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19F15FAE-273A-4E5C-9E77-FF0426D03CA2}" xr6:coauthVersionLast="47" xr6:coauthVersionMax="47" xr10:uidLastSave="{00000000-0000-0000-0000-000000000000}"/>
  <bookViews>
    <workbookView xWindow="28680" yWindow="-120" windowWidth="29040" windowHeight="15720" xr2:uid="{369F8CCB-6110-4CC9-BA36-7F40113D5FD4}"/>
  </bookViews>
  <sheets>
    <sheet name="SubSector Analysis" sheetId="3" r:id="rId1"/>
    <sheet name="Nifty 750 Analysis" sheetId="2" r:id="rId2"/>
    <sheet name="Price_Filter_21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3" l="1"/>
  <c r="I81" i="3" s="1"/>
  <c r="B35" i="3"/>
  <c r="D35" i="3" s="1"/>
  <c r="B8" i="3"/>
  <c r="D8" i="3" s="1"/>
  <c r="B110" i="3"/>
  <c r="I110" i="3" s="1"/>
  <c r="B47" i="3"/>
  <c r="E47" i="3" s="1"/>
  <c r="B14" i="3"/>
  <c r="H14" i="3" s="1"/>
  <c r="B94" i="3"/>
  <c r="D94" i="3" s="1"/>
  <c r="B98" i="3"/>
  <c r="B82" i="3"/>
  <c r="E82" i="3" s="1"/>
  <c r="B51" i="3"/>
  <c r="D51" i="3" s="1"/>
  <c r="B61" i="3"/>
  <c r="D61" i="3" s="1"/>
  <c r="B100" i="3"/>
  <c r="B79" i="3"/>
  <c r="G79" i="3" s="1"/>
  <c r="B24" i="3"/>
  <c r="B5" i="3"/>
  <c r="D5" i="3" s="1"/>
  <c r="B69" i="3"/>
  <c r="D69" i="3" s="1"/>
  <c r="B68" i="3"/>
  <c r="B29" i="3"/>
  <c r="H29" i="3" s="1"/>
  <c r="B25" i="3"/>
  <c r="G25" i="3" s="1"/>
  <c r="B16" i="3"/>
  <c r="F16" i="3" s="1"/>
  <c r="B46" i="3"/>
  <c r="D46" i="3" s="1"/>
  <c r="B65" i="3"/>
  <c r="F65" i="3" s="1"/>
  <c r="B50" i="3"/>
  <c r="H50" i="3" s="1"/>
  <c r="B111" i="3"/>
  <c r="B72" i="3"/>
  <c r="F72" i="3" s="1"/>
  <c r="B84" i="3"/>
  <c r="F84" i="3" s="1"/>
  <c r="B75" i="3"/>
  <c r="E75" i="3" s="1"/>
  <c r="B109" i="3"/>
  <c r="B58" i="3"/>
  <c r="B33" i="3"/>
  <c r="B56" i="3"/>
  <c r="B52" i="3"/>
  <c r="E52" i="3" s="1"/>
  <c r="B95" i="3"/>
  <c r="B32" i="3"/>
  <c r="B74" i="3"/>
  <c r="B73" i="3"/>
  <c r="B96" i="3"/>
  <c r="G96" i="3" s="1"/>
  <c r="B40" i="3"/>
  <c r="B53" i="3"/>
  <c r="G53" i="3" s="1"/>
  <c r="B55" i="3"/>
  <c r="B6" i="3"/>
  <c r="E6" i="3" s="1"/>
  <c r="B15" i="3"/>
  <c r="G15" i="3" s="1"/>
  <c r="B34" i="3"/>
  <c r="G34" i="3" s="1"/>
  <c r="B83" i="3"/>
  <c r="F83" i="3" s="1"/>
  <c r="B70" i="3"/>
  <c r="F70" i="3" s="1"/>
  <c r="B103" i="3"/>
  <c r="H103" i="3" s="1"/>
  <c r="B57" i="3"/>
  <c r="B44" i="3"/>
  <c r="B18" i="3"/>
  <c r="F18" i="3" s="1"/>
  <c r="B38" i="3"/>
  <c r="F38" i="3" s="1"/>
  <c r="B49" i="3"/>
  <c r="E49" i="3" s="1"/>
  <c r="B10" i="3"/>
  <c r="E10" i="3" s="1"/>
  <c r="B26" i="3"/>
  <c r="E26" i="3" s="1"/>
  <c r="B13" i="3"/>
  <c r="G13" i="3" s="1"/>
  <c r="B22" i="3"/>
  <c r="E22" i="3" s="1"/>
  <c r="B85" i="3"/>
  <c r="E85" i="3" s="1"/>
  <c r="B48" i="3"/>
  <c r="D48" i="3" s="1"/>
  <c r="B112" i="3"/>
  <c r="B54" i="3"/>
  <c r="B23" i="3"/>
  <c r="B89" i="3"/>
  <c r="D89" i="3" s="1"/>
  <c r="B28" i="3"/>
  <c r="D28" i="3" s="1"/>
  <c r="B113" i="3"/>
  <c r="G113" i="3" s="1"/>
  <c r="B39" i="3"/>
  <c r="D39" i="3" s="1"/>
  <c r="B9" i="3"/>
  <c r="G9" i="3" s="1"/>
  <c r="B11" i="3"/>
  <c r="D11" i="3" s="1"/>
  <c r="B37" i="3"/>
  <c r="D37" i="3" s="1"/>
  <c r="B21" i="3"/>
  <c r="H21" i="3" s="1"/>
  <c r="B62" i="3"/>
  <c r="F62" i="3" s="1"/>
  <c r="B7" i="3"/>
  <c r="D7" i="3" s="1"/>
  <c r="B4" i="3"/>
  <c r="B36" i="3"/>
  <c r="B114" i="3"/>
  <c r="G114" i="3" s="1"/>
  <c r="B104" i="3"/>
  <c r="G104" i="3" s="1"/>
  <c r="B80" i="3"/>
  <c r="G80" i="3" s="1"/>
  <c r="B105" i="3"/>
  <c r="B78" i="3"/>
  <c r="E78" i="3" s="1"/>
  <c r="B12" i="3"/>
  <c r="G12" i="3" s="1"/>
  <c r="B115" i="3"/>
  <c r="G115" i="3" s="1"/>
  <c r="B101" i="3"/>
  <c r="H101" i="3" s="1"/>
  <c r="B90" i="3"/>
  <c r="D90" i="3" s="1"/>
  <c r="B107" i="3"/>
  <c r="D107" i="3" s="1"/>
  <c r="B67" i="3"/>
  <c r="B116" i="3"/>
  <c r="B117" i="3"/>
  <c r="B63" i="3"/>
  <c r="B2" i="3"/>
  <c r="D2" i="3" s="1"/>
  <c r="B17" i="3"/>
  <c r="B41" i="3"/>
  <c r="B86" i="3"/>
  <c r="E86" i="3" s="1"/>
  <c r="B59" i="3"/>
  <c r="D59" i="3" s="1"/>
  <c r="B42" i="3"/>
  <c r="D42" i="3" s="1"/>
  <c r="B102" i="3"/>
  <c r="D102" i="3" s="1"/>
  <c r="B45" i="3"/>
  <c r="D45" i="3" s="1"/>
  <c r="B30" i="3"/>
  <c r="B19" i="3"/>
  <c r="B97" i="3"/>
  <c r="D97" i="3" s="1"/>
  <c r="B76" i="3"/>
  <c r="D76" i="3" s="1"/>
  <c r="B20" i="3"/>
  <c r="D20" i="3" s="1"/>
  <c r="B118" i="3"/>
  <c r="D118" i="3" s="1"/>
  <c r="B60" i="3"/>
  <c r="G60" i="3" s="1"/>
  <c r="B119" i="3"/>
  <c r="B43" i="3"/>
  <c r="G43" i="3" s="1"/>
  <c r="B77" i="3"/>
  <c r="H77" i="3" s="1"/>
  <c r="B66" i="3"/>
  <c r="F66" i="3" s="1"/>
  <c r="B3" i="3"/>
  <c r="D3" i="3" s="1"/>
  <c r="B87" i="3"/>
  <c r="B91" i="3"/>
  <c r="B27" i="3"/>
  <c r="F27" i="3" s="1"/>
  <c r="B120" i="3"/>
  <c r="B71" i="3"/>
  <c r="D71" i="3" s="1"/>
  <c r="B64" i="3"/>
  <c r="D64" i="3" s="1"/>
  <c r="B31" i="3"/>
  <c r="E31" i="3" s="1"/>
  <c r="B121" i="3"/>
  <c r="D121" i="3" s="1"/>
  <c r="B93" i="3"/>
  <c r="B106" i="3"/>
  <c r="E106" i="3" s="1"/>
  <c r="B108" i="3"/>
  <c r="D108" i="3" s="1"/>
  <c r="B122" i="3"/>
  <c r="D122" i="3" s="1"/>
  <c r="B123" i="3"/>
  <c r="B124" i="3"/>
  <c r="B92" i="3"/>
  <c r="D92" i="3" s="1"/>
  <c r="B88" i="3"/>
  <c r="D88" i="3" s="1"/>
  <c r="B125" i="3"/>
  <c r="B126" i="3"/>
  <c r="D126" i="3" s="1"/>
  <c r="B99" i="3"/>
  <c r="AQ643" i="2"/>
  <c r="AQ484" i="2"/>
  <c r="AQ430" i="2"/>
  <c r="AQ110" i="2"/>
  <c r="AQ212" i="2"/>
  <c r="AQ364" i="2"/>
  <c r="AQ331" i="2"/>
  <c r="AQ311" i="2"/>
  <c r="AQ597" i="2"/>
  <c r="AQ520" i="2"/>
  <c r="AQ188" i="2"/>
  <c r="AQ319" i="2"/>
  <c r="AQ115" i="2"/>
  <c r="AQ634" i="2"/>
  <c r="AQ378" i="2"/>
  <c r="AQ49" i="2"/>
  <c r="AQ609" i="2"/>
  <c r="AQ198" i="2"/>
  <c r="AQ548" i="2"/>
  <c r="AQ339" i="2"/>
  <c r="AQ423" i="2"/>
  <c r="AQ224" i="2"/>
  <c r="AQ379" i="2"/>
  <c r="AQ503" i="2"/>
  <c r="AQ549" i="2"/>
  <c r="AQ172" i="2"/>
  <c r="AQ94" i="2"/>
  <c r="AQ531" i="2"/>
  <c r="AQ606" i="2"/>
  <c r="AQ375" i="2"/>
  <c r="AQ389" i="2"/>
  <c r="AQ148" i="2"/>
  <c r="AQ704" i="2"/>
  <c r="AQ712" i="2"/>
  <c r="AQ76" i="2"/>
  <c r="AQ383" i="2"/>
  <c r="AQ18" i="2"/>
  <c r="AQ649" i="2"/>
  <c r="AQ111" i="2"/>
  <c r="AQ445" i="2"/>
  <c r="AQ86" i="2"/>
  <c r="AQ453" i="2"/>
  <c r="AQ370" i="2"/>
  <c r="AQ226" i="2"/>
  <c r="AQ476" i="2"/>
  <c r="AQ369" i="2"/>
  <c r="AQ516" i="2"/>
  <c r="AQ478" i="2"/>
  <c r="AQ594" i="2"/>
  <c r="AQ344" i="2"/>
  <c r="AQ349" i="2"/>
  <c r="AQ304" i="2"/>
  <c r="AQ195" i="2"/>
  <c r="AQ256" i="2"/>
  <c r="AQ163" i="2"/>
  <c r="AQ467" i="2"/>
  <c r="AQ490" i="2"/>
  <c r="AQ507" i="2"/>
  <c r="AQ404" i="2"/>
  <c r="AQ287" i="2"/>
  <c r="AQ264" i="2"/>
  <c r="AQ299" i="2"/>
  <c r="AQ199" i="2"/>
  <c r="AQ282" i="2"/>
  <c r="AQ294" i="2"/>
  <c r="AQ386" i="2"/>
  <c r="AQ125" i="2"/>
  <c r="AQ505" i="2"/>
  <c r="AQ533" i="2"/>
  <c r="AQ399" i="2"/>
  <c r="AQ361" i="2"/>
  <c r="AQ145" i="2"/>
  <c r="AQ552" i="2"/>
  <c r="AQ176" i="2"/>
  <c r="AQ103" i="2"/>
  <c r="AQ27" i="2"/>
  <c r="AQ395" i="2"/>
  <c r="AQ62" i="2"/>
  <c r="AQ202" i="2"/>
  <c r="AQ193" i="2"/>
  <c r="AQ164" i="2"/>
  <c r="AQ538" i="2"/>
  <c r="AQ320" i="2"/>
  <c r="AQ380" i="2"/>
  <c r="AQ114" i="2"/>
  <c r="AQ518" i="2"/>
  <c r="AQ392" i="2"/>
  <c r="AQ239" i="2"/>
  <c r="AQ405" i="2"/>
  <c r="AQ46" i="2"/>
  <c r="AQ297" i="2"/>
  <c r="AQ99" i="2"/>
  <c r="AQ308" i="2"/>
  <c r="AQ325" i="2"/>
  <c r="AQ443" i="2"/>
  <c r="AQ98" i="2"/>
  <c r="AQ159" i="2"/>
  <c r="AQ157" i="2"/>
  <c r="AQ633" i="2"/>
  <c r="AQ26" i="2"/>
  <c r="AQ242" i="2"/>
  <c r="AQ667" i="2"/>
  <c r="AQ406" i="2"/>
  <c r="AQ39" i="2"/>
  <c r="AQ358" i="2"/>
  <c r="AQ31" i="2"/>
  <c r="AQ471" i="2"/>
  <c r="AQ43" i="2"/>
  <c r="AQ327" i="2"/>
  <c r="AQ645" i="2"/>
  <c r="AQ400" i="2"/>
  <c r="AQ678" i="2"/>
  <c r="AQ450" i="2"/>
  <c r="AQ317" i="2"/>
  <c r="AQ20" i="2"/>
  <c r="AQ350" i="2"/>
  <c r="AQ291" i="2"/>
  <c r="AQ77" i="2"/>
  <c r="AQ126" i="2"/>
  <c r="AQ223" i="2"/>
  <c r="AQ721" i="2"/>
  <c r="AQ542" i="2"/>
  <c r="AQ307" i="2"/>
  <c r="AQ82" i="2"/>
  <c r="AQ377" i="2"/>
  <c r="AQ7" i="2"/>
  <c r="AQ330" i="2"/>
  <c r="AQ288" i="2"/>
  <c r="AQ109" i="2"/>
  <c r="AQ359" i="2"/>
  <c r="AQ189" i="2"/>
  <c r="AQ362" i="2"/>
  <c r="AQ354" i="2"/>
  <c r="AQ639" i="2"/>
  <c r="AQ216" i="2"/>
  <c r="AQ322" i="2"/>
  <c r="AQ663" i="2"/>
  <c r="AQ403" i="2"/>
  <c r="AQ208" i="2"/>
  <c r="AQ15" i="2"/>
  <c r="AQ621" i="2"/>
  <c r="AQ680" i="2"/>
  <c r="AQ367" i="2"/>
  <c r="AQ79" i="2"/>
  <c r="AQ348" i="2"/>
  <c r="AQ416" i="2"/>
  <c r="AQ576" i="2"/>
  <c r="AQ470" i="2"/>
  <c r="AQ433" i="2"/>
  <c r="AQ135" i="2"/>
  <c r="AQ238" i="2"/>
  <c r="AQ156" i="2"/>
  <c r="AQ475" i="2"/>
  <c r="AQ514" i="2"/>
  <c r="AQ686" i="2"/>
  <c r="AQ261" i="2"/>
  <c r="AQ447" i="2"/>
  <c r="AQ438" i="2"/>
  <c r="AQ23" i="2"/>
  <c r="AQ434" i="2"/>
  <c r="AQ540" i="2"/>
  <c r="AQ448" i="2"/>
  <c r="AQ209" i="2"/>
  <c r="AQ57" i="2"/>
  <c r="AQ107" i="2"/>
  <c r="AQ617" i="2"/>
  <c r="AQ48" i="2"/>
  <c r="AQ485" i="2"/>
  <c r="AQ280" i="2"/>
  <c r="AQ232" i="2"/>
  <c r="AQ393" i="2"/>
  <c r="AQ227" i="2"/>
  <c r="AQ539" i="2"/>
  <c r="AQ14" i="2"/>
  <c r="AQ74" i="2"/>
  <c r="AQ523" i="2"/>
  <c r="AQ268" i="2"/>
  <c r="AQ730" i="2"/>
  <c r="AQ635" i="2"/>
  <c r="AQ536" i="2"/>
  <c r="AQ629" i="2"/>
  <c r="AQ557" i="2"/>
  <c r="AQ656" i="2"/>
  <c r="AQ684" i="2"/>
  <c r="AQ624" i="2"/>
  <c r="AQ50" i="2"/>
  <c r="AQ396" i="2"/>
  <c r="AQ469" i="2"/>
  <c r="AQ625" i="2"/>
  <c r="AQ173" i="2"/>
  <c r="AQ496" i="2"/>
  <c r="AQ38" i="2"/>
  <c r="AQ219" i="2"/>
  <c r="AQ590" i="2"/>
  <c r="AQ41" i="2"/>
  <c r="AQ249" i="2"/>
  <c r="AQ373" i="2"/>
  <c r="AQ365" i="2"/>
  <c r="AQ662" i="2"/>
  <c r="AQ222" i="2"/>
  <c r="AQ321" i="2"/>
  <c r="AQ424" i="2"/>
  <c r="AQ595" i="2"/>
  <c r="AQ235" i="2"/>
  <c r="AQ439" i="2"/>
  <c r="AQ420" i="2"/>
  <c r="AQ631" i="2"/>
  <c r="AQ632" i="2"/>
  <c r="AQ477" i="2"/>
  <c r="AQ52" i="2"/>
  <c r="AQ640" i="2"/>
  <c r="AQ55" i="2"/>
  <c r="AQ5" i="2"/>
  <c r="AQ143" i="2"/>
  <c r="AQ638" i="2"/>
  <c r="AQ391" i="2"/>
  <c r="AQ271" i="2"/>
  <c r="AQ515" i="2"/>
  <c r="AQ160" i="2"/>
  <c r="AQ495" i="2"/>
  <c r="AQ519" i="2"/>
  <c r="AQ260" i="2"/>
  <c r="AQ182" i="2"/>
  <c r="AQ269" i="2"/>
  <c r="AQ328" i="2"/>
  <c r="AQ181" i="2"/>
  <c r="AQ376" i="2"/>
  <c r="AQ335" i="2"/>
  <c r="AQ647" i="2"/>
  <c r="AQ274" i="2"/>
  <c r="AQ165" i="2"/>
  <c r="AQ88" i="2"/>
  <c r="AQ33" i="2"/>
  <c r="AQ73" i="2"/>
  <c r="AQ340" i="2"/>
  <c r="AQ498" i="2"/>
  <c r="AQ508" i="2"/>
  <c r="AQ24" i="2"/>
  <c r="AQ687" i="2"/>
  <c r="AQ458" i="2"/>
  <c r="AQ91" i="2"/>
  <c r="AQ314" i="2"/>
  <c r="AQ455" i="2"/>
  <c r="AQ19" i="2"/>
  <c r="AQ428" i="2"/>
  <c r="AQ185" i="2"/>
  <c r="AQ598" i="2"/>
  <c r="AQ353" i="2"/>
  <c r="AQ217" i="2"/>
  <c r="AQ397" i="2"/>
  <c r="AQ133" i="2"/>
  <c r="AQ417" i="2"/>
  <c r="AQ616" i="2"/>
  <c r="AQ61" i="2"/>
  <c r="AQ51" i="2"/>
  <c r="AQ566" i="2"/>
  <c r="AQ332" i="2"/>
  <c r="AQ465" i="2"/>
  <c r="AQ146" i="2"/>
  <c r="AQ410" i="2"/>
  <c r="AQ561" i="2"/>
  <c r="AQ713" i="2"/>
  <c r="AQ441" i="2"/>
  <c r="AQ473" i="2"/>
  <c r="AQ698" i="2"/>
  <c r="AQ492" i="2"/>
  <c r="AQ394" i="2"/>
  <c r="AQ113" i="2"/>
  <c r="AQ427" i="2"/>
  <c r="AQ64" i="2"/>
  <c r="AQ529" i="2"/>
  <c r="AQ689" i="2"/>
  <c r="AQ390" i="2"/>
  <c r="AQ323" i="2"/>
  <c r="AQ265" i="2"/>
  <c r="AQ432" i="2"/>
  <c r="AQ85" i="2"/>
  <c r="AQ363" i="2"/>
  <c r="AQ464" i="2"/>
  <c r="AQ128" i="2"/>
  <c r="AQ35" i="2"/>
  <c r="AQ504" i="2"/>
  <c r="AQ411" i="2"/>
  <c r="AQ526" i="2"/>
  <c r="AQ528" i="2"/>
  <c r="AQ129" i="2"/>
  <c r="AQ203" i="2"/>
  <c r="AQ29" i="2"/>
  <c r="AQ421" i="2"/>
  <c r="AQ408" i="2"/>
  <c r="AQ54" i="2"/>
  <c r="AQ87" i="2"/>
  <c r="AQ158" i="2"/>
  <c r="AQ628" i="2"/>
  <c r="AQ3" i="2"/>
  <c r="AQ140" i="2"/>
  <c r="AQ310" i="2"/>
  <c r="AQ618" i="2"/>
  <c r="AQ155" i="2"/>
  <c r="AQ171" i="2"/>
  <c r="AQ68" i="2"/>
  <c r="AQ149" i="2"/>
  <c r="AQ342" i="2"/>
  <c r="AQ83" i="2"/>
  <c r="AQ66" i="2"/>
  <c r="AQ468" i="2"/>
  <c r="AQ724" i="2"/>
  <c r="AQ230" i="2"/>
  <c r="AQ541" i="2"/>
  <c r="AQ179" i="2"/>
  <c r="AQ483" i="2"/>
  <c r="AQ244" i="2"/>
  <c r="AQ688" i="2"/>
  <c r="AQ329" i="2"/>
  <c r="AQ241" i="2"/>
  <c r="AQ451" i="2"/>
  <c r="AQ567" i="2"/>
  <c r="AQ166" i="2"/>
  <c r="AQ30" i="2"/>
  <c r="AQ4" i="2"/>
  <c r="AQ608" i="2"/>
  <c r="AQ419" i="2"/>
  <c r="AQ130" i="2"/>
  <c r="AQ167" i="2"/>
  <c r="AQ569" i="2"/>
  <c r="AQ368" i="2"/>
  <c r="AQ139" i="2"/>
  <c r="AQ122" i="2"/>
  <c r="AQ96" i="2"/>
  <c r="AQ283" i="2"/>
  <c r="AQ648" i="2"/>
  <c r="AQ183" i="2"/>
  <c r="AQ298" i="2"/>
  <c r="AQ154" i="2"/>
  <c r="AQ215" i="2"/>
  <c r="AQ59" i="2"/>
  <c r="AQ2" i="2"/>
  <c r="AQ345" i="2"/>
  <c r="AQ174" i="2"/>
  <c r="AQ150" i="2"/>
  <c r="AQ499" i="2"/>
  <c r="AQ449" i="2"/>
  <c r="AQ521" i="2"/>
  <c r="AQ104" i="2"/>
  <c r="AQ40" i="2"/>
  <c r="AQ63" i="2"/>
  <c r="AQ547" i="2"/>
  <c r="AQ544" i="2"/>
  <c r="AQ121" i="2"/>
  <c r="AQ144" i="2"/>
  <c r="AQ32" i="2"/>
  <c r="AQ636" i="2"/>
  <c r="AQ169" i="2"/>
  <c r="AQ286" i="2"/>
  <c r="AQ141" i="2"/>
  <c r="AQ326" i="2"/>
  <c r="AQ626" i="2"/>
  <c r="AQ89" i="2"/>
  <c r="AQ305" i="2"/>
  <c r="AQ436" i="2"/>
  <c r="AQ177" i="2"/>
  <c r="AQ695" i="2"/>
  <c r="AQ284" i="2"/>
  <c r="AQ627" i="2"/>
  <c r="AQ28" i="2"/>
  <c r="AQ446" i="2"/>
  <c r="AQ12" i="2"/>
  <c r="AQ102" i="2"/>
  <c r="AQ387" i="2"/>
  <c r="AQ511" i="2"/>
  <c r="AQ69" i="2"/>
  <c r="AQ513" i="2"/>
  <c r="AQ142" i="2"/>
  <c r="AQ252" i="2"/>
  <c r="AQ705" i="2"/>
  <c r="AQ78" i="2"/>
  <c r="AQ136" i="2"/>
  <c r="AQ489" i="2"/>
  <c r="AQ279" i="2"/>
  <c r="AQ120" i="2"/>
  <c r="AQ732" i="2"/>
  <c r="AQ80" i="2"/>
  <c r="AQ582" i="2"/>
  <c r="AQ206" i="2"/>
  <c r="AQ200" i="2"/>
  <c r="AQ602" i="2"/>
  <c r="AQ493" i="2"/>
  <c r="AQ454" i="2"/>
  <c r="AQ479" i="2"/>
  <c r="AQ108" i="2"/>
  <c r="AQ435" i="2"/>
  <c r="AQ70" i="2"/>
  <c r="AQ34" i="2"/>
  <c r="AQ127" i="2"/>
  <c r="AQ313" i="2"/>
  <c r="AQ56" i="2"/>
  <c r="AQ425" i="2"/>
  <c r="AQ562" i="2"/>
  <c r="AQ277" i="2"/>
  <c r="AQ577" i="2"/>
  <c r="AQ13" i="2"/>
  <c r="AQ568" i="2"/>
  <c r="AQ372" i="2"/>
  <c r="AQ341" i="2"/>
  <c r="AQ17" i="2"/>
  <c r="AQ22" i="2"/>
  <c r="AQ247" i="2"/>
  <c r="AQ692" i="2"/>
  <c r="AQ646" i="2"/>
  <c r="AQ8" i="2"/>
  <c r="AQ699" i="2"/>
  <c r="AQ131" i="2"/>
  <c r="AQ151" i="2"/>
  <c r="AQ253" i="2"/>
  <c r="AQ524" i="2"/>
  <c r="AQ664" i="2"/>
  <c r="AQ661" i="2"/>
  <c r="AQ491" i="2"/>
  <c r="AQ583" i="2"/>
  <c r="AQ300" i="2"/>
  <c r="AQ415" i="2"/>
  <c r="AQ659" i="2"/>
  <c r="AQ220" i="2"/>
  <c r="AQ456" i="2"/>
  <c r="AQ116" i="2"/>
  <c r="AQ414" i="2"/>
  <c r="AQ228" i="2"/>
  <c r="AQ437" i="2"/>
  <c r="AQ44" i="2"/>
  <c r="AQ186" i="2"/>
  <c r="AQ246" i="2"/>
  <c r="AQ16" i="2"/>
  <c r="AQ180" i="2"/>
  <c r="AQ607" i="2"/>
  <c r="AQ333" i="2"/>
  <c r="AQ105" i="2"/>
  <c r="AQ525" i="2"/>
  <c r="AQ347" i="2"/>
  <c r="AQ612" i="2"/>
  <c r="AQ81" i="2"/>
  <c r="AQ725" i="2"/>
  <c r="AQ170" i="2"/>
  <c r="AQ381" i="2"/>
  <c r="AQ290" i="2"/>
  <c r="AQ211" i="2"/>
  <c r="AQ572" i="2"/>
  <c r="AQ303" i="2"/>
  <c r="AQ9" i="2"/>
  <c r="AQ600" i="2"/>
  <c r="AQ90" i="2"/>
  <c r="AQ402" i="2"/>
  <c r="AQ497" i="2"/>
  <c r="AQ670" i="2"/>
  <c r="AQ6" i="2"/>
  <c r="AQ696" i="2"/>
  <c r="AQ10" i="2"/>
  <c r="AQ190" i="2"/>
  <c r="AQ233" i="2"/>
  <c r="AQ11" i="2"/>
  <c r="AQ581" i="2"/>
  <c r="AQ537" i="2"/>
  <c r="AQ161" i="2"/>
  <c r="AQ500" i="2"/>
  <c r="AQ671" i="2"/>
  <c r="AQ276" i="2"/>
  <c r="AQ530" i="2"/>
  <c r="AQ254" i="2"/>
  <c r="AQ527" i="2"/>
  <c r="AQ100" i="2"/>
  <c r="AQ472" i="2"/>
  <c r="AQ676" i="2"/>
  <c r="AQ398" i="2"/>
  <c r="AQ281" i="2"/>
  <c r="AQ112" i="2"/>
  <c r="AQ25" i="2"/>
  <c r="AQ665" i="2"/>
  <c r="AQ642" i="2"/>
  <c r="AQ460" i="2"/>
  <c r="AQ418" i="2"/>
  <c r="AQ218" i="2"/>
  <c r="AQ352" i="2"/>
  <c r="AQ334" i="2"/>
  <c r="AQ306" i="2"/>
  <c r="AQ461" i="2"/>
  <c r="AQ168" i="2"/>
  <c r="AQ723" i="2"/>
  <c r="AQ266" i="2"/>
  <c r="AQ196" i="2"/>
  <c r="AQ97" i="2"/>
  <c r="AQ175" i="2"/>
  <c r="AQ275" i="2"/>
  <c r="AQ207" i="2"/>
  <c r="AQ295" i="2"/>
  <c r="AQ93" i="2"/>
  <c r="AQ36" i="2"/>
  <c r="AQ71" i="2"/>
  <c r="AQ257" i="2"/>
  <c r="AQ545" i="2"/>
  <c r="AQ726" i="2"/>
  <c r="AQ672" i="2"/>
  <c r="AQ669" i="2"/>
  <c r="AQ563" i="2"/>
  <c r="AQ258" i="2"/>
  <c r="AQ292" i="2"/>
  <c r="AQ573" i="2"/>
  <c r="AQ134" i="2"/>
  <c r="AQ611" i="2"/>
  <c r="AQ637" i="2"/>
  <c r="AQ293" i="2"/>
  <c r="AQ65" i="2"/>
  <c r="AQ718" i="2"/>
  <c r="AQ245" i="2"/>
  <c r="AQ682" i="2"/>
  <c r="AQ409" i="2"/>
  <c r="AQ255" i="2"/>
  <c r="AQ58" i="2"/>
  <c r="AQ459" i="2"/>
  <c r="AQ37" i="2"/>
  <c r="AQ559" i="2"/>
  <c r="AQ622" i="2"/>
  <c r="AQ722" i="2"/>
  <c r="AQ522" i="2"/>
  <c r="AQ578" i="2"/>
  <c r="AQ45" i="2"/>
  <c r="AQ588" i="2"/>
  <c r="AQ337" i="2"/>
  <c r="AQ47" i="2"/>
  <c r="AQ716" i="2"/>
  <c r="AQ343" i="2"/>
  <c r="AQ357" i="2"/>
  <c r="AQ346" i="2"/>
  <c r="AQ584" i="2"/>
  <c r="AQ630" i="2"/>
  <c r="AQ487" i="2"/>
  <c r="AQ324" i="2"/>
  <c r="AQ278" i="2"/>
  <c r="AQ510" i="2"/>
  <c r="AQ674" i="2"/>
  <c r="AQ558" i="2"/>
  <c r="AQ259" i="2"/>
  <c r="AQ442" i="2"/>
  <c r="AQ360" i="2"/>
  <c r="AQ543" i="2"/>
  <c r="AQ604" i="2"/>
  <c r="AQ221" i="2"/>
  <c r="AQ205" i="2"/>
  <c r="AQ231" i="2"/>
  <c r="AQ315" i="2"/>
  <c r="AQ570" i="2"/>
  <c r="AQ715" i="2"/>
  <c r="AQ204" i="2"/>
  <c r="AQ550" i="2"/>
  <c r="AQ560" i="2"/>
  <c r="AQ234" i="2"/>
  <c r="AQ440" i="2"/>
  <c r="AQ462" i="2"/>
  <c r="AQ42" i="2"/>
  <c r="AQ703" i="2"/>
  <c r="AQ21" i="2"/>
  <c r="AQ422" i="2"/>
  <c r="AQ720" i="2"/>
  <c r="AQ72" i="2"/>
  <c r="AQ92" i="2"/>
  <c r="AQ466" i="2"/>
  <c r="AQ192" i="2"/>
  <c r="AQ147" i="2"/>
  <c r="AQ591" i="2"/>
  <c r="AQ53" i="2"/>
  <c r="AQ250" i="2"/>
  <c r="AQ596" i="2"/>
  <c r="AQ571" i="2"/>
  <c r="AQ312" i="2"/>
  <c r="AQ697" i="2"/>
  <c r="AQ574" i="2"/>
  <c r="AQ374" i="2"/>
  <c r="AQ413" i="2"/>
  <c r="AQ733" i="2"/>
  <c r="AQ457" i="2"/>
  <c r="AQ644" i="2"/>
  <c r="AQ356" i="2"/>
  <c r="AQ586" i="2"/>
  <c r="AQ138" i="2"/>
  <c r="AQ123" i="2"/>
  <c r="AQ118" i="2"/>
  <c r="AQ412" i="2"/>
  <c r="AQ555" i="2"/>
  <c r="AQ213" i="2"/>
  <c r="AQ67" i="2"/>
  <c r="AQ106" i="2"/>
  <c r="AQ675" i="2"/>
  <c r="AQ336" i="2"/>
  <c r="AQ463" i="2"/>
  <c r="AQ534" i="2"/>
  <c r="AQ673" i="2"/>
  <c r="AQ191" i="2"/>
  <c r="AQ273" i="2"/>
  <c r="AQ585" i="2"/>
  <c r="AQ565" i="2"/>
  <c r="AQ384" i="2"/>
  <c r="AQ681" i="2"/>
  <c r="AQ444" i="2"/>
  <c r="AQ95" i="2"/>
  <c r="AQ613" i="2"/>
  <c r="AQ426" i="2"/>
  <c r="AQ267" i="2"/>
  <c r="AQ152" i="2"/>
  <c r="AQ371" i="2"/>
  <c r="AQ351" i="2"/>
  <c r="AQ517" i="2"/>
  <c r="AQ60" i="2"/>
  <c r="AQ502" i="2"/>
  <c r="AQ623" i="2"/>
  <c r="AQ251" i="2"/>
  <c r="AQ652" i="2"/>
  <c r="AQ153" i="2"/>
  <c r="AQ605" i="2"/>
  <c r="AQ614" i="2"/>
  <c r="AQ237" i="2"/>
  <c r="AQ75" i="2"/>
  <c r="AQ309" i="2"/>
  <c r="AQ641" i="2"/>
  <c r="AQ532" i="2"/>
  <c r="AQ711" i="2"/>
  <c r="AQ201" i="2"/>
  <c r="AQ124" i="2"/>
  <c r="AQ660" i="2"/>
  <c r="AQ589" i="2"/>
  <c r="AQ702" i="2"/>
  <c r="AQ707" i="2"/>
  <c r="AQ385" i="2"/>
  <c r="AQ615" i="2"/>
  <c r="AQ236" i="2"/>
  <c r="AQ717" i="2"/>
  <c r="AQ84" i="2"/>
  <c r="AQ474" i="2"/>
  <c r="AQ117" i="2"/>
  <c r="AQ653" i="2"/>
  <c r="AQ719" i="2"/>
  <c r="AQ262" i="2"/>
  <c r="AQ243" i="2"/>
  <c r="AQ178" i="2"/>
  <c r="AQ272" i="2"/>
  <c r="AQ137" i="2"/>
  <c r="AQ429" i="2"/>
  <c r="AQ240" i="2"/>
  <c r="AQ599" i="2"/>
  <c r="AQ655" i="2"/>
  <c r="AQ248" i="2"/>
  <c r="AQ119" i="2"/>
  <c r="AQ603" i="2"/>
  <c r="AQ601" i="2"/>
  <c r="AQ302" i="2"/>
  <c r="AQ556" i="2"/>
  <c r="AQ737" i="2"/>
  <c r="AQ388" i="2"/>
  <c r="AQ677" i="2"/>
  <c r="AQ592" i="2"/>
  <c r="AQ225" i="2"/>
  <c r="AQ736" i="2"/>
  <c r="AQ494" i="2"/>
  <c r="AQ481" i="2"/>
  <c r="AQ184" i="2"/>
  <c r="AQ509" i="2"/>
  <c r="AQ564" i="2"/>
  <c r="AQ214" i="2"/>
  <c r="AQ551" i="2"/>
  <c r="AQ316" i="2"/>
  <c r="AQ101" i="2"/>
  <c r="AQ512" i="2"/>
  <c r="AQ263" i="2"/>
  <c r="AQ620" i="2"/>
  <c r="AQ501" i="2"/>
  <c r="AQ229" i="2"/>
  <c r="AQ706" i="2"/>
  <c r="AQ535" i="2"/>
  <c r="AQ546" i="2"/>
  <c r="AQ431" i="2"/>
  <c r="AQ734" i="2"/>
  <c r="AQ210" i="2"/>
  <c r="AQ658" i="2"/>
  <c r="AQ270" i="2"/>
  <c r="AQ318" i="2"/>
  <c r="AQ194" i="2"/>
  <c r="AQ710" i="2"/>
  <c r="AQ709" i="2"/>
  <c r="AQ285" i="2"/>
  <c r="AQ132" i="2"/>
  <c r="AQ482" i="2"/>
  <c r="AQ197" i="2"/>
  <c r="AQ355" i="2"/>
  <c r="AQ289" i="2"/>
  <c r="AQ579" i="2"/>
  <c r="AQ401" i="2"/>
  <c r="AQ407" i="2"/>
  <c r="AQ480" i="2"/>
  <c r="AQ554" i="2"/>
  <c r="AQ580" i="2"/>
  <c r="AQ587" i="2"/>
  <c r="AQ488" i="2"/>
  <c r="AQ162" i="2"/>
  <c r="AQ382" i="2"/>
  <c r="AQ610" i="2"/>
  <c r="AQ366" i="2"/>
  <c r="AQ690" i="2"/>
  <c r="AQ301" i="2"/>
  <c r="AQ338" i="2"/>
  <c r="AQ187" i="2"/>
  <c r="AQ679" i="2"/>
  <c r="AQ735" i="2"/>
  <c r="AQ619" i="2"/>
  <c r="AQ650" i="2"/>
  <c r="AQ575" i="2"/>
  <c r="AQ693" i="2"/>
  <c r="AQ691" i="2"/>
  <c r="AQ296" i="2"/>
  <c r="AQ486" i="2"/>
  <c r="AQ654" i="2"/>
  <c r="AQ657" i="2"/>
  <c r="AQ452" i="2"/>
  <c r="AQ553" i="2"/>
  <c r="AQ701" i="2"/>
  <c r="AQ593" i="2"/>
  <c r="AQ668" i="2"/>
  <c r="AQ729" i="2"/>
  <c r="AQ506" i="2"/>
  <c r="AQ694" i="2"/>
  <c r="AQ666" i="2"/>
  <c r="AQ683" i="2"/>
  <c r="AQ728" i="2"/>
  <c r="AQ700" i="2"/>
  <c r="AQ714" i="2"/>
  <c r="AQ727" i="2"/>
  <c r="AQ685" i="2"/>
  <c r="AQ708" i="2"/>
  <c r="AQ651" i="2"/>
  <c r="AQ731" i="2"/>
  <c r="AQ738" i="2"/>
  <c r="AK643" i="2"/>
  <c r="AR643" i="2" s="1"/>
  <c r="AK484" i="2"/>
  <c r="AR484" i="2" s="1"/>
  <c r="AK430" i="2"/>
  <c r="AK110" i="2"/>
  <c r="AR110" i="2" s="1"/>
  <c r="AK212" i="2"/>
  <c r="AK364" i="2"/>
  <c r="AR364" i="2" s="1"/>
  <c r="AK331" i="2"/>
  <c r="AK311" i="2"/>
  <c r="AR311" i="2" s="1"/>
  <c r="AK597" i="2"/>
  <c r="AR597" i="2" s="1"/>
  <c r="AK520" i="2"/>
  <c r="AR520" i="2" s="1"/>
  <c r="AK188" i="2"/>
  <c r="AK319" i="2"/>
  <c r="AR319" i="2" s="1"/>
  <c r="AK115" i="2"/>
  <c r="AR115" i="2" s="1"/>
  <c r="AK634" i="2"/>
  <c r="AR634" i="2" s="1"/>
  <c r="AK378" i="2"/>
  <c r="AR378" i="2" s="1"/>
  <c r="AK49" i="2"/>
  <c r="AR49" i="2" s="1"/>
  <c r="AK609" i="2"/>
  <c r="AR609" i="2" s="1"/>
  <c r="AK198" i="2"/>
  <c r="AR198" i="2" s="1"/>
  <c r="AK548" i="2"/>
  <c r="AR548" i="2" s="1"/>
  <c r="AK339" i="2"/>
  <c r="AR339" i="2" s="1"/>
  <c r="AK423" i="2"/>
  <c r="AR423" i="2" s="1"/>
  <c r="AK224" i="2"/>
  <c r="AR224" i="2" s="1"/>
  <c r="AK379" i="2"/>
  <c r="AK503" i="2"/>
  <c r="AR503" i="2" s="1"/>
  <c r="AK549" i="2"/>
  <c r="AR549" i="2" s="1"/>
  <c r="AK172" i="2"/>
  <c r="AR172" i="2" s="1"/>
  <c r="AK94" i="2"/>
  <c r="AR94" i="2" s="1"/>
  <c r="AK531" i="2"/>
  <c r="AR531" i="2" s="1"/>
  <c r="AK606" i="2"/>
  <c r="AR606" i="2" s="1"/>
  <c r="AK375" i="2"/>
  <c r="AR375" i="2" s="1"/>
  <c r="AK389" i="2"/>
  <c r="AR389" i="2" s="1"/>
  <c r="AK148" i="2"/>
  <c r="AR148" i="2" s="1"/>
  <c r="AK704" i="2"/>
  <c r="AR704" i="2" s="1"/>
  <c r="AK712" i="2"/>
  <c r="AR712" i="2" s="1"/>
  <c r="AK76" i="2"/>
  <c r="AK383" i="2"/>
  <c r="AR383" i="2" s="1"/>
  <c r="AK18" i="2"/>
  <c r="AR18" i="2" s="1"/>
  <c r="AK649" i="2"/>
  <c r="AR649" i="2" s="1"/>
  <c r="AK111" i="2"/>
  <c r="AR111" i="2" s="1"/>
  <c r="AK445" i="2"/>
  <c r="AR445" i="2" s="1"/>
  <c r="AK86" i="2"/>
  <c r="AR86" i="2" s="1"/>
  <c r="AK453" i="2"/>
  <c r="AR453" i="2" s="1"/>
  <c r="AK370" i="2"/>
  <c r="AR370" i="2" s="1"/>
  <c r="AK226" i="2"/>
  <c r="AR226" i="2" s="1"/>
  <c r="AK476" i="2"/>
  <c r="AR476" i="2" s="1"/>
  <c r="AK369" i="2"/>
  <c r="AR369" i="2" s="1"/>
  <c r="AK516" i="2"/>
  <c r="AR516" i="2" s="1"/>
  <c r="AK478" i="2"/>
  <c r="AR478" i="2" s="1"/>
  <c r="AK594" i="2"/>
  <c r="AR594" i="2" s="1"/>
  <c r="AK344" i="2"/>
  <c r="AR344" i="2" s="1"/>
  <c r="AK349" i="2"/>
  <c r="AR349" i="2" s="1"/>
  <c r="AK304" i="2"/>
  <c r="AK195" i="2"/>
  <c r="AK256" i="2"/>
  <c r="AR256" i="2" s="1"/>
  <c r="AK163" i="2"/>
  <c r="AR163" i="2" s="1"/>
  <c r="AK467" i="2"/>
  <c r="AR467" i="2" s="1"/>
  <c r="AK490" i="2"/>
  <c r="AR490" i="2" s="1"/>
  <c r="AK507" i="2"/>
  <c r="AR507" i="2" s="1"/>
  <c r="AK404" i="2"/>
  <c r="AR404" i="2" s="1"/>
  <c r="AK287" i="2"/>
  <c r="AR287" i="2" s="1"/>
  <c r="AK264" i="2"/>
  <c r="AK299" i="2"/>
  <c r="AR299" i="2" s="1"/>
  <c r="AK199" i="2"/>
  <c r="AR199" i="2" s="1"/>
  <c r="AK282" i="2"/>
  <c r="AR282" i="2" s="1"/>
  <c r="AK294" i="2"/>
  <c r="AR294" i="2" s="1"/>
  <c r="AK386" i="2"/>
  <c r="AR386" i="2" s="1"/>
  <c r="AK125" i="2"/>
  <c r="AR125" i="2" s="1"/>
  <c r="AK505" i="2"/>
  <c r="AR505" i="2" s="1"/>
  <c r="AK533" i="2"/>
  <c r="AR533" i="2" s="1"/>
  <c r="AK399" i="2"/>
  <c r="AR399" i="2" s="1"/>
  <c r="AK361" i="2"/>
  <c r="AR361" i="2" s="1"/>
  <c r="AK145" i="2"/>
  <c r="AK552" i="2"/>
  <c r="AR552" i="2" s="1"/>
  <c r="AK176" i="2"/>
  <c r="AR176" i="2" s="1"/>
  <c r="AK103" i="2"/>
  <c r="AR103" i="2" s="1"/>
  <c r="AK27" i="2"/>
  <c r="AK395" i="2"/>
  <c r="AR395" i="2" s="1"/>
  <c r="AK62" i="2"/>
  <c r="AR62" i="2" s="1"/>
  <c r="AK202" i="2"/>
  <c r="AR202" i="2" s="1"/>
  <c r="AK193" i="2"/>
  <c r="AR193" i="2" s="1"/>
  <c r="AK164" i="2"/>
  <c r="AR164" i="2" s="1"/>
  <c r="AK538" i="2"/>
  <c r="AR538" i="2" s="1"/>
  <c r="AK320" i="2"/>
  <c r="AK380" i="2"/>
  <c r="AR380" i="2" s="1"/>
  <c r="AK114" i="2"/>
  <c r="AR114" i="2" s="1"/>
  <c r="AK518" i="2"/>
  <c r="AR518" i="2" s="1"/>
  <c r="AK392" i="2"/>
  <c r="AR392" i="2" s="1"/>
  <c r="AK239" i="2"/>
  <c r="AK405" i="2"/>
  <c r="AK46" i="2"/>
  <c r="AK297" i="2"/>
  <c r="AR297" i="2" s="1"/>
  <c r="AK99" i="2"/>
  <c r="AK308" i="2"/>
  <c r="AR308" i="2" s="1"/>
  <c r="AK325" i="2"/>
  <c r="AR325" i="2" s="1"/>
  <c r="AK443" i="2"/>
  <c r="AR443" i="2" s="1"/>
  <c r="AK98" i="2"/>
  <c r="AR98" i="2" s="1"/>
  <c r="AK159" i="2"/>
  <c r="AR159" i="2" s="1"/>
  <c r="AK157" i="2"/>
  <c r="AR157" i="2" s="1"/>
  <c r="AK633" i="2"/>
  <c r="AR633" i="2" s="1"/>
  <c r="AK26" i="2"/>
  <c r="AK242" i="2"/>
  <c r="AR242" i="2" s="1"/>
  <c r="AK667" i="2"/>
  <c r="AR667" i="2" s="1"/>
  <c r="AK406" i="2"/>
  <c r="AR406" i="2" s="1"/>
  <c r="AK39" i="2"/>
  <c r="AR39" i="2" s="1"/>
  <c r="AK358" i="2"/>
  <c r="AR358" i="2" s="1"/>
  <c r="AK31" i="2"/>
  <c r="AR31" i="2" s="1"/>
  <c r="AK471" i="2"/>
  <c r="AR471" i="2" s="1"/>
  <c r="AK43" i="2"/>
  <c r="AK327" i="2"/>
  <c r="AR327" i="2" s="1"/>
  <c r="AK645" i="2"/>
  <c r="AR645" i="2" s="1"/>
  <c r="AK400" i="2"/>
  <c r="AR400" i="2" s="1"/>
  <c r="AK678" i="2"/>
  <c r="AR678" i="2" s="1"/>
  <c r="AK450" i="2"/>
  <c r="AR450" i="2" s="1"/>
  <c r="AK317" i="2"/>
  <c r="AR317" i="2" s="1"/>
  <c r="AK20" i="2"/>
  <c r="AR20" i="2" s="1"/>
  <c r="AK350" i="2"/>
  <c r="AR350" i="2" s="1"/>
  <c r="AK291" i="2"/>
  <c r="AR291" i="2" s="1"/>
  <c r="AK77" i="2"/>
  <c r="AR77" i="2" s="1"/>
  <c r="AK126" i="2"/>
  <c r="AK223" i="2"/>
  <c r="AR223" i="2" s="1"/>
  <c r="AK721" i="2"/>
  <c r="AR721" i="2" s="1"/>
  <c r="AK542" i="2"/>
  <c r="AR542" i="2" s="1"/>
  <c r="AK307" i="2"/>
  <c r="AR307" i="2" s="1"/>
  <c r="AK82" i="2"/>
  <c r="AR82" i="2" s="1"/>
  <c r="AK377" i="2"/>
  <c r="AR377" i="2" s="1"/>
  <c r="AK7" i="2"/>
  <c r="AK330" i="2"/>
  <c r="AR330" i="2" s="1"/>
  <c r="AK288" i="2"/>
  <c r="AK109" i="2"/>
  <c r="AR109" i="2" s="1"/>
  <c r="AK359" i="2"/>
  <c r="AR359" i="2" s="1"/>
  <c r="AK189" i="2"/>
  <c r="AK362" i="2"/>
  <c r="AR362" i="2" s="1"/>
  <c r="AK354" i="2"/>
  <c r="AR354" i="2" s="1"/>
  <c r="AK639" i="2"/>
  <c r="AR639" i="2" s="1"/>
  <c r="AK216" i="2"/>
  <c r="AR216" i="2" s="1"/>
  <c r="AK322" i="2"/>
  <c r="AR322" i="2" s="1"/>
  <c r="AK663" i="2"/>
  <c r="AR663" i="2" s="1"/>
  <c r="AK403" i="2"/>
  <c r="AR403" i="2" s="1"/>
  <c r="AK208" i="2"/>
  <c r="AK15" i="2"/>
  <c r="AK621" i="2"/>
  <c r="AR621" i="2" s="1"/>
  <c r="AK680" i="2"/>
  <c r="AR680" i="2" s="1"/>
  <c r="AK367" i="2"/>
  <c r="AR367" i="2" s="1"/>
  <c r="AK79" i="2"/>
  <c r="AR79" i="2" s="1"/>
  <c r="AK348" i="2"/>
  <c r="AR348" i="2" s="1"/>
  <c r="AK416" i="2"/>
  <c r="AR416" i="2" s="1"/>
  <c r="AK576" i="2"/>
  <c r="AR576" i="2" s="1"/>
  <c r="AK470" i="2"/>
  <c r="AR470" i="2" s="1"/>
  <c r="AK433" i="2"/>
  <c r="AR433" i="2" s="1"/>
  <c r="AK135" i="2"/>
  <c r="AR135" i="2" s="1"/>
  <c r="AK238" i="2"/>
  <c r="AR238" i="2" s="1"/>
  <c r="AK156" i="2"/>
  <c r="AK475" i="2"/>
  <c r="AR475" i="2" s="1"/>
  <c r="AK514" i="2"/>
  <c r="AR514" i="2" s="1"/>
  <c r="AK686" i="2"/>
  <c r="AR686" i="2" s="1"/>
  <c r="AK261" i="2"/>
  <c r="AR261" i="2" s="1"/>
  <c r="AK447" i="2"/>
  <c r="AK438" i="2"/>
  <c r="AR438" i="2" s="1"/>
  <c r="AK23" i="2"/>
  <c r="AK434" i="2"/>
  <c r="AR434" i="2" s="1"/>
  <c r="AK540" i="2"/>
  <c r="AR540" i="2" s="1"/>
  <c r="AK448" i="2"/>
  <c r="AR448" i="2" s="1"/>
  <c r="AK209" i="2"/>
  <c r="AR209" i="2" s="1"/>
  <c r="AK57" i="2"/>
  <c r="AK107" i="2"/>
  <c r="AK617" i="2"/>
  <c r="AR617" i="2" s="1"/>
  <c r="AK48" i="2"/>
  <c r="AK485" i="2"/>
  <c r="AR485" i="2" s="1"/>
  <c r="AK280" i="2"/>
  <c r="AR280" i="2" s="1"/>
  <c r="AK232" i="2"/>
  <c r="AK393" i="2"/>
  <c r="AK227" i="2"/>
  <c r="AR227" i="2" s="1"/>
  <c r="AK539" i="2"/>
  <c r="AR539" i="2" s="1"/>
  <c r="AK14" i="2"/>
  <c r="AK74" i="2"/>
  <c r="AR74" i="2" s="1"/>
  <c r="AK523" i="2"/>
  <c r="AR523" i="2" s="1"/>
  <c r="AK268" i="2"/>
  <c r="AR268" i="2" s="1"/>
  <c r="AK730" i="2"/>
  <c r="AR730" i="2" s="1"/>
  <c r="AK635" i="2"/>
  <c r="AR635" i="2" s="1"/>
  <c r="AK536" i="2"/>
  <c r="AR536" i="2" s="1"/>
  <c r="AK629" i="2"/>
  <c r="AR629" i="2" s="1"/>
  <c r="AK557" i="2"/>
  <c r="AR557" i="2" s="1"/>
  <c r="AK656" i="2"/>
  <c r="AR656" i="2" s="1"/>
  <c r="AK684" i="2"/>
  <c r="AR684" i="2" s="1"/>
  <c r="AK624" i="2"/>
  <c r="AR624" i="2" s="1"/>
  <c r="AK50" i="2"/>
  <c r="AK396" i="2"/>
  <c r="AR396" i="2" s="1"/>
  <c r="AK469" i="2"/>
  <c r="AR469" i="2" s="1"/>
  <c r="AK625" i="2"/>
  <c r="AR625" i="2" s="1"/>
  <c r="AK173" i="2"/>
  <c r="AK496" i="2"/>
  <c r="AR496" i="2" s="1"/>
  <c r="AK38" i="2"/>
  <c r="AK219" i="2"/>
  <c r="AK590" i="2"/>
  <c r="AR590" i="2" s="1"/>
  <c r="AK41" i="2"/>
  <c r="AR41" i="2" s="1"/>
  <c r="AK249" i="2"/>
  <c r="AK373" i="2"/>
  <c r="AR373" i="2" s="1"/>
  <c r="AK365" i="2"/>
  <c r="AK662" i="2"/>
  <c r="AR662" i="2" s="1"/>
  <c r="AK222" i="2"/>
  <c r="AR222" i="2" s="1"/>
  <c r="AK321" i="2"/>
  <c r="AR321" i="2" s="1"/>
  <c r="AK424" i="2"/>
  <c r="AR424" i="2" s="1"/>
  <c r="AK595" i="2"/>
  <c r="AR595" i="2" s="1"/>
  <c r="AK235" i="2"/>
  <c r="AK439" i="2"/>
  <c r="AR439" i="2" s="1"/>
  <c r="AK420" i="2"/>
  <c r="AR420" i="2" s="1"/>
  <c r="AK631" i="2"/>
  <c r="AR631" i="2" s="1"/>
  <c r="AK632" i="2"/>
  <c r="AR632" i="2" s="1"/>
  <c r="AK477" i="2"/>
  <c r="AR477" i="2" s="1"/>
  <c r="AK52" i="2"/>
  <c r="AR52" i="2" s="1"/>
  <c r="AK640" i="2"/>
  <c r="AR640" i="2" s="1"/>
  <c r="AK55" i="2"/>
  <c r="AR55" i="2" s="1"/>
  <c r="AK5" i="2"/>
  <c r="AK143" i="2"/>
  <c r="AR143" i="2" s="1"/>
  <c r="AK638" i="2"/>
  <c r="AR638" i="2" s="1"/>
  <c r="AK391" i="2"/>
  <c r="AR391" i="2" s="1"/>
  <c r="AK271" i="2"/>
  <c r="AR271" i="2" s="1"/>
  <c r="AK515" i="2"/>
  <c r="AR515" i="2" s="1"/>
  <c r="AK160" i="2"/>
  <c r="AR160" i="2" s="1"/>
  <c r="AK495" i="2"/>
  <c r="AR495" i="2" s="1"/>
  <c r="AK519" i="2"/>
  <c r="AR519" i="2" s="1"/>
  <c r="AK260" i="2"/>
  <c r="AR260" i="2" s="1"/>
  <c r="AK182" i="2"/>
  <c r="AR182" i="2" s="1"/>
  <c r="AK269" i="2"/>
  <c r="AR269" i="2" s="1"/>
  <c r="AK328" i="2"/>
  <c r="AK181" i="2"/>
  <c r="AR181" i="2" s="1"/>
  <c r="AK376" i="2"/>
  <c r="AR376" i="2" s="1"/>
  <c r="AK335" i="2"/>
  <c r="AK647" i="2"/>
  <c r="AR647" i="2" s="1"/>
  <c r="AK274" i="2"/>
  <c r="AR274" i="2" s="1"/>
  <c r="AK165" i="2"/>
  <c r="AR165" i="2" s="1"/>
  <c r="AK88" i="2"/>
  <c r="AK33" i="2"/>
  <c r="AK73" i="2"/>
  <c r="AK340" i="2"/>
  <c r="AK498" i="2"/>
  <c r="AR498" i="2" s="1"/>
  <c r="AK508" i="2"/>
  <c r="AR508" i="2" s="1"/>
  <c r="AK24" i="2"/>
  <c r="AK687" i="2"/>
  <c r="AR687" i="2" s="1"/>
  <c r="AK458" i="2"/>
  <c r="AR458" i="2" s="1"/>
  <c r="AK91" i="2"/>
  <c r="AK314" i="2"/>
  <c r="AR314" i="2" s="1"/>
  <c r="AK455" i="2"/>
  <c r="AR455" i="2" s="1"/>
  <c r="AK19" i="2"/>
  <c r="AK428" i="2"/>
  <c r="AR428" i="2" s="1"/>
  <c r="AK185" i="2"/>
  <c r="AK598" i="2"/>
  <c r="AR598" i="2" s="1"/>
  <c r="AK353" i="2"/>
  <c r="AR353" i="2" s="1"/>
  <c r="AK217" i="2"/>
  <c r="AR217" i="2" s="1"/>
  <c r="AK397" i="2"/>
  <c r="AR397" i="2" s="1"/>
  <c r="AK133" i="2"/>
  <c r="AR133" i="2" s="1"/>
  <c r="AK417" i="2"/>
  <c r="AR417" i="2" s="1"/>
  <c r="AK616" i="2"/>
  <c r="AR616" i="2" s="1"/>
  <c r="AK61" i="2"/>
  <c r="AK51" i="2"/>
  <c r="AK566" i="2"/>
  <c r="AR566" i="2" s="1"/>
  <c r="AK332" i="2"/>
  <c r="AR332" i="2" s="1"/>
  <c r="AK465" i="2"/>
  <c r="AR465" i="2" s="1"/>
  <c r="AK146" i="2"/>
  <c r="AR146" i="2" s="1"/>
  <c r="AK410" i="2"/>
  <c r="AK561" i="2"/>
  <c r="AR561" i="2" s="1"/>
  <c r="AK713" i="2"/>
  <c r="AR713" i="2" s="1"/>
  <c r="AK441" i="2"/>
  <c r="AR441" i="2" s="1"/>
  <c r="AK473" i="2"/>
  <c r="AR473" i="2" s="1"/>
  <c r="AK698" i="2"/>
  <c r="AR698" i="2" s="1"/>
  <c r="AK492" i="2"/>
  <c r="AR492" i="2" s="1"/>
  <c r="AK394" i="2"/>
  <c r="AR394" i="2" s="1"/>
  <c r="AK113" i="2"/>
  <c r="AK427" i="2"/>
  <c r="AK64" i="2"/>
  <c r="C41" i="3" s="1"/>
  <c r="AK529" i="2"/>
  <c r="AR529" i="2" s="1"/>
  <c r="AK689" i="2"/>
  <c r="AR689" i="2" s="1"/>
  <c r="AK390" i="2"/>
  <c r="AK323" i="2"/>
  <c r="AR323" i="2" s="1"/>
  <c r="AK265" i="2"/>
  <c r="AR265" i="2" s="1"/>
  <c r="AK432" i="2"/>
  <c r="AR432" i="2" s="1"/>
  <c r="AK85" i="2"/>
  <c r="AR85" i="2" s="1"/>
  <c r="AK363" i="2"/>
  <c r="AR363" i="2" s="1"/>
  <c r="AK464" i="2"/>
  <c r="AR464" i="2" s="1"/>
  <c r="AK128" i="2"/>
  <c r="AR128" i="2" s="1"/>
  <c r="AK35" i="2"/>
  <c r="AR35" i="2" s="1"/>
  <c r="AK504" i="2"/>
  <c r="AR504" i="2" s="1"/>
  <c r="AK411" i="2"/>
  <c r="AK526" i="2"/>
  <c r="AR526" i="2" s="1"/>
  <c r="AK528" i="2"/>
  <c r="AR528" i="2" s="1"/>
  <c r="AK129" i="2"/>
  <c r="AK203" i="2"/>
  <c r="AR203" i="2" s="1"/>
  <c r="AK29" i="2"/>
  <c r="AR29" i="2" s="1"/>
  <c r="AK421" i="2"/>
  <c r="AK408" i="2"/>
  <c r="AR408" i="2" s="1"/>
  <c r="AK54" i="2"/>
  <c r="AK87" i="2"/>
  <c r="AK158" i="2"/>
  <c r="AK628" i="2"/>
  <c r="AR628" i="2" s="1"/>
  <c r="AK3" i="2"/>
  <c r="AK140" i="2"/>
  <c r="AR140" i="2" s="1"/>
  <c r="AK310" i="2"/>
  <c r="AR310" i="2" s="1"/>
  <c r="AK618" i="2"/>
  <c r="AR618" i="2" s="1"/>
  <c r="AK155" i="2"/>
  <c r="AR155" i="2" s="1"/>
  <c r="AK171" i="2"/>
  <c r="AK68" i="2"/>
  <c r="AR68" i="2" s="1"/>
  <c r="AK149" i="2"/>
  <c r="AK342" i="2"/>
  <c r="AR342" i="2" s="1"/>
  <c r="AK83" i="2"/>
  <c r="AR83" i="2" s="1"/>
  <c r="AK66" i="2"/>
  <c r="AK468" i="2"/>
  <c r="AR468" i="2" s="1"/>
  <c r="AK724" i="2"/>
  <c r="AR724" i="2" s="1"/>
  <c r="AK230" i="2"/>
  <c r="AK541" i="2"/>
  <c r="AK179" i="2"/>
  <c r="AK483" i="2"/>
  <c r="AR483" i="2" s="1"/>
  <c r="AK244" i="2"/>
  <c r="AK688" i="2"/>
  <c r="AR688" i="2" s="1"/>
  <c r="AK329" i="2"/>
  <c r="AR329" i="2" s="1"/>
  <c r="AK241" i="2"/>
  <c r="AR241" i="2" s="1"/>
  <c r="AK451" i="2"/>
  <c r="AR451" i="2" s="1"/>
  <c r="AK567" i="2"/>
  <c r="AR567" i="2" s="1"/>
  <c r="AK166" i="2"/>
  <c r="AR166" i="2" s="1"/>
  <c r="AK30" i="2"/>
  <c r="AK4" i="2"/>
  <c r="AK608" i="2"/>
  <c r="AR608" i="2" s="1"/>
  <c r="AK419" i="2"/>
  <c r="AR419" i="2" s="1"/>
  <c r="AK130" i="2"/>
  <c r="AK167" i="2"/>
  <c r="AR167" i="2" s="1"/>
  <c r="AK569" i="2"/>
  <c r="AR569" i="2" s="1"/>
  <c r="AK368" i="2"/>
  <c r="AR368" i="2" s="1"/>
  <c r="AK139" i="2"/>
  <c r="AR139" i="2" s="1"/>
  <c r="AK122" i="2"/>
  <c r="AR122" i="2" s="1"/>
  <c r="AK96" i="2"/>
  <c r="AR96" i="2" s="1"/>
  <c r="AK283" i="2"/>
  <c r="AR283" i="2" s="1"/>
  <c r="AK648" i="2"/>
  <c r="AR648" i="2" s="1"/>
  <c r="AK183" i="2"/>
  <c r="AK298" i="2"/>
  <c r="AR298" i="2" s="1"/>
  <c r="AK154" i="2"/>
  <c r="AR154" i="2" s="1"/>
  <c r="AK215" i="2"/>
  <c r="AR215" i="2" s="1"/>
  <c r="AK59" i="2"/>
  <c r="AK2" i="2"/>
  <c r="AK345" i="2"/>
  <c r="AR345" i="2" s="1"/>
  <c r="AK174" i="2"/>
  <c r="AK150" i="2"/>
  <c r="AR150" i="2" s="1"/>
  <c r="AK499" i="2"/>
  <c r="AR499" i="2" s="1"/>
  <c r="AK449" i="2"/>
  <c r="AR449" i="2" s="1"/>
  <c r="AK521" i="2"/>
  <c r="AR521" i="2" s="1"/>
  <c r="AK104" i="2"/>
  <c r="AR104" i="2" s="1"/>
  <c r="AK40" i="2"/>
  <c r="AK63" i="2"/>
  <c r="AK547" i="2"/>
  <c r="AR547" i="2" s="1"/>
  <c r="AK544" i="2"/>
  <c r="AR544" i="2" s="1"/>
  <c r="AK121" i="2"/>
  <c r="AK144" i="2"/>
  <c r="AK32" i="2"/>
  <c r="AR32" i="2" s="1"/>
  <c r="AK636" i="2"/>
  <c r="AR636" i="2" s="1"/>
  <c r="AK169" i="2"/>
  <c r="AR169" i="2" s="1"/>
  <c r="AK286" i="2"/>
  <c r="AR286" i="2" s="1"/>
  <c r="AK141" i="2"/>
  <c r="AR141" i="2" s="1"/>
  <c r="AK326" i="2"/>
  <c r="AR326" i="2" s="1"/>
  <c r="AK626" i="2"/>
  <c r="AR626" i="2" s="1"/>
  <c r="AK89" i="2"/>
  <c r="AK305" i="2"/>
  <c r="AR305" i="2" s="1"/>
  <c r="AK436" i="2"/>
  <c r="AR436" i="2" s="1"/>
  <c r="AK177" i="2"/>
  <c r="AK695" i="2"/>
  <c r="AR695" i="2" s="1"/>
  <c r="AK284" i="2"/>
  <c r="AR284" i="2" s="1"/>
  <c r="AK627" i="2"/>
  <c r="AR627" i="2" s="1"/>
  <c r="AK28" i="2"/>
  <c r="AK446" i="2"/>
  <c r="AR446" i="2" s="1"/>
  <c r="AK12" i="2"/>
  <c r="AK102" i="2"/>
  <c r="AK387" i="2"/>
  <c r="AR387" i="2" s="1"/>
  <c r="AK511" i="2"/>
  <c r="AR511" i="2" s="1"/>
  <c r="AK69" i="2"/>
  <c r="AR69" i="2" s="1"/>
  <c r="AK513" i="2"/>
  <c r="AR513" i="2" s="1"/>
  <c r="AK142" i="2"/>
  <c r="AK252" i="2"/>
  <c r="AR252" i="2" s="1"/>
  <c r="AK705" i="2"/>
  <c r="AR705" i="2" s="1"/>
  <c r="AK78" i="2"/>
  <c r="AK136" i="2"/>
  <c r="AK489" i="2"/>
  <c r="AR489" i="2" s="1"/>
  <c r="AK279" i="2"/>
  <c r="AR279" i="2" s="1"/>
  <c r="AK120" i="2"/>
  <c r="AR120" i="2" s="1"/>
  <c r="AK732" i="2"/>
  <c r="AR732" i="2" s="1"/>
  <c r="AK80" i="2"/>
  <c r="AK582" i="2"/>
  <c r="AR582" i="2" s="1"/>
  <c r="AK206" i="2"/>
  <c r="AR206" i="2" s="1"/>
  <c r="AK200" i="2"/>
  <c r="AR200" i="2" s="1"/>
  <c r="AK602" i="2"/>
  <c r="AR602" i="2" s="1"/>
  <c r="AK493" i="2"/>
  <c r="AR493" i="2" s="1"/>
  <c r="AK454" i="2"/>
  <c r="AR454" i="2" s="1"/>
  <c r="AK479" i="2"/>
  <c r="AR479" i="2" s="1"/>
  <c r="AK108" i="2"/>
  <c r="AR108" i="2" s="1"/>
  <c r="AK435" i="2"/>
  <c r="AR435" i="2" s="1"/>
  <c r="AK70" i="2"/>
  <c r="AK34" i="2"/>
  <c r="AK127" i="2"/>
  <c r="AK313" i="2"/>
  <c r="AR313" i="2" s="1"/>
  <c r="AK56" i="2"/>
  <c r="AR56" i="2" s="1"/>
  <c r="AK425" i="2"/>
  <c r="AR425" i="2" s="1"/>
  <c r="AK562" i="2"/>
  <c r="AR562" i="2" s="1"/>
  <c r="AK277" i="2"/>
  <c r="AR277" i="2" s="1"/>
  <c r="AK577" i="2"/>
  <c r="AR577" i="2" s="1"/>
  <c r="AK13" i="2"/>
  <c r="AK568" i="2"/>
  <c r="AR568" i="2" s="1"/>
  <c r="AK372" i="2"/>
  <c r="AR372" i="2" s="1"/>
  <c r="AK341" i="2"/>
  <c r="AR341" i="2" s="1"/>
  <c r="AK17" i="2"/>
  <c r="AR17" i="2" s="1"/>
  <c r="AK22" i="2"/>
  <c r="AK247" i="2"/>
  <c r="AR247" i="2" s="1"/>
  <c r="AK692" i="2"/>
  <c r="AR692" i="2" s="1"/>
  <c r="AK646" i="2"/>
  <c r="AR646" i="2" s="1"/>
  <c r="AK8" i="2"/>
  <c r="AR8" i="2" s="1"/>
  <c r="AK699" i="2"/>
  <c r="AR699" i="2" s="1"/>
  <c r="AK131" i="2"/>
  <c r="AK151" i="2"/>
  <c r="AR151" i="2" s="1"/>
  <c r="AK253" i="2"/>
  <c r="AR253" i="2" s="1"/>
  <c r="AK524" i="2"/>
  <c r="AR524" i="2" s="1"/>
  <c r="AK664" i="2"/>
  <c r="AR664" i="2" s="1"/>
  <c r="AK661" i="2"/>
  <c r="AR661" i="2" s="1"/>
  <c r="AK491" i="2"/>
  <c r="AR491" i="2" s="1"/>
  <c r="AK583" i="2"/>
  <c r="AR583" i="2" s="1"/>
  <c r="AK300" i="2"/>
  <c r="AR300" i="2" s="1"/>
  <c r="AK415" i="2"/>
  <c r="AR415" i="2" s="1"/>
  <c r="AK659" i="2"/>
  <c r="AR659" i="2" s="1"/>
  <c r="AK220" i="2"/>
  <c r="AR220" i="2" s="1"/>
  <c r="AK456" i="2"/>
  <c r="AR456" i="2" s="1"/>
  <c r="AK116" i="2"/>
  <c r="AK414" i="2"/>
  <c r="AK228" i="2"/>
  <c r="AR228" i="2" s="1"/>
  <c r="AK437" i="2"/>
  <c r="AR437" i="2" s="1"/>
  <c r="AK44" i="2"/>
  <c r="AR44" i="2" s="1"/>
  <c r="AK186" i="2"/>
  <c r="AR186" i="2" s="1"/>
  <c r="AK246" i="2"/>
  <c r="AR246" i="2" s="1"/>
  <c r="AK16" i="2"/>
  <c r="AK180" i="2"/>
  <c r="AK607" i="2"/>
  <c r="AR607" i="2" s="1"/>
  <c r="AK333" i="2"/>
  <c r="AR333" i="2" s="1"/>
  <c r="AK105" i="2"/>
  <c r="AK525" i="2"/>
  <c r="AR525" i="2" s="1"/>
  <c r="AK347" i="2"/>
  <c r="AR347" i="2" s="1"/>
  <c r="AK612" i="2"/>
  <c r="AR612" i="2" s="1"/>
  <c r="AK81" i="2"/>
  <c r="AK725" i="2"/>
  <c r="AR725" i="2" s="1"/>
  <c r="AK170" i="2"/>
  <c r="AR170" i="2" s="1"/>
  <c r="AK381" i="2"/>
  <c r="AR381" i="2" s="1"/>
  <c r="AK290" i="2"/>
  <c r="AK211" i="2"/>
  <c r="AR211" i="2" s="1"/>
  <c r="AK572" i="2"/>
  <c r="AR572" i="2" s="1"/>
  <c r="AK303" i="2"/>
  <c r="AR303" i="2" s="1"/>
  <c r="AK9" i="2"/>
  <c r="AK600" i="2"/>
  <c r="AR600" i="2" s="1"/>
  <c r="AK90" i="2"/>
  <c r="AK402" i="2"/>
  <c r="AR402" i="2" s="1"/>
  <c r="AK497" i="2"/>
  <c r="AR497" i="2" s="1"/>
  <c r="AK670" i="2"/>
  <c r="AR670" i="2" s="1"/>
  <c r="AK6" i="2"/>
  <c r="AK696" i="2"/>
  <c r="AR696" i="2" s="1"/>
  <c r="AK10" i="2"/>
  <c r="AK190" i="2"/>
  <c r="AR190" i="2" s="1"/>
  <c r="AK233" i="2"/>
  <c r="AR233" i="2" s="1"/>
  <c r="AK11" i="2"/>
  <c r="AK581" i="2"/>
  <c r="AR581" i="2" s="1"/>
  <c r="AK537" i="2"/>
  <c r="AR537" i="2" s="1"/>
  <c r="AK161" i="2"/>
  <c r="AK500" i="2"/>
  <c r="AR500" i="2" s="1"/>
  <c r="AK671" i="2"/>
  <c r="AR671" i="2" s="1"/>
  <c r="AK276" i="2"/>
  <c r="AR276" i="2" s="1"/>
  <c r="AK530" i="2"/>
  <c r="AR530" i="2" s="1"/>
  <c r="AK254" i="2"/>
  <c r="AK527" i="2"/>
  <c r="AR527" i="2" s="1"/>
  <c r="AK100" i="2"/>
  <c r="AR100" i="2" s="1"/>
  <c r="AK472" i="2"/>
  <c r="AR472" i="2" s="1"/>
  <c r="AK676" i="2"/>
  <c r="AR676" i="2" s="1"/>
  <c r="AK398" i="2"/>
  <c r="AR398" i="2" s="1"/>
  <c r="AK281" i="2"/>
  <c r="AK112" i="2"/>
  <c r="AK25" i="2"/>
  <c r="AK665" i="2"/>
  <c r="AR665" i="2" s="1"/>
  <c r="AK642" i="2"/>
  <c r="AR642" i="2" s="1"/>
  <c r="AK460" i="2"/>
  <c r="AR460" i="2" s="1"/>
  <c r="AK418" i="2"/>
  <c r="AR418" i="2" s="1"/>
  <c r="AK218" i="2"/>
  <c r="AR218" i="2" s="1"/>
  <c r="AK352" i="2"/>
  <c r="AR352" i="2" s="1"/>
  <c r="AK334" i="2"/>
  <c r="AR334" i="2" s="1"/>
  <c r="AK306" i="2"/>
  <c r="AK461" i="2"/>
  <c r="AR461" i="2" s="1"/>
  <c r="AK168" i="2"/>
  <c r="AR168" i="2" s="1"/>
  <c r="AK723" i="2"/>
  <c r="AR723" i="2" s="1"/>
  <c r="AK266" i="2"/>
  <c r="AK196" i="2"/>
  <c r="AR196" i="2" s="1"/>
  <c r="AK97" i="2"/>
  <c r="AR97" i="2" s="1"/>
  <c r="AK175" i="2"/>
  <c r="AR175" i="2" s="1"/>
  <c r="AK275" i="2"/>
  <c r="AK207" i="2"/>
  <c r="AR207" i="2" s="1"/>
  <c r="AK295" i="2"/>
  <c r="AR295" i="2" s="1"/>
  <c r="AK93" i="2"/>
  <c r="AR93" i="2" s="1"/>
  <c r="AK36" i="2"/>
  <c r="AK71" i="2"/>
  <c r="AK257" i="2"/>
  <c r="AK545" i="2"/>
  <c r="AR545" i="2" s="1"/>
  <c r="AK726" i="2"/>
  <c r="AR726" i="2" s="1"/>
  <c r="AK672" i="2"/>
  <c r="AR672" i="2" s="1"/>
  <c r="AK669" i="2"/>
  <c r="AR669" i="2" s="1"/>
  <c r="AK563" i="2"/>
  <c r="AR563" i="2" s="1"/>
  <c r="AK258" i="2"/>
  <c r="AR258" i="2" s="1"/>
  <c r="AK292" i="2"/>
  <c r="AR292" i="2" s="1"/>
  <c r="AK573" i="2"/>
  <c r="AR573" i="2" s="1"/>
  <c r="AK134" i="2"/>
  <c r="AR134" i="2" s="1"/>
  <c r="AK611" i="2"/>
  <c r="AR611" i="2" s="1"/>
  <c r="AK637" i="2"/>
  <c r="AR637" i="2" s="1"/>
  <c r="AK293" i="2"/>
  <c r="AR293" i="2" s="1"/>
  <c r="AK65" i="2"/>
  <c r="AK718" i="2"/>
  <c r="AR718" i="2" s="1"/>
  <c r="AK245" i="2"/>
  <c r="AK682" i="2"/>
  <c r="AR682" i="2" s="1"/>
  <c r="AK409" i="2"/>
  <c r="AR409" i="2" s="1"/>
  <c r="AK255" i="2"/>
  <c r="AR255" i="2" s="1"/>
  <c r="AK58" i="2"/>
  <c r="AK459" i="2"/>
  <c r="AR459" i="2" s="1"/>
  <c r="AK37" i="2"/>
  <c r="AR37" i="2" s="1"/>
  <c r="AK559" i="2"/>
  <c r="AK622" i="2"/>
  <c r="AR622" i="2" s="1"/>
  <c r="AK722" i="2"/>
  <c r="AR722" i="2" s="1"/>
  <c r="AK522" i="2"/>
  <c r="AR522" i="2" s="1"/>
  <c r="AK578" i="2"/>
  <c r="AR578" i="2" s="1"/>
  <c r="AK45" i="2"/>
  <c r="AR45" i="2" s="1"/>
  <c r="AK588" i="2"/>
  <c r="AR588" i="2" s="1"/>
  <c r="AK337" i="2"/>
  <c r="AR337" i="2" s="1"/>
  <c r="AK47" i="2"/>
  <c r="AK716" i="2"/>
  <c r="AR716" i="2" s="1"/>
  <c r="AK343" i="2"/>
  <c r="AR343" i="2" s="1"/>
  <c r="AK357" i="2"/>
  <c r="AR357" i="2" s="1"/>
  <c r="AK346" i="2"/>
  <c r="AR346" i="2" s="1"/>
  <c r="AK584" i="2"/>
  <c r="AR584" i="2" s="1"/>
  <c r="AK630" i="2"/>
  <c r="AR630" i="2" s="1"/>
  <c r="AK487" i="2"/>
  <c r="AR487" i="2" s="1"/>
  <c r="AK324" i="2"/>
  <c r="AR324" i="2" s="1"/>
  <c r="AK278" i="2"/>
  <c r="AK510" i="2"/>
  <c r="AR510" i="2" s="1"/>
  <c r="AK674" i="2"/>
  <c r="AR674" i="2" s="1"/>
  <c r="AK558" i="2"/>
  <c r="AR558" i="2" s="1"/>
  <c r="AK259" i="2"/>
  <c r="AR259" i="2" s="1"/>
  <c r="AK442" i="2"/>
  <c r="AR442" i="2" s="1"/>
  <c r="AK360" i="2"/>
  <c r="AR360" i="2" s="1"/>
  <c r="AK543" i="2"/>
  <c r="AR543" i="2" s="1"/>
  <c r="AK604" i="2"/>
  <c r="AR604" i="2" s="1"/>
  <c r="AK221" i="2"/>
  <c r="AR221" i="2" s="1"/>
  <c r="AK205" i="2"/>
  <c r="AR205" i="2" s="1"/>
  <c r="AK231" i="2"/>
  <c r="AR231" i="2" s="1"/>
  <c r="AK315" i="2"/>
  <c r="AR315" i="2" s="1"/>
  <c r="AK570" i="2"/>
  <c r="AR570" i="2" s="1"/>
  <c r="AK715" i="2"/>
  <c r="AR715" i="2" s="1"/>
  <c r="AK204" i="2"/>
  <c r="AR204" i="2" s="1"/>
  <c r="AK550" i="2"/>
  <c r="AR550" i="2" s="1"/>
  <c r="AK560" i="2"/>
  <c r="AR560" i="2" s="1"/>
  <c r="AK234" i="2"/>
  <c r="AK440" i="2"/>
  <c r="AR440" i="2" s="1"/>
  <c r="AK462" i="2"/>
  <c r="AR462" i="2" s="1"/>
  <c r="AK42" i="2"/>
  <c r="AK703" i="2"/>
  <c r="AR703" i="2" s="1"/>
  <c r="AK21" i="2"/>
  <c r="AK422" i="2"/>
  <c r="AR422" i="2" s="1"/>
  <c r="AK720" i="2"/>
  <c r="AR720" i="2" s="1"/>
  <c r="AK72" i="2"/>
  <c r="AR72" i="2" s="1"/>
  <c r="AK92" i="2"/>
  <c r="AK466" i="2"/>
  <c r="AR466" i="2" s="1"/>
  <c r="AK192" i="2"/>
  <c r="AR192" i="2" s="1"/>
  <c r="AK147" i="2"/>
  <c r="AR147" i="2" s="1"/>
  <c r="AK591" i="2"/>
  <c r="AK53" i="2"/>
  <c r="AK250" i="2"/>
  <c r="AR250" i="2" s="1"/>
  <c r="AK596" i="2"/>
  <c r="AR596" i="2" s="1"/>
  <c r="AK571" i="2"/>
  <c r="AR571" i="2" s="1"/>
  <c r="AK312" i="2"/>
  <c r="AK697" i="2"/>
  <c r="AR697" i="2" s="1"/>
  <c r="AK574" i="2"/>
  <c r="AR574" i="2" s="1"/>
  <c r="AK374" i="2"/>
  <c r="AR374" i="2" s="1"/>
  <c r="AK413" i="2"/>
  <c r="AR413" i="2" s="1"/>
  <c r="AK733" i="2"/>
  <c r="AR733" i="2" s="1"/>
  <c r="AK457" i="2"/>
  <c r="AR457" i="2" s="1"/>
  <c r="AK644" i="2"/>
  <c r="AR644" i="2" s="1"/>
  <c r="AK356" i="2"/>
  <c r="AR356" i="2" s="1"/>
  <c r="AK586" i="2"/>
  <c r="AR586" i="2" s="1"/>
  <c r="AK138" i="2"/>
  <c r="AR138" i="2" s="1"/>
  <c r="AK123" i="2"/>
  <c r="AK118" i="2"/>
  <c r="AK412" i="2"/>
  <c r="AR412" i="2" s="1"/>
  <c r="AK555" i="2"/>
  <c r="AR555" i="2" s="1"/>
  <c r="AK213" i="2"/>
  <c r="AK67" i="2"/>
  <c r="AR67" i="2" s="1"/>
  <c r="AK106" i="2"/>
  <c r="AR106" i="2" s="1"/>
  <c r="AK675" i="2"/>
  <c r="AR675" i="2" s="1"/>
  <c r="AK336" i="2"/>
  <c r="AR336" i="2" s="1"/>
  <c r="AK463" i="2"/>
  <c r="AR463" i="2" s="1"/>
  <c r="AK534" i="2"/>
  <c r="AR534" i="2" s="1"/>
  <c r="AK673" i="2"/>
  <c r="AR673" i="2" s="1"/>
  <c r="AK191" i="2"/>
  <c r="AR191" i="2" s="1"/>
  <c r="AK273" i="2"/>
  <c r="AR273" i="2" s="1"/>
  <c r="AK585" i="2"/>
  <c r="AR585" i="2" s="1"/>
  <c r="AK565" i="2"/>
  <c r="AR565" i="2" s="1"/>
  <c r="AK384" i="2"/>
  <c r="AR384" i="2" s="1"/>
  <c r="AK681" i="2"/>
  <c r="AR681" i="2" s="1"/>
  <c r="AK444" i="2"/>
  <c r="AR444" i="2" s="1"/>
  <c r="AK95" i="2"/>
  <c r="AR95" i="2" s="1"/>
  <c r="AK613" i="2"/>
  <c r="AR613" i="2" s="1"/>
  <c r="AK426" i="2"/>
  <c r="AR426" i="2" s="1"/>
  <c r="AK267" i="2"/>
  <c r="AR267" i="2" s="1"/>
  <c r="AK152" i="2"/>
  <c r="AK371" i="2"/>
  <c r="AR371" i="2" s="1"/>
  <c r="AK351" i="2"/>
  <c r="AR351" i="2" s="1"/>
  <c r="AK517" i="2"/>
  <c r="AR517" i="2" s="1"/>
  <c r="AK60" i="2"/>
  <c r="AR60" i="2" s="1"/>
  <c r="AK502" i="2"/>
  <c r="AR502" i="2" s="1"/>
  <c r="AK623" i="2"/>
  <c r="AR623" i="2" s="1"/>
  <c r="AK251" i="2"/>
  <c r="AK652" i="2"/>
  <c r="AR652" i="2" s="1"/>
  <c r="AK153" i="2"/>
  <c r="AK605" i="2"/>
  <c r="AR605" i="2" s="1"/>
  <c r="AK614" i="2"/>
  <c r="AR614" i="2" s="1"/>
  <c r="AK237" i="2"/>
  <c r="AR237" i="2" s="1"/>
  <c r="AK75" i="2"/>
  <c r="AK309" i="2"/>
  <c r="AK641" i="2"/>
  <c r="AR641" i="2" s="1"/>
  <c r="AK532" i="2"/>
  <c r="AR532" i="2" s="1"/>
  <c r="AK711" i="2"/>
  <c r="AR711" i="2" s="1"/>
  <c r="AK201" i="2"/>
  <c r="AR201" i="2" s="1"/>
  <c r="AK124" i="2"/>
  <c r="AR124" i="2" s="1"/>
  <c r="AK660" i="2"/>
  <c r="AR660" i="2" s="1"/>
  <c r="AK589" i="2"/>
  <c r="AR589" i="2" s="1"/>
  <c r="AK702" i="2"/>
  <c r="AR702" i="2" s="1"/>
  <c r="AK707" i="2"/>
  <c r="AR707" i="2" s="1"/>
  <c r="AK385" i="2"/>
  <c r="AR385" i="2" s="1"/>
  <c r="AK615" i="2"/>
  <c r="AR615" i="2" s="1"/>
  <c r="AK236" i="2"/>
  <c r="AK717" i="2"/>
  <c r="AR717" i="2" s="1"/>
  <c r="AK84" i="2"/>
  <c r="AK474" i="2"/>
  <c r="AR474" i="2" s="1"/>
  <c r="AK117" i="2"/>
  <c r="AR117" i="2" s="1"/>
  <c r="AK653" i="2"/>
  <c r="AR653" i="2" s="1"/>
  <c r="AK719" i="2"/>
  <c r="AR719" i="2" s="1"/>
  <c r="AK262" i="2"/>
  <c r="AK243" i="2"/>
  <c r="AR243" i="2" s="1"/>
  <c r="AK178" i="2"/>
  <c r="AR178" i="2" s="1"/>
  <c r="AK272" i="2"/>
  <c r="AK137" i="2"/>
  <c r="AR137" i="2" s="1"/>
  <c r="AK429" i="2"/>
  <c r="AR429" i="2" s="1"/>
  <c r="AK240" i="2"/>
  <c r="AR240" i="2" s="1"/>
  <c r="AK599" i="2"/>
  <c r="AR599" i="2" s="1"/>
  <c r="AK655" i="2"/>
  <c r="AR655" i="2" s="1"/>
  <c r="AK248" i="2"/>
  <c r="AR248" i="2" s="1"/>
  <c r="AK119" i="2"/>
  <c r="AK603" i="2"/>
  <c r="AR603" i="2" s="1"/>
  <c r="AK601" i="2"/>
  <c r="AR601" i="2" s="1"/>
  <c r="AK302" i="2"/>
  <c r="AK556" i="2"/>
  <c r="AR556" i="2" s="1"/>
  <c r="AK737" i="2"/>
  <c r="AR737" i="2" s="1"/>
  <c r="AK388" i="2"/>
  <c r="AR388" i="2" s="1"/>
  <c r="AK677" i="2"/>
  <c r="AR677" i="2" s="1"/>
  <c r="AK592" i="2"/>
  <c r="AR592" i="2" s="1"/>
  <c r="AK225" i="2"/>
  <c r="AR225" i="2" s="1"/>
  <c r="AK736" i="2"/>
  <c r="AR736" i="2" s="1"/>
  <c r="AK494" i="2"/>
  <c r="AR494" i="2" s="1"/>
  <c r="AK481" i="2"/>
  <c r="AR481" i="2" s="1"/>
  <c r="AK184" i="2"/>
  <c r="AK509" i="2"/>
  <c r="AR509" i="2" s="1"/>
  <c r="AK564" i="2"/>
  <c r="AR564" i="2" s="1"/>
  <c r="AK214" i="2"/>
  <c r="AK551" i="2"/>
  <c r="AR551" i="2" s="1"/>
  <c r="AK316" i="2"/>
  <c r="AR316" i="2" s="1"/>
  <c r="AK101" i="2"/>
  <c r="AR101" i="2" s="1"/>
  <c r="AK512" i="2"/>
  <c r="AR512" i="2" s="1"/>
  <c r="AK263" i="2"/>
  <c r="AR263" i="2" s="1"/>
  <c r="AK620" i="2"/>
  <c r="AR620" i="2" s="1"/>
  <c r="AK501" i="2"/>
  <c r="AR501" i="2" s="1"/>
  <c r="AK229" i="2"/>
  <c r="AR229" i="2" s="1"/>
  <c r="AK706" i="2"/>
  <c r="AR706" i="2" s="1"/>
  <c r="AK535" i="2"/>
  <c r="AR535" i="2" s="1"/>
  <c r="AK546" i="2"/>
  <c r="AR546" i="2" s="1"/>
  <c r="AK431" i="2"/>
  <c r="AR431" i="2" s="1"/>
  <c r="AK734" i="2"/>
  <c r="AR734" i="2" s="1"/>
  <c r="AK210" i="2"/>
  <c r="AK658" i="2"/>
  <c r="AR658" i="2" s="1"/>
  <c r="AK270" i="2"/>
  <c r="AK318" i="2"/>
  <c r="AR318" i="2" s="1"/>
  <c r="AK194" i="2"/>
  <c r="AR194" i="2" s="1"/>
  <c r="AK710" i="2"/>
  <c r="AR710" i="2" s="1"/>
  <c r="AK709" i="2"/>
  <c r="AR709" i="2" s="1"/>
  <c r="AK285" i="2"/>
  <c r="AR285" i="2" s="1"/>
  <c r="AK132" i="2"/>
  <c r="AR132" i="2" s="1"/>
  <c r="AK482" i="2"/>
  <c r="AR482" i="2" s="1"/>
  <c r="AK197" i="2"/>
  <c r="AK355" i="2"/>
  <c r="AR355" i="2" s="1"/>
  <c r="AK289" i="2"/>
  <c r="AR289" i="2" s="1"/>
  <c r="AK579" i="2"/>
  <c r="AR579" i="2" s="1"/>
  <c r="AK401" i="2"/>
  <c r="AR401" i="2" s="1"/>
  <c r="AK407" i="2"/>
  <c r="AK480" i="2"/>
  <c r="AR480" i="2" s="1"/>
  <c r="AK554" i="2"/>
  <c r="AR554" i="2" s="1"/>
  <c r="AK580" i="2"/>
  <c r="AR580" i="2" s="1"/>
  <c r="AK587" i="2"/>
  <c r="AR587" i="2" s="1"/>
  <c r="AK488" i="2"/>
  <c r="AR488" i="2" s="1"/>
  <c r="AK162" i="2"/>
  <c r="AR162" i="2" s="1"/>
  <c r="AK382" i="2"/>
  <c r="AK610" i="2"/>
  <c r="AR610" i="2" s="1"/>
  <c r="AK366" i="2"/>
  <c r="AR366" i="2" s="1"/>
  <c r="AK690" i="2"/>
  <c r="AR690" i="2" s="1"/>
  <c r="AK301" i="2"/>
  <c r="AR301" i="2" s="1"/>
  <c r="AK338" i="2"/>
  <c r="AR338" i="2" s="1"/>
  <c r="AK187" i="2"/>
  <c r="AR187" i="2" s="1"/>
  <c r="AK679" i="2"/>
  <c r="AR679" i="2" s="1"/>
  <c r="AK735" i="2"/>
  <c r="AR735" i="2" s="1"/>
  <c r="AK619" i="2"/>
  <c r="AR619" i="2" s="1"/>
  <c r="AK650" i="2"/>
  <c r="AR650" i="2" s="1"/>
  <c r="AK575" i="2"/>
  <c r="AR575" i="2" s="1"/>
  <c r="AK693" i="2"/>
  <c r="AR693" i="2" s="1"/>
  <c r="AK691" i="2"/>
  <c r="AR691" i="2" s="1"/>
  <c r="AK296" i="2"/>
  <c r="AR296" i="2" s="1"/>
  <c r="AK486" i="2"/>
  <c r="AR486" i="2" s="1"/>
  <c r="AK654" i="2"/>
  <c r="AR654" i="2" s="1"/>
  <c r="AK657" i="2"/>
  <c r="AR657" i="2" s="1"/>
  <c r="AK452" i="2"/>
  <c r="AR452" i="2" s="1"/>
  <c r="AK553" i="2"/>
  <c r="AR553" i="2" s="1"/>
  <c r="AK701" i="2"/>
  <c r="AR701" i="2" s="1"/>
  <c r="AK593" i="2"/>
  <c r="AR593" i="2" s="1"/>
  <c r="AK668" i="2"/>
  <c r="AR668" i="2" s="1"/>
  <c r="AK729" i="2"/>
  <c r="AR729" i="2" s="1"/>
  <c r="AK506" i="2"/>
  <c r="AR506" i="2" s="1"/>
  <c r="AK694" i="2"/>
  <c r="AR694" i="2" s="1"/>
  <c r="AK666" i="2"/>
  <c r="AR666" i="2" s="1"/>
  <c r="AK683" i="2"/>
  <c r="AR683" i="2" s="1"/>
  <c r="AK728" i="2"/>
  <c r="AR728" i="2" s="1"/>
  <c r="AK700" i="2"/>
  <c r="AR700" i="2" s="1"/>
  <c r="AK714" i="2"/>
  <c r="AR714" i="2" s="1"/>
  <c r="AK727" i="2"/>
  <c r="AR727" i="2" s="1"/>
  <c r="AK685" i="2"/>
  <c r="AR685" i="2" s="1"/>
  <c r="AK708" i="2"/>
  <c r="AR708" i="2" s="1"/>
  <c r="AK651" i="2"/>
  <c r="AR651" i="2" s="1"/>
  <c r="AK731" i="2"/>
  <c r="AR731" i="2" s="1"/>
  <c r="AK738" i="2"/>
  <c r="AR738" i="2" s="1"/>
  <c r="AH643" i="2"/>
  <c r="AH484" i="2"/>
  <c r="AH430" i="2"/>
  <c r="AH110" i="2"/>
  <c r="AH212" i="2"/>
  <c r="AH364" i="2"/>
  <c r="AH331" i="2"/>
  <c r="AH311" i="2"/>
  <c r="AH597" i="2"/>
  <c r="AH520" i="2"/>
  <c r="AH188" i="2"/>
  <c r="AH319" i="2"/>
  <c r="AH115" i="2"/>
  <c r="AH634" i="2"/>
  <c r="AH378" i="2"/>
  <c r="AH49" i="2"/>
  <c r="AH609" i="2"/>
  <c r="AH198" i="2"/>
  <c r="AH548" i="2"/>
  <c r="AH339" i="2"/>
  <c r="AH423" i="2"/>
  <c r="AH224" i="2"/>
  <c r="AH379" i="2"/>
  <c r="AH503" i="2"/>
  <c r="AH549" i="2"/>
  <c r="AH172" i="2"/>
  <c r="AH94" i="2"/>
  <c r="AH531" i="2"/>
  <c r="AH606" i="2"/>
  <c r="AH375" i="2"/>
  <c r="AH389" i="2"/>
  <c r="AH148" i="2"/>
  <c r="AH704" i="2"/>
  <c r="AH712" i="2"/>
  <c r="AH76" i="2"/>
  <c r="AH383" i="2"/>
  <c r="AH18" i="2"/>
  <c r="AH649" i="2"/>
  <c r="AH111" i="2"/>
  <c r="AH445" i="2"/>
  <c r="AH86" i="2"/>
  <c r="AH453" i="2"/>
  <c r="AH370" i="2"/>
  <c r="AH226" i="2"/>
  <c r="AH476" i="2"/>
  <c r="AH369" i="2"/>
  <c r="AH516" i="2"/>
  <c r="AH478" i="2"/>
  <c r="AH594" i="2"/>
  <c r="AH344" i="2"/>
  <c r="AH349" i="2"/>
  <c r="AH304" i="2"/>
  <c r="AH195" i="2"/>
  <c r="AH256" i="2"/>
  <c r="AH163" i="2"/>
  <c r="AH467" i="2"/>
  <c r="AH490" i="2"/>
  <c r="AH507" i="2"/>
  <c r="AH404" i="2"/>
  <c r="AH287" i="2"/>
  <c r="AH264" i="2"/>
  <c r="AH299" i="2"/>
  <c r="AH199" i="2"/>
  <c r="AH282" i="2"/>
  <c r="AH294" i="2"/>
  <c r="AH386" i="2"/>
  <c r="AH125" i="2"/>
  <c r="AH505" i="2"/>
  <c r="AH533" i="2"/>
  <c r="AH399" i="2"/>
  <c r="AH361" i="2"/>
  <c r="AH145" i="2"/>
  <c r="AH552" i="2"/>
  <c r="AH176" i="2"/>
  <c r="AH103" i="2"/>
  <c r="AH27" i="2"/>
  <c r="AH395" i="2"/>
  <c r="AH62" i="2"/>
  <c r="AH202" i="2"/>
  <c r="AH193" i="2"/>
  <c r="AH164" i="2"/>
  <c r="AH538" i="2"/>
  <c r="AH320" i="2"/>
  <c r="AH380" i="2"/>
  <c r="AH114" i="2"/>
  <c r="AH518" i="2"/>
  <c r="AH392" i="2"/>
  <c r="AH239" i="2"/>
  <c r="AH405" i="2"/>
  <c r="AH46" i="2"/>
  <c r="AH297" i="2"/>
  <c r="AH99" i="2"/>
  <c r="AH308" i="2"/>
  <c r="AH325" i="2"/>
  <c r="AH443" i="2"/>
  <c r="AH98" i="2"/>
  <c r="AH159" i="2"/>
  <c r="AH157" i="2"/>
  <c r="AH633" i="2"/>
  <c r="AH26" i="2"/>
  <c r="AH242" i="2"/>
  <c r="AH667" i="2"/>
  <c r="AH406" i="2"/>
  <c r="AH39" i="2"/>
  <c r="AH358" i="2"/>
  <c r="AH31" i="2"/>
  <c r="AH471" i="2"/>
  <c r="AH43" i="2"/>
  <c r="AH327" i="2"/>
  <c r="AH645" i="2"/>
  <c r="AH400" i="2"/>
  <c r="AH678" i="2"/>
  <c r="AH450" i="2"/>
  <c r="AH317" i="2"/>
  <c r="AH20" i="2"/>
  <c r="AH350" i="2"/>
  <c r="AH291" i="2"/>
  <c r="AH77" i="2"/>
  <c r="AH126" i="2"/>
  <c r="AH223" i="2"/>
  <c r="AH721" i="2"/>
  <c r="AH542" i="2"/>
  <c r="AH307" i="2"/>
  <c r="AH82" i="2"/>
  <c r="AH377" i="2"/>
  <c r="AH7" i="2"/>
  <c r="AH330" i="2"/>
  <c r="AH288" i="2"/>
  <c r="AH109" i="2"/>
  <c r="AH359" i="2"/>
  <c r="AH189" i="2"/>
  <c r="AH362" i="2"/>
  <c r="AH354" i="2"/>
  <c r="AH639" i="2"/>
  <c r="AH216" i="2"/>
  <c r="AH322" i="2"/>
  <c r="AH663" i="2"/>
  <c r="AH403" i="2"/>
  <c r="AH208" i="2"/>
  <c r="AH15" i="2"/>
  <c r="AH621" i="2"/>
  <c r="AH680" i="2"/>
  <c r="AH367" i="2"/>
  <c r="AH79" i="2"/>
  <c r="AH348" i="2"/>
  <c r="AH416" i="2"/>
  <c r="AH576" i="2"/>
  <c r="AH470" i="2"/>
  <c r="AH433" i="2"/>
  <c r="AH135" i="2"/>
  <c r="AH238" i="2"/>
  <c r="AH156" i="2"/>
  <c r="AH475" i="2"/>
  <c r="AH514" i="2"/>
  <c r="AH686" i="2"/>
  <c r="AH261" i="2"/>
  <c r="AH447" i="2"/>
  <c r="AH438" i="2"/>
  <c r="AH23" i="2"/>
  <c r="AH434" i="2"/>
  <c r="AH540" i="2"/>
  <c r="AH448" i="2"/>
  <c r="AH209" i="2"/>
  <c r="AH57" i="2"/>
  <c r="AH107" i="2"/>
  <c r="AH617" i="2"/>
  <c r="AH48" i="2"/>
  <c r="AH485" i="2"/>
  <c r="AH280" i="2"/>
  <c r="AH232" i="2"/>
  <c r="AH393" i="2"/>
  <c r="AH227" i="2"/>
  <c r="AH539" i="2"/>
  <c r="AH14" i="2"/>
  <c r="AH74" i="2"/>
  <c r="AH523" i="2"/>
  <c r="AH268" i="2"/>
  <c r="AH730" i="2"/>
  <c r="AH635" i="2"/>
  <c r="AH536" i="2"/>
  <c r="AH629" i="2"/>
  <c r="AH557" i="2"/>
  <c r="AH656" i="2"/>
  <c r="AH684" i="2"/>
  <c r="AH624" i="2"/>
  <c r="AH50" i="2"/>
  <c r="AH396" i="2"/>
  <c r="AH469" i="2"/>
  <c r="AH625" i="2"/>
  <c r="AH173" i="2"/>
  <c r="AH496" i="2"/>
  <c r="AH38" i="2"/>
  <c r="AH219" i="2"/>
  <c r="AH590" i="2"/>
  <c r="AH41" i="2"/>
  <c r="AH249" i="2"/>
  <c r="AH373" i="2"/>
  <c r="AH365" i="2"/>
  <c r="AH662" i="2"/>
  <c r="AH222" i="2"/>
  <c r="AH321" i="2"/>
  <c r="AH424" i="2"/>
  <c r="AH595" i="2"/>
  <c r="AH235" i="2"/>
  <c r="AH439" i="2"/>
  <c r="AH420" i="2"/>
  <c r="AH631" i="2"/>
  <c r="AH632" i="2"/>
  <c r="AH477" i="2"/>
  <c r="AH52" i="2"/>
  <c r="AH640" i="2"/>
  <c r="AH55" i="2"/>
  <c r="AH5" i="2"/>
  <c r="AH143" i="2"/>
  <c r="AH638" i="2"/>
  <c r="AH391" i="2"/>
  <c r="AH271" i="2"/>
  <c r="AH515" i="2"/>
  <c r="AH160" i="2"/>
  <c r="AH495" i="2"/>
  <c r="AH519" i="2"/>
  <c r="AH260" i="2"/>
  <c r="AH182" i="2"/>
  <c r="AH269" i="2"/>
  <c r="AH328" i="2"/>
  <c r="AH181" i="2"/>
  <c r="AH376" i="2"/>
  <c r="AH335" i="2"/>
  <c r="AH647" i="2"/>
  <c r="AH274" i="2"/>
  <c r="AH165" i="2"/>
  <c r="AH88" i="2"/>
  <c r="AH33" i="2"/>
  <c r="AH73" i="2"/>
  <c r="AH340" i="2"/>
  <c r="AH498" i="2"/>
  <c r="AH508" i="2"/>
  <c r="AH24" i="2"/>
  <c r="AH687" i="2"/>
  <c r="AH458" i="2"/>
  <c r="AH91" i="2"/>
  <c r="AH314" i="2"/>
  <c r="AH455" i="2"/>
  <c r="AH19" i="2"/>
  <c r="AH428" i="2"/>
  <c r="AH185" i="2"/>
  <c r="AH598" i="2"/>
  <c r="AH353" i="2"/>
  <c r="AH217" i="2"/>
  <c r="AH397" i="2"/>
  <c r="AH133" i="2"/>
  <c r="AH417" i="2"/>
  <c r="AH616" i="2"/>
  <c r="AH61" i="2"/>
  <c r="AH51" i="2"/>
  <c r="AH566" i="2"/>
  <c r="AH332" i="2"/>
  <c r="AH465" i="2"/>
  <c r="AH146" i="2"/>
  <c r="AH410" i="2"/>
  <c r="AH561" i="2"/>
  <c r="AH713" i="2"/>
  <c r="AH441" i="2"/>
  <c r="AH473" i="2"/>
  <c r="AH698" i="2"/>
  <c r="AH492" i="2"/>
  <c r="AH394" i="2"/>
  <c r="AH113" i="2"/>
  <c r="AH427" i="2"/>
  <c r="AH64" i="2"/>
  <c r="AH529" i="2"/>
  <c r="AH689" i="2"/>
  <c r="AH390" i="2"/>
  <c r="AH323" i="2"/>
  <c r="AH265" i="2"/>
  <c r="AH432" i="2"/>
  <c r="AH85" i="2"/>
  <c r="AH363" i="2"/>
  <c r="AH464" i="2"/>
  <c r="AH128" i="2"/>
  <c r="AH35" i="2"/>
  <c r="AH504" i="2"/>
  <c r="AH411" i="2"/>
  <c r="AH526" i="2"/>
  <c r="AH528" i="2"/>
  <c r="AH129" i="2"/>
  <c r="AH203" i="2"/>
  <c r="AH29" i="2"/>
  <c r="AH421" i="2"/>
  <c r="AH408" i="2"/>
  <c r="AH54" i="2"/>
  <c r="AH87" i="2"/>
  <c r="AH158" i="2"/>
  <c r="AH628" i="2"/>
  <c r="AH3" i="2"/>
  <c r="AH140" i="2"/>
  <c r="AH310" i="2"/>
  <c r="AH618" i="2"/>
  <c r="AH155" i="2"/>
  <c r="AH171" i="2"/>
  <c r="AH68" i="2"/>
  <c r="AH149" i="2"/>
  <c r="AH342" i="2"/>
  <c r="AH83" i="2"/>
  <c r="AH66" i="2"/>
  <c r="AH468" i="2"/>
  <c r="AH724" i="2"/>
  <c r="AH230" i="2"/>
  <c r="AH541" i="2"/>
  <c r="AH179" i="2"/>
  <c r="AH483" i="2"/>
  <c r="AH244" i="2"/>
  <c r="AH688" i="2"/>
  <c r="AH329" i="2"/>
  <c r="AH241" i="2"/>
  <c r="AH451" i="2"/>
  <c r="AH567" i="2"/>
  <c r="AH166" i="2"/>
  <c r="AH30" i="2"/>
  <c r="AH4" i="2"/>
  <c r="AH608" i="2"/>
  <c r="AH419" i="2"/>
  <c r="AH130" i="2"/>
  <c r="AH167" i="2"/>
  <c r="AH569" i="2"/>
  <c r="AH368" i="2"/>
  <c r="AH139" i="2"/>
  <c r="AH122" i="2"/>
  <c r="AH96" i="2"/>
  <c r="AH283" i="2"/>
  <c r="AH648" i="2"/>
  <c r="AH183" i="2"/>
  <c r="AH298" i="2"/>
  <c r="AH154" i="2"/>
  <c r="AH215" i="2"/>
  <c r="AH59" i="2"/>
  <c r="AH2" i="2"/>
  <c r="AH345" i="2"/>
  <c r="AH174" i="2"/>
  <c r="AH150" i="2"/>
  <c r="AH499" i="2"/>
  <c r="AH449" i="2"/>
  <c r="AH521" i="2"/>
  <c r="AH104" i="2"/>
  <c r="AH40" i="2"/>
  <c r="AH63" i="2"/>
  <c r="AH547" i="2"/>
  <c r="AH544" i="2"/>
  <c r="AH121" i="2"/>
  <c r="AH144" i="2"/>
  <c r="AH32" i="2"/>
  <c r="AH636" i="2"/>
  <c r="AH169" i="2"/>
  <c r="AH286" i="2"/>
  <c r="AH141" i="2"/>
  <c r="AH326" i="2"/>
  <c r="AH626" i="2"/>
  <c r="AH89" i="2"/>
  <c r="AH305" i="2"/>
  <c r="AH436" i="2"/>
  <c r="AH177" i="2"/>
  <c r="AH695" i="2"/>
  <c r="AH284" i="2"/>
  <c r="AH627" i="2"/>
  <c r="AH28" i="2"/>
  <c r="AH446" i="2"/>
  <c r="AH12" i="2"/>
  <c r="AH102" i="2"/>
  <c r="AH387" i="2"/>
  <c r="AH511" i="2"/>
  <c r="AH69" i="2"/>
  <c r="AH513" i="2"/>
  <c r="AH142" i="2"/>
  <c r="AH252" i="2"/>
  <c r="AH705" i="2"/>
  <c r="AH78" i="2"/>
  <c r="AH136" i="2"/>
  <c r="AH489" i="2"/>
  <c r="AH279" i="2"/>
  <c r="AH120" i="2"/>
  <c r="AH732" i="2"/>
  <c r="AH80" i="2"/>
  <c r="AH582" i="2"/>
  <c r="AH206" i="2"/>
  <c r="AH200" i="2"/>
  <c r="AH602" i="2"/>
  <c r="AH493" i="2"/>
  <c r="AH454" i="2"/>
  <c r="AH479" i="2"/>
  <c r="AH108" i="2"/>
  <c r="AH435" i="2"/>
  <c r="AH70" i="2"/>
  <c r="AH34" i="2"/>
  <c r="AH127" i="2"/>
  <c r="AH313" i="2"/>
  <c r="AH56" i="2"/>
  <c r="AH425" i="2"/>
  <c r="AH562" i="2"/>
  <c r="AH277" i="2"/>
  <c r="AH577" i="2"/>
  <c r="AH13" i="2"/>
  <c r="AH568" i="2"/>
  <c r="AH372" i="2"/>
  <c r="AH341" i="2"/>
  <c r="AH17" i="2"/>
  <c r="AH22" i="2"/>
  <c r="AH247" i="2"/>
  <c r="AH692" i="2"/>
  <c r="AH646" i="2"/>
  <c r="AH8" i="2"/>
  <c r="AH699" i="2"/>
  <c r="AH131" i="2"/>
  <c r="AH151" i="2"/>
  <c r="AH253" i="2"/>
  <c r="AH524" i="2"/>
  <c r="AH664" i="2"/>
  <c r="AH661" i="2"/>
  <c r="AH491" i="2"/>
  <c r="AH583" i="2"/>
  <c r="AH300" i="2"/>
  <c r="AH415" i="2"/>
  <c r="AH659" i="2"/>
  <c r="AH220" i="2"/>
  <c r="AH456" i="2"/>
  <c r="AH116" i="2"/>
  <c r="AH414" i="2"/>
  <c r="AH228" i="2"/>
  <c r="AH437" i="2"/>
  <c r="AH44" i="2"/>
  <c r="AH186" i="2"/>
  <c r="AH246" i="2"/>
  <c r="AH16" i="2"/>
  <c r="AH180" i="2"/>
  <c r="AH607" i="2"/>
  <c r="AH333" i="2"/>
  <c r="AH105" i="2"/>
  <c r="AH525" i="2"/>
  <c r="AH347" i="2"/>
  <c r="AH612" i="2"/>
  <c r="AH81" i="2"/>
  <c r="AH725" i="2"/>
  <c r="AH170" i="2"/>
  <c r="AH381" i="2"/>
  <c r="AH290" i="2"/>
  <c r="AH211" i="2"/>
  <c r="AH572" i="2"/>
  <c r="AH303" i="2"/>
  <c r="AH9" i="2"/>
  <c r="AH600" i="2"/>
  <c r="AH90" i="2"/>
  <c r="AH402" i="2"/>
  <c r="AH497" i="2"/>
  <c r="AH670" i="2"/>
  <c r="AH6" i="2"/>
  <c r="AH696" i="2"/>
  <c r="AH10" i="2"/>
  <c r="AH190" i="2"/>
  <c r="AH233" i="2"/>
  <c r="AH11" i="2"/>
  <c r="AH581" i="2"/>
  <c r="AH537" i="2"/>
  <c r="AH161" i="2"/>
  <c r="AH500" i="2"/>
  <c r="AH671" i="2"/>
  <c r="AH276" i="2"/>
  <c r="AH530" i="2"/>
  <c r="AH254" i="2"/>
  <c r="AH527" i="2"/>
  <c r="AH100" i="2"/>
  <c r="AH472" i="2"/>
  <c r="AH676" i="2"/>
  <c r="AH398" i="2"/>
  <c r="AH281" i="2"/>
  <c r="AH112" i="2"/>
  <c r="AH25" i="2"/>
  <c r="AH665" i="2"/>
  <c r="AH642" i="2"/>
  <c r="AH460" i="2"/>
  <c r="AH418" i="2"/>
  <c r="AH218" i="2"/>
  <c r="AH352" i="2"/>
  <c r="AH334" i="2"/>
  <c r="AH306" i="2"/>
  <c r="AH461" i="2"/>
  <c r="AH168" i="2"/>
  <c r="AH723" i="2"/>
  <c r="AH266" i="2"/>
  <c r="AH196" i="2"/>
  <c r="AH97" i="2"/>
  <c r="AH175" i="2"/>
  <c r="AH275" i="2"/>
  <c r="AH207" i="2"/>
  <c r="AH295" i="2"/>
  <c r="AH93" i="2"/>
  <c r="AH36" i="2"/>
  <c r="AH71" i="2"/>
  <c r="AH257" i="2"/>
  <c r="AH545" i="2"/>
  <c r="AH726" i="2"/>
  <c r="AH672" i="2"/>
  <c r="AH669" i="2"/>
  <c r="AH563" i="2"/>
  <c r="AH258" i="2"/>
  <c r="AH292" i="2"/>
  <c r="AH573" i="2"/>
  <c r="AH134" i="2"/>
  <c r="AH611" i="2"/>
  <c r="AH637" i="2"/>
  <c r="AH293" i="2"/>
  <c r="AH65" i="2"/>
  <c r="AH718" i="2"/>
  <c r="AH245" i="2"/>
  <c r="AH682" i="2"/>
  <c r="AH409" i="2"/>
  <c r="AH255" i="2"/>
  <c r="AH58" i="2"/>
  <c r="AH459" i="2"/>
  <c r="AH37" i="2"/>
  <c r="AH559" i="2"/>
  <c r="AH622" i="2"/>
  <c r="AH722" i="2"/>
  <c r="AH522" i="2"/>
  <c r="AH578" i="2"/>
  <c r="AH45" i="2"/>
  <c r="AH588" i="2"/>
  <c r="AH337" i="2"/>
  <c r="AH47" i="2"/>
  <c r="AH716" i="2"/>
  <c r="AH343" i="2"/>
  <c r="AH357" i="2"/>
  <c r="AH346" i="2"/>
  <c r="AH584" i="2"/>
  <c r="AH630" i="2"/>
  <c r="AH487" i="2"/>
  <c r="AH324" i="2"/>
  <c r="AH278" i="2"/>
  <c r="AH510" i="2"/>
  <c r="AH674" i="2"/>
  <c r="AH558" i="2"/>
  <c r="AH259" i="2"/>
  <c r="AH442" i="2"/>
  <c r="AH360" i="2"/>
  <c r="AH543" i="2"/>
  <c r="AH604" i="2"/>
  <c r="AH221" i="2"/>
  <c r="AH205" i="2"/>
  <c r="AH231" i="2"/>
  <c r="AH315" i="2"/>
  <c r="AH570" i="2"/>
  <c r="AH715" i="2"/>
  <c r="AH204" i="2"/>
  <c r="AH550" i="2"/>
  <c r="AH560" i="2"/>
  <c r="AH234" i="2"/>
  <c r="AH440" i="2"/>
  <c r="AH462" i="2"/>
  <c r="AH42" i="2"/>
  <c r="AH703" i="2"/>
  <c r="AH21" i="2"/>
  <c r="AH422" i="2"/>
  <c r="AH720" i="2"/>
  <c r="AH72" i="2"/>
  <c r="AH92" i="2"/>
  <c r="AH466" i="2"/>
  <c r="AH192" i="2"/>
  <c r="AH147" i="2"/>
  <c r="AH591" i="2"/>
  <c r="AH53" i="2"/>
  <c r="AH250" i="2"/>
  <c r="AH596" i="2"/>
  <c r="AH571" i="2"/>
  <c r="AH312" i="2"/>
  <c r="AH697" i="2"/>
  <c r="AH574" i="2"/>
  <c r="AH374" i="2"/>
  <c r="AH413" i="2"/>
  <c r="AH733" i="2"/>
  <c r="AH457" i="2"/>
  <c r="AH644" i="2"/>
  <c r="AH356" i="2"/>
  <c r="AH586" i="2"/>
  <c r="AH138" i="2"/>
  <c r="AH123" i="2"/>
  <c r="AH118" i="2"/>
  <c r="AH412" i="2"/>
  <c r="AH555" i="2"/>
  <c r="AH213" i="2"/>
  <c r="AH67" i="2"/>
  <c r="AH106" i="2"/>
  <c r="AH675" i="2"/>
  <c r="AH336" i="2"/>
  <c r="AH463" i="2"/>
  <c r="AH534" i="2"/>
  <c r="AH673" i="2"/>
  <c r="AH191" i="2"/>
  <c r="AH273" i="2"/>
  <c r="AH585" i="2"/>
  <c r="AH565" i="2"/>
  <c r="AH384" i="2"/>
  <c r="AH681" i="2"/>
  <c r="AH444" i="2"/>
  <c r="AH95" i="2"/>
  <c r="AH613" i="2"/>
  <c r="AH426" i="2"/>
  <c r="AH267" i="2"/>
  <c r="AH152" i="2"/>
  <c r="AH371" i="2"/>
  <c r="AH351" i="2"/>
  <c r="AH517" i="2"/>
  <c r="AH60" i="2"/>
  <c r="AH502" i="2"/>
  <c r="AH623" i="2"/>
  <c r="AH251" i="2"/>
  <c r="AH652" i="2"/>
  <c r="AH153" i="2"/>
  <c r="AH605" i="2"/>
  <c r="AH614" i="2"/>
  <c r="AH237" i="2"/>
  <c r="AH75" i="2"/>
  <c r="AH309" i="2"/>
  <c r="AH641" i="2"/>
  <c r="AH532" i="2"/>
  <c r="AH711" i="2"/>
  <c r="AH201" i="2"/>
  <c r="AH124" i="2"/>
  <c r="AH660" i="2"/>
  <c r="AH589" i="2"/>
  <c r="AH702" i="2"/>
  <c r="AH707" i="2"/>
  <c r="AH385" i="2"/>
  <c r="AH615" i="2"/>
  <c r="AH236" i="2"/>
  <c r="AH717" i="2"/>
  <c r="AH84" i="2"/>
  <c r="AH474" i="2"/>
  <c r="AH117" i="2"/>
  <c r="AH653" i="2"/>
  <c r="AH719" i="2"/>
  <c r="AH262" i="2"/>
  <c r="AH243" i="2"/>
  <c r="AH178" i="2"/>
  <c r="AH272" i="2"/>
  <c r="AH137" i="2"/>
  <c r="AH429" i="2"/>
  <c r="AH240" i="2"/>
  <c r="AH599" i="2"/>
  <c r="AH655" i="2"/>
  <c r="AH248" i="2"/>
  <c r="AH119" i="2"/>
  <c r="AH603" i="2"/>
  <c r="AH601" i="2"/>
  <c r="AH302" i="2"/>
  <c r="AH556" i="2"/>
  <c r="AH737" i="2"/>
  <c r="AH388" i="2"/>
  <c r="AH677" i="2"/>
  <c r="AH592" i="2"/>
  <c r="AH225" i="2"/>
  <c r="AH736" i="2"/>
  <c r="AH494" i="2"/>
  <c r="AH481" i="2"/>
  <c r="AH184" i="2"/>
  <c r="AH509" i="2"/>
  <c r="AH564" i="2"/>
  <c r="AH214" i="2"/>
  <c r="AH551" i="2"/>
  <c r="AH316" i="2"/>
  <c r="AH101" i="2"/>
  <c r="AH512" i="2"/>
  <c r="AH263" i="2"/>
  <c r="AH620" i="2"/>
  <c r="AH501" i="2"/>
  <c r="AH229" i="2"/>
  <c r="AH706" i="2"/>
  <c r="AH535" i="2"/>
  <c r="AH546" i="2"/>
  <c r="AH431" i="2"/>
  <c r="AH734" i="2"/>
  <c r="AH210" i="2"/>
  <c r="AH658" i="2"/>
  <c r="AH270" i="2"/>
  <c r="AH318" i="2"/>
  <c r="AH194" i="2"/>
  <c r="AH710" i="2"/>
  <c r="AH709" i="2"/>
  <c r="AH285" i="2"/>
  <c r="AH132" i="2"/>
  <c r="AH482" i="2"/>
  <c r="AH197" i="2"/>
  <c r="AH355" i="2"/>
  <c r="AH289" i="2"/>
  <c r="AH579" i="2"/>
  <c r="AH401" i="2"/>
  <c r="AH407" i="2"/>
  <c r="AH480" i="2"/>
  <c r="AH554" i="2"/>
  <c r="AH580" i="2"/>
  <c r="AH587" i="2"/>
  <c r="AH488" i="2"/>
  <c r="AH162" i="2"/>
  <c r="AH382" i="2"/>
  <c r="AH610" i="2"/>
  <c r="AH366" i="2"/>
  <c r="AH690" i="2"/>
  <c r="AH301" i="2"/>
  <c r="AH338" i="2"/>
  <c r="AH187" i="2"/>
  <c r="AH679" i="2"/>
  <c r="AH735" i="2"/>
  <c r="AH619" i="2"/>
  <c r="AH650" i="2"/>
  <c r="AH575" i="2"/>
  <c r="AH693" i="2"/>
  <c r="AH691" i="2"/>
  <c r="AH296" i="2"/>
  <c r="AH486" i="2"/>
  <c r="AH654" i="2"/>
  <c r="AH657" i="2"/>
  <c r="AH452" i="2"/>
  <c r="AH553" i="2"/>
  <c r="AH701" i="2"/>
  <c r="AH593" i="2"/>
  <c r="AH668" i="2"/>
  <c r="AH729" i="2"/>
  <c r="AH506" i="2"/>
  <c r="AH694" i="2"/>
  <c r="AH666" i="2"/>
  <c r="AH683" i="2"/>
  <c r="AH728" i="2"/>
  <c r="AH700" i="2"/>
  <c r="AH714" i="2"/>
  <c r="AH727" i="2"/>
  <c r="AH685" i="2"/>
  <c r="AH708" i="2"/>
  <c r="AH651" i="2"/>
  <c r="AH731" i="2"/>
  <c r="AH738" i="2"/>
  <c r="AG643" i="2"/>
  <c r="AG484" i="2"/>
  <c r="AG430" i="2"/>
  <c r="AG110" i="2"/>
  <c r="AG212" i="2"/>
  <c r="AG364" i="2"/>
  <c r="AG331" i="2"/>
  <c r="AG311" i="2"/>
  <c r="AG597" i="2"/>
  <c r="AG520" i="2"/>
  <c r="AG188" i="2"/>
  <c r="AG319" i="2"/>
  <c r="AG115" i="2"/>
  <c r="AG634" i="2"/>
  <c r="AG378" i="2"/>
  <c r="AG49" i="2"/>
  <c r="AG609" i="2"/>
  <c r="AG198" i="2"/>
  <c r="AG548" i="2"/>
  <c r="AG339" i="2"/>
  <c r="AG423" i="2"/>
  <c r="AG224" i="2"/>
  <c r="AG379" i="2"/>
  <c r="AG503" i="2"/>
  <c r="AG549" i="2"/>
  <c r="AG172" i="2"/>
  <c r="AG94" i="2"/>
  <c r="AG531" i="2"/>
  <c r="AG606" i="2"/>
  <c r="AG375" i="2"/>
  <c r="AG389" i="2"/>
  <c r="AG148" i="2"/>
  <c r="AG704" i="2"/>
  <c r="AG712" i="2"/>
  <c r="AG76" i="2"/>
  <c r="AG383" i="2"/>
  <c r="AG18" i="2"/>
  <c r="AG649" i="2"/>
  <c r="AG111" i="2"/>
  <c r="AG445" i="2"/>
  <c r="AG86" i="2"/>
  <c r="AG453" i="2"/>
  <c r="AG370" i="2"/>
  <c r="AG226" i="2"/>
  <c r="AG476" i="2"/>
  <c r="AG369" i="2"/>
  <c r="AG516" i="2"/>
  <c r="AG478" i="2"/>
  <c r="AG594" i="2"/>
  <c r="AG344" i="2"/>
  <c r="AG349" i="2"/>
  <c r="AG304" i="2"/>
  <c r="AG195" i="2"/>
  <c r="AG256" i="2"/>
  <c r="AG163" i="2"/>
  <c r="AG467" i="2"/>
  <c r="AG490" i="2"/>
  <c r="AG507" i="2"/>
  <c r="AG404" i="2"/>
  <c r="AG287" i="2"/>
  <c r="AG264" i="2"/>
  <c r="AG299" i="2"/>
  <c r="AG199" i="2"/>
  <c r="AG282" i="2"/>
  <c r="AG294" i="2"/>
  <c r="AG386" i="2"/>
  <c r="AG125" i="2"/>
  <c r="AG505" i="2"/>
  <c r="AG533" i="2"/>
  <c r="AG399" i="2"/>
  <c r="AG361" i="2"/>
  <c r="AG145" i="2"/>
  <c r="AG552" i="2"/>
  <c r="AG176" i="2"/>
  <c r="AG103" i="2"/>
  <c r="AG27" i="2"/>
  <c r="AG395" i="2"/>
  <c r="AG62" i="2"/>
  <c r="AG202" i="2"/>
  <c r="AG193" i="2"/>
  <c r="AG164" i="2"/>
  <c r="AG538" i="2"/>
  <c r="AG320" i="2"/>
  <c r="AG380" i="2"/>
  <c r="AG114" i="2"/>
  <c r="AG518" i="2"/>
  <c r="AG392" i="2"/>
  <c r="AG239" i="2"/>
  <c r="AG405" i="2"/>
  <c r="AG46" i="2"/>
  <c r="AG297" i="2"/>
  <c r="AG99" i="2"/>
  <c r="AG308" i="2"/>
  <c r="AG325" i="2"/>
  <c r="AG443" i="2"/>
  <c r="AG98" i="2"/>
  <c r="AG159" i="2"/>
  <c r="AG157" i="2"/>
  <c r="AG633" i="2"/>
  <c r="AG26" i="2"/>
  <c r="AG242" i="2"/>
  <c r="AG667" i="2"/>
  <c r="AG406" i="2"/>
  <c r="AG39" i="2"/>
  <c r="AG358" i="2"/>
  <c r="AG31" i="2"/>
  <c r="AG471" i="2"/>
  <c r="AG43" i="2"/>
  <c r="AG327" i="2"/>
  <c r="AG645" i="2"/>
  <c r="AG400" i="2"/>
  <c r="AG678" i="2"/>
  <c r="AG450" i="2"/>
  <c r="AG317" i="2"/>
  <c r="AG20" i="2"/>
  <c r="AG350" i="2"/>
  <c r="AG291" i="2"/>
  <c r="AG77" i="2"/>
  <c r="AG126" i="2"/>
  <c r="AG223" i="2"/>
  <c r="AG721" i="2"/>
  <c r="AG542" i="2"/>
  <c r="AG307" i="2"/>
  <c r="AG82" i="2"/>
  <c r="AG377" i="2"/>
  <c r="AG7" i="2"/>
  <c r="AG330" i="2"/>
  <c r="AG288" i="2"/>
  <c r="AG109" i="2"/>
  <c r="AG359" i="2"/>
  <c r="AG189" i="2"/>
  <c r="AG362" i="2"/>
  <c r="AG354" i="2"/>
  <c r="AG639" i="2"/>
  <c r="AG216" i="2"/>
  <c r="AG322" i="2"/>
  <c r="AG663" i="2"/>
  <c r="AG403" i="2"/>
  <c r="AG208" i="2"/>
  <c r="AG15" i="2"/>
  <c r="AG621" i="2"/>
  <c r="AG680" i="2"/>
  <c r="AG367" i="2"/>
  <c r="AG79" i="2"/>
  <c r="AG348" i="2"/>
  <c r="AG416" i="2"/>
  <c r="AG576" i="2"/>
  <c r="AG470" i="2"/>
  <c r="AG433" i="2"/>
  <c r="AG135" i="2"/>
  <c r="AG238" i="2"/>
  <c r="AG156" i="2"/>
  <c r="AG475" i="2"/>
  <c r="AG514" i="2"/>
  <c r="AG686" i="2"/>
  <c r="AG261" i="2"/>
  <c r="AG447" i="2"/>
  <c r="AG438" i="2"/>
  <c r="AG23" i="2"/>
  <c r="AG434" i="2"/>
  <c r="AG540" i="2"/>
  <c r="AG448" i="2"/>
  <c r="AG209" i="2"/>
  <c r="AG57" i="2"/>
  <c r="AG107" i="2"/>
  <c r="AG617" i="2"/>
  <c r="AG48" i="2"/>
  <c r="AG485" i="2"/>
  <c r="AG280" i="2"/>
  <c r="AG232" i="2"/>
  <c r="AG393" i="2"/>
  <c r="AG227" i="2"/>
  <c r="AG539" i="2"/>
  <c r="AG14" i="2"/>
  <c r="AG74" i="2"/>
  <c r="AG523" i="2"/>
  <c r="AG268" i="2"/>
  <c r="AG730" i="2"/>
  <c r="AG635" i="2"/>
  <c r="AG536" i="2"/>
  <c r="AG629" i="2"/>
  <c r="AG557" i="2"/>
  <c r="AG656" i="2"/>
  <c r="AG684" i="2"/>
  <c r="AG624" i="2"/>
  <c r="AG50" i="2"/>
  <c r="AG396" i="2"/>
  <c r="AG469" i="2"/>
  <c r="AG625" i="2"/>
  <c r="AG173" i="2"/>
  <c r="AG496" i="2"/>
  <c r="AG38" i="2"/>
  <c r="AG219" i="2"/>
  <c r="AG590" i="2"/>
  <c r="AG41" i="2"/>
  <c r="AG249" i="2"/>
  <c r="AG373" i="2"/>
  <c r="AG365" i="2"/>
  <c r="AG662" i="2"/>
  <c r="AG222" i="2"/>
  <c r="AG321" i="2"/>
  <c r="AG424" i="2"/>
  <c r="AG595" i="2"/>
  <c r="AG235" i="2"/>
  <c r="AG439" i="2"/>
  <c r="AG420" i="2"/>
  <c r="AG631" i="2"/>
  <c r="AG632" i="2"/>
  <c r="AG477" i="2"/>
  <c r="AG52" i="2"/>
  <c r="AG640" i="2"/>
  <c r="AG55" i="2"/>
  <c r="AG5" i="2"/>
  <c r="AG143" i="2"/>
  <c r="AG638" i="2"/>
  <c r="AG391" i="2"/>
  <c r="AG271" i="2"/>
  <c r="AG515" i="2"/>
  <c r="AG160" i="2"/>
  <c r="AG495" i="2"/>
  <c r="AG519" i="2"/>
  <c r="AG260" i="2"/>
  <c r="AG182" i="2"/>
  <c r="AG269" i="2"/>
  <c r="AG328" i="2"/>
  <c r="AG181" i="2"/>
  <c r="AG376" i="2"/>
  <c r="AG335" i="2"/>
  <c r="AG647" i="2"/>
  <c r="AG274" i="2"/>
  <c r="AG165" i="2"/>
  <c r="AG88" i="2"/>
  <c r="AG33" i="2"/>
  <c r="AG73" i="2"/>
  <c r="AG340" i="2"/>
  <c r="AG498" i="2"/>
  <c r="AG508" i="2"/>
  <c r="AG24" i="2"/>
  <c r="AG687" i="2"/>
  <c r="AG458" i="2"/>
  <c r="AG91" i="2"/>
  <c r="AG314" i="2"/>
  <c r="AG455" i="2"/>
  <c r="AG19" i="2"/>
  <c r="AG428" i="2"/>
  <c r="AG185" i="2"/>
  <c r="AG598" i="2"/>
  <c r="AG353" i="2"/>
  <c r="AG217" i="2"/>
  <c r="AG397" i="2"/>
  <c r="AG133" i="2"/>
  <c r="AG417" i="2"/>
  <c r="AG616" i="2"/>
  <c r="AG61" i="2"/>
  <c r="AG51" i="2"/>
  <c r="AG566" i="2"/>
  <c r="AG332" i="2"/>
  <c r="AG465" i="2"/>
  <c r="AG146" i="2"/>
  <c r="AG410" i="2"/>
  <c r="AG561" i="2"/>
  <c r="AG713" i="2"/>
  <c r="AG441" i="2"/>
  <c r="AG473" i="2"/>
  <c r="AG698" i="2"/>
  <c r="AG492" i="2"/>
  <c r="AG394" i="2"/>
  <c r="AG113" i="2"/>
  <c r="AG427" i="2"/>
  <c r="AG64" i="2"/>
  <c r="AG529" i="2"/>
  <c r="AG689" i="2"/>
  <c r="AG390" i="2"/>
  <c r="AG323" i="2"/>
  <c r="AG265" i="2"/>
  <c r="AG432" i="2"/>
  <c r="AG85" i="2"/>
  <c r="AG363" i="2"/>
  <c r="AG464" i="2"/>
  <c r="AG128" i="2"/>
  <c r="AG35" i="2"/>
  <c r="AG504" i="2"/>
  <c r="AG411" i="2"/>
  <c r="AG526" i="2"/>
  <c r="AG528" i="2"/>
  <c r="AG129" i="2"/>
  <c r="AG203" i="2"/>
  <c r="AG29" i="2"/>
  <c r="AG421" i="2"/>
  <c r="AG408" i="2"/>
  <c r="AG54" i="2"/>
  <c r="AG87" i="2"/>
  <c r="AG158" i="2"/>
  <c r="AG628" i="2"/>
  <c r="AG3" i="2"/>
  <c r="AG140" i="2"/>
  <c r="AG310" i="2"/>
  <c r="AG618" i="2"/>
  <c r="AG155" i="2"/>
  <c r="AG171" i="2"/>
  <c r="AG68" i="2"/>
  <c r="AG149" i="2"/>
  <c r="AG342" i="2"/>
  <c r="AG83" i="2"/>
  <c r="AG66" i="2"/>
  <c r="AG468" i="2"/>
  <c r="AG724" i="2"/>
  <c r="AG230" i="2"/>
  <c r="AG541" i="2"/>
  <c r="AG179" i="2"/>
  <c r="AG483" i="2"/>
  <c r="AG244" i="2"/>
  <c r="AG688" i="2"/>
  <c r="AG329" i="2"/>
  <c r="AG241" i="2"/>
  <c r="AG451" i="2"/>
  <c r="AG567" i="2"/>
  <c r="AG166" i="2"/>
  <c r="AG30" i="2"/>
  <c r="AG4" i="2"/>
  <c r="AG608" i="2"/>
  <c r="AG419" i="2"/>
  <c r="AG130" i="2"/>
  <c r="AG167" i="2"/>
  <c r="AG569" i="2"/>
  <c r="AG368" i="2"/>
  <c r="AG139" i="2"/>
  <c r="AG122" i="2"/>
  <c r="AG96" i="2"/>
  <c r="AG283" i="2"/>
  <c r="AG648" i="2"/>
  <c r="AG183" i="2"/>
  <c r="AG298" i="2"/>
  <c r="AG154" i="2"/>
  <c r="AG215" i="2"/>
  <c r="AG59" i="2"/>
  <c r="AG2" i="2"/>
  <c r="AG345" i="2"/>
  <c r="AG174" i="2"/>
  <c r="AG150" i="2"/>
  <c r="AG499" i="2"/>
  <c r="AG449" i="2"/>
  <c r="AG521" i="2"/>
  <c r="AG104" i="2"/>
  <c r="AG40" i="2"/>
  <c r="AG63" i="2"/>
  <c r="AG547" i="2"/>
  <c r="AG544" i="2"/>
  <c r="AG121" i="2"/>
  <c r="AG144" i="2"/>
  <c r="AG32" i="2"/>
  <c r="AG636" i="2"/>
  <c r="AG169" i="2"/>
  <c r="AG286" i="2"/>
  <c r="AG141" i="2"/>
  <c r="AG326" i="2"/>
  <c r="AG626" i="2"/>
  <c r="AG89" i="2"/>
  <c r="AG305" i="2"/>
  <c r="AG436" i="2"/>
  <c r="AG177" i="2"/>
  <c r="AG695" i="2"/>
  <c r="AG284" i="2"/>
  <c r="AG627" i="2"/>
  <c r="AG28" i="2"/>
  <c r="AG446" i="2"/>
  <c r="AG12" i="2"/>
  <c r="AG102" i="2"/>
  <c r="AG387" i="2"/>
  <c r="AG511" i="2"/>
  <c r="AG69" i="2"/>
  <c r="AG513" i="2"/>
  <c r="AG142" i="2"/>
  <c r="AG252" i="2"/>
  <c r="AG705" i="2"/>
  <c r="AG78" i="2"/>
  <c r="AG136" i="2"/>
  <c r="AG489" i="2"/>
  <c r="AG279" i="2"/>
  <c r="AG120" i="2"/>
  <c r="AG732" i="2"/>
  <c r="AG80" i="2"/>
  <c r="AG582" i="2"/>
  <c r="AG206" i="2"/>
  <c r="AG200" i="2"/>
  <c r="AG602" i="2"/>
  <c r="AG493" i="2"/>
  <c r="AG454" i="2"/>
  <c r="AG479" i="2"/>
  <c r="AG108" i="2"/>
  <c r="AG435" i="2"/>
  <c r="AG70" i="2"/>
  <c r="AG34" i="2"/>
  <c r="AG127" i="2"/>
  <c r="AG313" i="2"/>
  <c r="AG56" i="2"/>
  <c r="AG425" i="2"/>
  <c r="AG562" i="2"/>
  <c r="AG277" i="2"/>
  <c r="AG577" i="2"/>
  <c r="AG13" i="2"/>
  <c r="AG568" i="2"/>
  <c r="AG372" i="2"/>
  <c r="AG341" i="2"/>
  <c r="AG17" i="2"/>
  <c r="AG22" i="2"/>
  <c r="AG247" i="2"/>
  <c r="AG692" i="2"/>
  <c r="AG646" i="2"/>
  <c r="AG8" i="2"/>
  <c r="AG699" i="2"/>
  <c r="AG131" i="2"/>
  <c r="AG151" i="2"/>
  <c r="AG253" i="2"/>
  <c r="AG524" i="2"/>
  <c r="AG664" i="2"/>
  <c r="AG661" i="2"/>
  <c r="AG491" i="2"/>
  <c r="AG583" i="2"/>
  <c r="AG300" i="2"/>
  <c r="AG415" i="2"/>
  <c r="AG659" i="2"/>
  <c r="AG220" i="2"/>
  <c r="AG456" i="2"/>
  <c r="AG116" i="2"/>
  <c r="AG414" i="2"/>
  <c r="AG228" i="2"/>
  <c r="AG437" i="2"/>
  <c r="AG44" i="2"/>
  <c r="AG186" i="2"/>
  <c r="AG246" i="2"/>
  <c r="AG16" i="2"/>
  <c r="AG180" i="2"/>
  <c r="AG607" i="2"/>
  <c r="AG333" i="2"/>
  <c r="AG105" i="2"/>
  <c r="AG525" i="2"/>
  <c r="AG347" i="2"/>
  <c r="AG612" i="2"/>
  <c r="AG81" i="2"/>
  <c r="AG725" i="2"/>
  <c r="AG170" i="2"/>
  <c r="AG381" i="2"/>
  <c r="AG290" i="2"/>
  <c r="AG211" i="2"/>
  <c r="AG572" i="2"/>
  <c r="AG303" i="2"/>
  <c r="AG9" i="2"/>
  <c r="AG600" i="2"/>
  <c r="AG90" i="2"/>
  <c r="AG402" i="2"/>
  <c r="AG497" i="2"/>
  <c r="AG670" i="2"/>
  <c r="AG6" i="2"/>
  <c r="AG696" i="2"/>
  <c r="AG10" i="2"/>
  <c r="N40" i="3" s="1"/>
  <c r="AG190" i="2"/>
  <c r="AG233" i="2"/>
  <c r="AG11" i="2"/>
  <c r="AG581" i="2"/>
  <c r="AG537" i="2"/>
  <c r="AG161" i="2"/>
  <c r="AG500" i="2"/>
  <c r="AG671" i="2"/>
  <c r="AG276" i="2"/>
  <c r="AG530" i="2"/>
  <c r="AG254" i="2"/>
  <c r="AG527" i="2"/>
  <c r="AG100" i="2"/>
  <c r="AG472" i="2"/>
  <c r="AG676" i="2"/>
  <c r="AG398" i="2"/>
  <c r="AG281" i="2"/>
  <c r="AG112" i="2"/>
  <c r="AG25" i="2"/>
  <c r="AG665" i="2"/>
  <c r="AG642" i="2"/>
  <c r="AG460" i="2"/>
  <c r="AG418" i="2"/>
  <c r="AG218" i="2"/>
  <c r="AG352" i="2"/>
  <c r="AG334" i="2"/>
  <c r="AG306" i="2"/>
  <c r="AG461" i="2"/>
  <c r="AG168" i="2"/>
  <c r="AG723" i="2"/>
  <c r="AG266" i="2"/>
  <c r="AG196" i="2"/>
  <c r="AG97" i="2"/>
  <c r="AG175" i="2"/>
  <c r="AG275" i="2"/>
  <c r="AG207" i="2"/>
  <c r="AG295" i="2"/>
  <c r="AG93" i="2"/>
  <c r="AG36" i="2"/>
  <c r="AG71" i="2"/>
  <c r="AG257" i="2"/>
  <c r="AG545" i="2"/>
  <c r="AG726" i="2"/>
  <c r="AG672" i="2"/>
  <c r="AG669" i="2"/>
  <c r="AG563" i="2"/>
  <c r="AG258" i="2"/>
  <c r="AG292" i="2"/>
  <c r="AG573" i="2"/>
  <c r="AG134" i="2"/>
  <c r="AG611" i="2"/>
  <c r="AG637" i="2"/>
  <c r="AG293" i="2"/>
  <c r="AG65" i="2"/>
  <c r="AG718" i="2"/>
  <c r="AG245" i="2"/>
  <c r="AG682" i="2"/>
  <c r="AG409" i="2"/>
  <c r="AG255" i="2"/>
  <c r="AG58" i="2"/>
  <c r="AG459" i="2"/>
  <c r="AG37" i="2"/>
  <c r="AG559" i="2"/>
  <c r="AG622" i="2"/>
  <c r="AG722" i="2"/>
  <c r="AG522" i="2"/>
  <c r="AG578" i="2"/>
  <c r="AG45" i="2"/>
  <c r="AG588" i="2"/>
  <c r="AG337" i="2"/>
  <c r="AG47" i="2"/>
  <c r="AG716" i="2"/>
  <c r="AG343" i="2"/>
  <c r="AG357" i="2"/>
  <c r="AG346" i="2"/>
  <c r="AG584" i="2"/>
  <c r="AG630" i="2"/>
  <c r="AG487" i="2"/>
  <c r="AG324" i="2"/>
  <c r="AG278" i="2"/>
  <c r="AG510" i="2"/>
  <c r="AG674" i="2"/>
  <c r="AG558" i="2"/>
  <c r="AG259" i="2"/>
  <c r="AG442" i="2"/>
  <c r="AG360" i="2"/>
  <c r="AG543" i="2"/>
  <c r="AG604" i="2"/>
  <c r="AG221" i="2"/>
  <c r="AG205" i="2"/>
  <c r="AG231" i="2"/>
  <c r="AG315" i="2"/>
  <c r="AG570" i="2"/>
  <c r="AG715" i="2"/>
  <c r="AG204" i="2"/>
  <c r="AG550" i="2"/>
  <c r="AG560" i="2"/>
  <c r="AG234" i="2"/>
  <c r="AG440" i="2"/>
  <c r="AG462" i="2"/>
  <c r="AG42" i="2"/>
  <c r="AG703" i="2"/>
  <c r="AG21" i="2"/>
  <c r="AG422" i="2"/>
  <c r="AG720" i="2"/>
  <c r="AG72" i="2"/>
  <c r="AG92" i="2"/>
  <c r="AG466" i="2"/>
  <c r="AG192" i="2"/>
  <c r="AG147" i="2"/>
  <c r="AG591" i="2"/>
  <c r="AG53" i="2"/>
  <c r="AG250" i="2"/>
  <c r="AG596" i="2"/>
  <c r="AG571" i="2"/>
  <c r="AG312" i="2"/>
  <c r="AG697" i="2"/>
  <c r="AG574" i="2"/>
  <c r="AG374" i="2"/>
  <c r="AG413" i="2"/>
  <c r="AG733" i="2"/>
  <c r="AG457" i="2"/>
  <c r="AG644" i="2"/>
  <c r="AG356" i="2"/>
  <c r="AG586" i="2"/>
  <c r="AG138" i="2"/>
  <c r="AG123" i="2"/>
  <c r="AG118" i="2"/>
  <c r="AG412" i="2"/>
  <c r="AG555" i="2"/>
  <c r="AG213" i="2"/>
  <c r="AG67" i="2"/>
  <c r="AG106" i="2"/>
  <c r="AG675" i="2"/>
  <c r="AG336" i="2"/>
  <c r="AG463" i="2"/>
  <c r="AG534" i="2"/>
  <c r="AG673" i="2"/>
  <c r="AG191" i="2"/>
  <c r="AG273" i="2"/>
  <c r="AG585" i="2"/>
  <c r="AG565" i="2"/>
  <c r="AG384" i="2"/>
  <c r="AG681" i="2"/>
  <c r="AG444" i="2"/>
  <c r="AG95" i="2"/>
  <c r="AG613" i="2"/>
  <c r="AG426" i="2"/>
  <c r="AG267" i="2"/>
  <c r="AG152" i="2"/>
  <c r="AG371" i="2"/>
  <c r="AG351" i="2"/>
  <c r="AG517" i="2"/>
  <c r="AG60" i="2"/>
  <c r="AG502" i="2"/>
  <c r="AG623" i="2"/>
  <c r="AG251" i="2"/>
  <c r="AG652" i="2"/>
  <c r="AG153" i="2"/>
  <c r="AG605" i="2"/>
  <c r="AG614" i="2"/>
  <c r="AG237" i="2"/>
  <c r="AG75" i="2"/>
  <c r="AG309" i="2"/>
  <c r="AG641" i="2"/>
  <c r="AG532" i="2"/>
  <c r="AG711" i="2"/>
  <c r="AG201" i="2"/>
  <c r="AG124" i="2"/>
  <c r="AG660" i="2"/>
  <c r="AG589" i="2"/>
  <c r="AG702" i="2"/>
  <c r="AG707" i="2"/>
  <c r="AG385" i="2"/>
  <c r="AG615" i="2"/>
  <c r="AG236" i="2"/>
  <c r="AG717" i="2"/>
  <c r="AG84" i="2"/>
  <c r="AG474" i="2"/>
  <c r="AG117" i="2"/>
  <c r="AG653" i="2"/>
  <c r="AG719" i="2"/>
  <c r="AG262" i="2"/>
  <c r="AG243" i="2"/>
  <c r="AG178" i="2"/>
  <c r="AG272" i="2"/>
  <c r="AG137" i="2"/>
  <c r="AG429" i="2"/>
  <c r="AG240" i="2"/>
  <c r="AG599" i="2"/>
  <c r="AG655" i="2"/>
  <c r="AG248" i="2"/>
  <c r="AG119" i="2"/>
  <c r="AG603" i="2"/>
  <c r="AG601" i="2"/>
  <c r="AG302" i="2"/>
  <c r="AG556" i="2"/>
  <c r="AG737" i="2"/>
  <c r="AG388" i="2"/>
  <c r="AG677" i="2"/>
  <c r="AG592" i="2"/>
  <c r="AG225" i="2"/>
  <c r="AG736" i="2"/>
  <c r="AG494" i="2"/>
  <c r="AG481" i="2"/>
  <c r="AG184" i="2"/>
  <c r="AG509" i="2"/>
  <c r="AG564" i="2"/>
  <c r="AG214" i="2"/>
  <c r="AG551" i="2"/>
  <c r="AG316" i="2"/>
  <c r="AG101" i="2"/>
  <c r="AG512" i="2"/>
  <c r="AG263" i="2"/>
  <c r="AG620" i="2"/>
  <c r="AG501" i="2"/>
  <c r="AG229" i="2"/>
  <c r="AG706" i="2"/>
  <c r="AG535" i="2"/>
  <c r="AG546" i="2"/>
  <c r="AG431" i="2"/>
  <c r="AG734" i="2"/>
  <c r="AG210" i="2"/>
  <c r="AG658" i="2"/>
  <c r="AG270" i="2"/>
  <c r="AG318" i="2"/>
  <c r="AG194" i="2"/>
  <c r="AG710" i="2"/>
  <c r="AG709" i="2"/>
  <c r="AG285" i="2"/>
  <c r="AG132" i="2"/>
  <c r="AG482" i="2"/>
  <c r="AG197" i="2"/>
  <c r="AG355" i="2"/>
  <c r="AG289" i="2"/>
  <c r="AG579" i="2"/>
  <c r="AG401" i="2"/>
  <c r="AG407" i="2"/>
  <c r="AG480" i="2"/>
  <c r="AG554" i="2"/>
  <c r="AG580" i="2"/>
  <c r="AG587" i="2"/>
  <c r="AG488" i="2"/>
  <c r="AG162" i="2"/>
  <c r="AG382" i="2"/>
  <c r="AG610" i="2"/>
  <c r="AG366" i="2"/>
  <c r="AG690" i="2"/>
  <c r="AG301" i="2"/>
  <c r="AG338" i="2"/>
  <c r="AG187" i="2"/>
  <c r="AG679" i="2"/>
  <c r="AG735" i="2"/>
  <c r="AG619" i="2"/>
  <c r="AG650" i="2"/>
  <c r="AG575" i="2"/>
  <c r="AG693" i="2"/>
  <c r="AG691" i="2"/>
  <c r="AG296" i="2"/>
  <c r="AG486" i="2"/>
  <c r="AG654" i="2"/>
  <c r="AG657" i="2"/>
  <c r="AG452" i="2"/>
  <c r="AG553" i="2"/>
  <c r="AG701" i="2"/>
  <c r="AG593" i="2"/>
  <c r="AG668" i="2"/>
  <c r="AG729" i="2"/>
  <c r="AG506" i="2"/>
  <c r="AG694" i="2"/>
  <c r="AG666" i="2"/>
  <c r="AG683" i="2"/>
  <c r="AG728" i="2"/>
  <c r="AG700" i="2"/>
  <c r="AG714" i="2"/>
  <c r="AG727" i="2"/>
  <c r="AG685" i="2"/>
  <c r="AG708" i="2"/>
  <c r="AG651" i="2"/>
  <c r="AG731" i="2"/>
  <c r="AG738" i="2"/>
  <c r="AF643" i="2"/>
  <c r="AF484" i="2"/>
  <c r="AF430" i="2"/>
  <c r="AF110" i="2"/>
  <c r="AF212" i="2"/>
  <c r="AF364" i="2"/>
  <c r="AF331" i="2"/>
  <c r="AF311" i="2"/>
  <c r="AF597" i="2"/>
  <c r="AF520" i="2"/>
  <c r="AF188" i="2"/>
  <c r="AF319" i="2"/>
  <c r="AF115" i="2"/>
  <c r="AF634" i="2"/>
  <c r="AF378" i="2"/>
  <c r="AF49" i="2"/>
  <c r="AF609" i="2"/>
  <c r="AF198" i="2"/>
  <c r="AF548" i="2"/>
  <c r="AF339" i="2"/>
  <c r="AF423" i="2"/>
  <c r="AF224" i="2"/>
  <c r="AF379" i="2"/>
  <c r="AF503" i="2"/>
  <c r="AF549" i="2"/>
  <c r="AF172" i="2"/>
  <c r="AF94" i="2"/>
  <c r="AF531" i="2"/>
  <c r="AF606" i="2"/>
  <c r="AF375" i="2"/>
  <c r="AF389" i="2"/>
  <c r="AF148" i="2"/>
  <c r="AF704" i="2"/>
  <c r="AF712" i="2"/>
  <c r="AF76" i="2"/>
  <c r="AF383" i="2"/>
  <c r="AF18" i="2"/>
  <c r="AF649" i="2"/>
  <c r="AF111" i="2"/>
  <c r="AF445" i="2"/>
  <c r="AF86" i="2"/>
  <c r="AF453" i="2"/>
  <c r="AF370" i="2"/>
  <c r="AF226" i="2"/>
  <c r="AF476" i="2"/>
  <c r="AF369" i="2"/>
  <c r="AF516" i="2"/>
  <c r="AF478" i="2"/>
  <c r="AF594" i="2"/>
  <c r="AF344" i="2"/>
  <c r="AF349" i="2"/>
  <c r="AF304" i="2"/>
  <c r="AF195" i="2"/>
  <c r="AF256" i="2"/>
  <c r="AF163" i="2"/>
  <c r="AF467" i="2"/>
  <c r="AF490" i="2"/>
  <c r="AF507" i="2"/>
  <c r="AF404" i="2"/>
  <c r="AF287" i="2"/>
  <c r="AF264" i="2"/>
  <c r="AF299" i="2"/>
  <c r="AF199" i="2"/>
  <c r="AF282" i="2"/>
  <c r="AF294" i="2"/>
  <c r="AF386" i="2"/>
  <c r="AF125" i="2"/>
  <c r="AF505" i="2"/>
  <c r="AF533" i="2"/>
  <c r="AF399" i="2"/>
  <c r="AF361" i="2"/>
  <c r="AF145" i="2"/>
  <c r="AF552" i="2"/>
  <c r="AF176" i="2"/>
  <c r="AF103" i="2"/>
  <c r="AF27" i="2"/>
  <c r="AF395" i="2"/>
  <c r="AF62" i="2"/>
  <c r="AF202" i="2"/>
  <c r="AF193" i="2"/>
  <c r="AF164" i="2"/>
  <c r="AF538" i="2"/>
  <c r="AF320" i="2"/>
  <c r="AF380" i="2"/>
  <c r="AF114" i="2"/>
  <c r="AF518" i="2"/>
  <c r="AF392" i="2"/>
  <c r="AF239" i="2"/>
  <c r="AF405" i="2"/>
  <c r="AF46" i="2"/>
  <c r="AF297" i="2"/>
  <c r="AF99" i="2"/>
  <c r="AF308" i="2"/>
  <c r="AF325" i="2"/>
  <c r="AF443" i="2"/>
  <c r="AF98" i="2"/>
  <c r="AF159" i="2"/>
  <c r="AF157" i="2"/>
  <c r="AF633" i="2"/>
  <c r="AF26" i="2"/>
  <c r="AF242" i="2"/>
  <c r="AF667" i="2"/>
  <c r="AF406" i="2"/>
  <c r="AF39" i="2"/>
  <c r="AF358" i="2"/>
  <c r="AF31" i="2"/>
  <c r="AF471" i="2"/>
  <c r="AF43" i="2"/>
  <c r="AF327" i="2"/>
  <c r="AF645" i="2"/>
  <c r="AF400" i="2"/>
  <c r="AF678" i="2"/>
  <c r="AF450" i="2"/>
  <c r="AF317" i="2"/>
  <c r="AF20" i="2"/>
  <c r="AF350" i="2"/>
  <c r="AF291" i="2"/>
  <c r="AF77" i="2"/>
  <c r="AF126" i="2"/>
  <c r="AF223" i="2"/>
  <c r="AF721" i="2"/>
  <c r="AF542" i="2"/>
  <c r="AF307" i="2"/>
  <c r="AF82" i="2"/>
  <c r="AF377" i="2"/>
  <c r="AF7" i="2"/>
  <c r="AF330" i="2"/>
  <c r="AF288" i="2"/>
  <c r="AF109" i="2"/>
  <c r="AF359" i="2"/>
  <c r="AF189" i="2"/>
  <c r="AF362" i="2"/>
  <c r="AF354" i="2"/>
  <c r="AF639" i="2"/>
  <c r="AF216" i="2"/>
  <c r="AF322" i="2"/>
  <c r="AF663" i="2"/>
  <c r="AF403" i="2"/>
  <c r="AF208" i="2"/>
  <c r="AF15" i="2"/>
  <c r="AF621" i="2"/>
  <c r="AF680" i="2"/>
  <c r="AF367" i="2"/>
  <c r="AF79" i="2"/>
  <c r="AF348" i="2"/>
  <c r="AF416" i="2"/>
  <c r="AF576" i="2"/>
  <c r="AF470" i="2"/>
  <c r="AF433" i="2"/>
  <c r="AF135" i="2"/>
  <c r="AF238" i="2"/>
  <c r="AF156" i="2"/>
  <c r="AF475" i="2"/>
  <c r="AF514" i="2"/>
  <c r="AF686" i="2"/>
  <c r="AF261" i="2"/>
  <c r="AF447" i="2"/>
  <c r="AF438" i="2"/>
  <c r="AF23" i="2"/>
  <c r="AF434" i="2"/>
  <c r="AF540" i="2"/>
  <c r="AF448" i="2"/>
  <c r="AF209" i="2"/>
  <c r="AF57" i="2"/>
  <c r="AF107" i="2"/>
  <c r="AF617" i="2"/>
  <c r="AF48" i="2"/>
  <c r="AF485" i="2"/>
  <c r="AF280" i="2"/>
  <c r="AF232" i="2"/>
  <c r="AF393" i="2"/>
  <c r="AF227" i="2"/>
  <c r="AF539" i="2"/>
  <c r="AF14" i="2"/>
  <c r="AF74" i="2"/>
  <c r="AF523" i="2"/>
  <c r="AF268" i="2"/>
  <c r="AF730" i="2"/>
  <c r="AF635" i="2"/>
  <c r="AF536" i="2"/>
  <c r="AF629" i="2"/>
  <c r="AF557" i="2"/>
  <c r="AF656" i="2"/>
  <c r="AF684" i="2"/>
  <c r="AF624" i="2"/>
  <c r="AF50" i="2"/>
  <c r="AF396" i="2"/>
  <c r="AF469" i="2"/>
  <c r="AF625" i="2"/>
  <c r="AF173" i="2"/>
  <c r="AF496" i="2"/>
  <c r="AF38" i="2"/>
  <c r="AF219" i="2"/>
  <c r="AF590" i="2"/>
  <c r="AF41" i="2"/>
  <c r="AF249" i="2"/>
  <c r="AF373" i="2"/>
  <c r="AF365" i="2"/>
  <c r="AF662" i="2"/>
  <c r="AF222" i="2"/>
  <c r="AF321" i="2"/>
  <c r="AF424" i="2"/>
  <c r="AF595" i="2"/>
  <c r="AF235" i="2"/>
  <c r="AF439" i="2"/>
  <c r="AF420" i="2"/>
  <c r="AF631" i="2"/>
  <c r="AF632" i="2"/>
  <c r="AF477" i="2"/>
  <c r="AF52" i="2"/>
  <c r="AF640" i="2"/>
  <c r="AF55" i="2"/>
  <c r="AF5" i="2"/>
  <c r="AF143" i="2"/>
  <c r="AF638" i="2"/>
  <c r="AF391" i="2"/>
  <c r="AF271" i="2"/>
  <c r="AF515" i="2"/>
  <c r="AF160" i="2"/>
  <c r="AF495" i="2"/>
  <c r="AF519" i="2"/>
  <c r="AF260" i="2"/>
  <c r="AF182" i="2"/>
  <c r="AF269" i="2"/>
  <c r="AF328" i="2"/>
  <c r="AF181" i="2"/>
  <c r="AF376" i="2"/>
  <c r="AF335" i="2"/>
  <c r="AF647" i="2"/>
  <c r="AF274" i="2"/>
  <c r="AF165" i="2"/>
  <c r="AF88" i="2"/>
  <c r="AF33" i="2"/>
  <c r="AF73" i="2"/>
  <c r="AF340" i="2"/>
  <c r="AF498" i="2"/>
  <c r="AF508" i="2"/>
  <c r="AF24" i="2"/>
  <c r="AF687" i="2"/>
  <c r="AF458" i="2"/>
  <c r="AF91" i="2"/>
  <c r="AF314" i="2"/>
  <c r="AF455" i="2"/>
  <c r="AF19" i="2"/>
  <c r="AF428" i="2"/>
  <c r="AF185" i="2"/>
  <c r="AF598" i="2"/>
  <c r="AF353" i="2"/>
  <c r="AF217" i="2"/>
  <c r="AF397" i="2"/>
  <c r="AF133" i="2"/>
  <c r="AF417" i="2"/>
  <c r="AF616" i="2"/>
  <c r="AF61" i="2"/>
  <c r="AF51" i="2"/>
  <c r="AF566" i="2"/>
  <c r="AF332" i="2"/>
  <c r="AF465" i="2"/>
  <c r="AF146" i="2"/>
  <c r="AF410" i="2"/>
  <c r="AF561" i="2"/>
  <c r="AF713" i="2"/>
  <c r="AF441" i="2"/>
  <c r="AF473" i="2"/>
  <c r="AF698" i="2"/>
  <c r="AF492" i="2"/>
  <c r="AF394" i="2"/>
  <c r="AF113" i="2"/>
  <c r="AF427" i="2"/>
  <c r="AF64" i="2"/>
  <c r="AF529" i="2"/>
  <c r="AF689" i="2"/>
  <c r="AF390" i="2"/>
  <c r="AF323" i="2"/>
  <c r="AF265" i="2"/>
  <c r="AF432" i="2"/>
  <c r="AF85" i="2"/>
  <c r="AF363" i="2"/>
  <c r="AF464" i="2"/>
  <c r="AF128" i="2"/>
  <c r="AF35" i="2"/>
  <c r="AF504" i="2"/>
  <c r="AF411" i="2"/>
  <c r="AF526" i="2"/>
  <c r="AF528" i="2"/>
  <c r="AF129" i="2"/>
  <c r="AF203" i="2"/>
  <c r="AF29" i="2"/>
  <c r="AF421" i="2"/>
  <c r="AF408" i="2"/>
  <c r="AF54" i="2"/>
  <c r="AF87" i="2"/>
  <c r="AF158" i="2"/>
  <c r="AF628" i="2"/>
  <c r="AF3" i="2"/>
  <c r="AF140" i="2"/>
  <c r="AF310" i="2"/>
  <c r="AF618" i="2"/>
  <c r="AF155" i="2"/>
  <c r="AF171" i="2"/>
  <c r="AF68" i="2"/>
  <c r="AF149" i="2"/>
  <c r="AF342" i="2"/>
  <c r="AF83" i="2"/>
  <c r="AF66" i="2"/>
  <c r="AF468" i="2"/>
  <c r="AF724" i="2"/>
  <c r="AF230" i="2"/>
  <c r="AF541" i="2"/>
  <c r="AF179" i="2"/>
  <c r="AF483" i="2"/>
  <c r="AF244" i="2"/>
  <c r="AF688" i="2"/>
  <c r="AF329" i="2"/>
  <c r="AF241" i="2"/>
  <c r="AF451" i="2"/>
  <c r="AF567" i="2"/>
  <c r="AF166" i="2"/>
  <c r="AF30" i="2"/>
  <c r="AF4" i="2"/>
  <c r="AF608" i="2"/>
  <c r="AF419" i="2"/>
  <c r="AF130" i="2"/>
  <c r="AF167" i="2"/>
  <c r="AF569" i="2"/>
  <c r="AF368" i="2"/>
  <c r="AF139" i="2"/>
  <c r="AF122" i="2"/>
  <c r="AF96" i="2"/>
  <c r="AF283" i="2"/>
  <c r="AF648" i="2"/>
  <c r="AF183" i="2"/>
  <c r="AF298" i="2"/>
  <c r="AF154" i="2"/>
  <c r="AF215" i="2"/>
  <c r="AF59" i="2"/>
  <c r="AF2" i="2"/>
  <c r="AF345" i="2"/>
  <c r="AF174" i="2"/>
  <c r="AF150" i="2"/>
  <c r="AF499" i="2"/>
  <c r="AF449" i="2"/>
  <c r="AF521" i="2"/>
  <c r="AF104" i="2"/>
  <c r="AF40" i="2"/>
  <c r="AF63" i="2"/>
  <c r="AF547" i="2"/>
  <c r="AF544" i="2"/>
  <c r="AF121" i="2"/>
  <c r="AF144" i="2"/>
  <c r="AF32" i="2"/>
  <c r="AF636" i="2"/>
  <c r="AF169" i="2"/>
  <c r="AF286" i="2"/>
  <c r="AF141" i="2"/>
  <c r="AF326" i="2"/>
  <c r="AF626" i="2"/>
  <c r="AF89" i="2"/>
  <c r="AF305" i="2"/>
  <c r="AF436" i="2"/>
  <c r="AF177" i="2"/>
  <c r="AF695" i="2"/>
  <c r="AF284" i="2"/>
  <c r="AF627" i="2"/>
  <c r="AF28" i="2"/>
  <c r="AF446" i="2"/>
  <c r="AF12" i="2"/>
  <c r="AF102" i="2"/>
  <c r="AF387" i="2"/>
  <c r="AF511" i="2"/>
  <c r="AF69" i="2"/>
  <c r="AF513" i="2"/>
  <c r="AF142" i="2"/>
  <c r="AF252" i="2"/>
  <c r="AF705" i="2"/>
  <c r="AF78" i="2"/>
  <c r="AF136" i="2"/>
  <c r="AF489" i="2"/>
  <c r="AF279" i="2"/>
  <c r="AF120" i="2"/>
  <c r="AF732" i="2"/>
  <c r="AF80" i="2"/>
  <c r="AF582" i="2"/>
  <c r="AF206" i="2"/>
  <c r="AF200" i="2"/>
  <c r="AF602" i="2"/>
  <c r="AF493" i="2"/>
  <c r="AF454" i="2"/>
  <c r="AF479" i="2"/>
  <c r="AF108" i="2"/>
  <c r="AF435" i="2"/>
  <c r="AF70" i="2"/>
  <c r="AF34" i="2"/>
  <c r="AF127" i="2"/>
  <c r="AF313" i="2"/>
  <c r="AF56" i="2"/>
  <c r="AF425" i="2"/>
  <c r="AF562" i="2"/>
  <c r="AF277" i="2"/>
  <c r="AF577" i="2"/>
  <c r="AF13" i="2"/>
  <c r="AF568" i="2"/>
  <c r="AF372" i="2"/>
  <c r="AF341" i="2"/>
  <c r="AF17" i="2"/>
  <c r="AF22" i="2"/>
  <c r="AF247" i="2"/>
  <c r="AF692" i="2"/>
  <c r="AF646" i="2"/>
  <c r="AF8" i="2"/>
  <c r="AF699" i="2"/>
  <c r="AF131" i="2"/>
  <c r="AF151" i="2"/>
  <c r="AF253" i="2"/>
  <c r="AF524" i="2"/>
  <c r="AF664" i="2"/>
  <c r="AF661" i="2"/>
  <c r="AF491" i="2"/>
  <c r="AF583" i="2"/>
  <c r="AF300" i="2"/>
  <c r="AF415" i="2"/>
  <c r="AF659" i="2"/>
  <c r="AF220" i="2"/>
  <c r="AF456" i="2"/>
  <c r="AF116" i="2"/>
  <c r="AF414" i="2"/>
  <c r="AF228" i="2"/>
  <c r="AF437" i="2"/>
  <c r="AF44" i="2"/>
  <c r="AF186" i="2"/>
  <c r="AF246" i="2"/>
  <c r="AF16" i="2"/>
  <c r="AF180" i="2"/>
  <c r="AF607" i="2"/>
  <c r="AF333" i="2"/>
  <c r="AF105" i="2"/>
  <c r="AF525" i="2"/>
  <c r="AF347" i="2"/>
  <c r="AF612" i="2"/>
  <c r="AF81" i="2"/>
  <c r="AF725" i="2"/>
  <c r="AF170" i="2"/>
  <c r="AF381" i="2"/>
  <c r="AF290" i="2"/>
  <c r="AF211" i="2"/>
  <c r="AF572" i="2"/>
  <c r="AF303" i="2"/>
  <c r="AF9" i="2"/>
  <c r="AF600" i="2"/>
  <c r="AF90" i="2"/>
  <c r="AF402" i="2"/>
  <c r="AF497" i="2"/>
  <c r="AF670" i="2"/>
  <c r="AF6" i="2"/>
  <c r="AF696" i="2"/>
  <c r="AF10" i="2"/>
  <c r="AF190" i="2"/>
  <c r="AF233" i="2"/>
  <c r="AF11" i="2"/>
  <c r="AF581" i="2"/>
  <c r="AF537" i="2"/>
  <c r="AF161" i="2"/>
  <c r="AF500" i="2"/>
  <c r="AF671" i="2"/>
  <c r="AF276" i="2"/>
  <c r="AF530" i="2"/>
  <c r="AF254" i="2"/>
  <c r="AF527" i="2"/>
  <c r="AF100" i="2"/>
  <c r="AF472" i="2"/>
  <c r="AF676" i="2"/>
  <c r="AF398" i="2"/>
  <c r="AF281" i="2"/>
  <c r="AF112" i="2"/>
  <c r="AF25" i="2"/>
  <c r="AF665" i="2"/>
  <c r="AF642" i="2"/>
  <c r="AF460" i="2"/>
  <c r="AF418" i="2"/>
  <c r="AF218" i="2"/>
  <c r="AF352" i="2"/>
  <c r="AF334" i="2"/>
  <c r="AF306" i="2"/>
  <c r="AF461" i="2"/>
  <c r="AF168" i="2"/>
  <c r="AF723" i="2"/>
  <c r="AF266" i="2"/>
  <c r="AF196" i="2"/>
  <c r="AF97" i="2"/>
  <c r="AF175" i="2"/>
  <c r="AF275" i="2"/>
  <c r="AF207" i="2"/>
  <c r="AF295" i="2"/>
  <c r="AF93" i="2"/>
  <c r="AF36" i="2"/>
  <c r="AF71" i="2"/>
  <c r="AF257" i="2"/>
  <c r="AF545" i="2"/>
  <c r="AF726" i="2"/>
  <c r="AF672" i="2"/>
  <c r="AF669" i="2"/>
  <c r="AF563" i="2"/>
  <c r="AF258" i="2"/>
  <c r="AF292" i="2"/>
  <c r="AF573" i="2"/>
  <c r="AF134" i="2"/>
  <c r="AF611" i="2"/>
  <c r="AF637" i="2"/>
  <c r="AF293" i="2"/>
  <c r="AF65" i="2"/>
  <c r="AF718" i="2"/>
  <c r="AF245" i="2"/>
  <c r="AF682" i="2"/>
  <c r="AF409" i="2"/>
  <c r="AF255" i="2"/>
  <c r="AF58" i="2"/>
  <c r="AF459" i="2"/>
  <c r="AF37" i="2"/>
  <c r="AF559" i="2"/>
  <c r="AF622" i="2"/>
  <c r="AF722" i="2"/>
  <c r="AF522" i="2"/>
  <c r="AF578" i="2"/>
  <c r="AF45" i="2"/>
  <c r="AF588" i="2"/>
  <c r="AF337" i="2"/>
  <c r="AF47" i="2"/>
  <c r="AF716" i="2"/>
  <c r="AF343" i="2"/>
  <c r="AF357" i="2"/>
  <c r="AF346" i="2"/>
  <c r="AF584" i="2"/>
  <c r="AF630" i="2"/>
  <c r="AF487" i="2"/>
  <c r="AF324" i="2"/>
  <c r="AF278" i="2"/>
  <c r="AF510" i="2"/>
  <c r="AF674" i="2"/>
  <c r="AF558" i="2"/>
  <c r="AF259" i="2"/>
  <c r="AF442" i="2"/>
  <c r="AF360" i="2"/>
  <c r="AF543" i="2"/>
  <c r="AF604" i="2"/>
  <c r="AF221" i="2"/>
  <c r="AF205" i="2"/>
  <c r="AF231" i="2"/>
  <c r="AF315" i="2"/>
  <c r="AF570" i="2"/>
  <c r="AF715" i="2"/>
  <c r="AF204" i="2"/>
  <c r="AF550" i="2"/>
  <c r="AF560" i="2"/>
  <c r="AF234" i="2"/>
  <c r="AF440" i="2"/>
  <c r="AF462" i="2"/>
  <c r="AF42" i="2"/>
  <c r="AF703" i="2"/>
  <c r="AF21" i="2"/>
  <c r="AF422" i="2"/>
  <c r="AF720" i="2"/>
  <c r="AF72" i="2"/>
  <c r="AF92" i="2"/>
  <c r="AF466" i="2"/>
  <c r="AF192" i="2"/>
  <c r="AF147" i="2"/>
  <c r="AF591" i="2"/>
  <c r="AF53" i="2"/>
  <c r="AF250" i="2"/>
  <c r="AF596" i="2"/>
  <c r="AF571" i="2"/>
  <c r="AF312" i="2"/>
  <c r="AF697" i="2"/>
  <c r="AF574" i="2"/>
  <c r="AF374" i="2"/>
  <c r="AF413" i="2"/>
  <c r="AF733" i="2"/>
  <c r="AF457" i="2"/>
  <c r="AF644" i="2"/>
  <c r="AF356" i="2"/>
  <c r="AF586" i="2"/>
  <c r="AF138" i="2"/>
  <c r="AF123" i="2"/>
  <c r="AF118" i="2"/>
  <c r="AF412" i="2"/>
  <c r="AF555" i="2"/>
  <c r="AF213" i="2"/>
  <c r="AF67" i="2"/>
  <c r="AF106" i="2"/>
  <c r="AF675" i="2"/>
  <c r="AF336" i="2"/>
  <c r="AF463" i="2"/>
  <c r="AF534" i="2"/>
  <c r="AF673" i="2"/>
  <c r="AF191" i="2"/>
  <c r="AF273" i="2"/>
  <c r="AF585" i="2"/>
  <c r="AF565" i="2"/>
  <c r="AF384" i="2"/>
  <c r="AF681" i="2"/>
  <c r="AF444" i="2"/>
  <c r="AF95" i="2"/>
  <c r="AF613" i="2"/>
  <c r="AF426" i="2"/>
  <c r="AF267" i="2"/>
  <c r="AF152" i="2"/>
  <c r="AF371" i="2"/>
  <c r="AF351" i="2"/>
  <c r="AF517" i="2"/>
  <c r="AF60" i="2"/>
  <c r="AF502" i="2"/>
  <c r="AF623" i="2"/>
  <c r="AF251" i="2"/>
  <c r="AF652" i="2"/>
  <c r="AF153" i="2"/>
  <c r="AF605" i="2"/>
  <c r="AF614" i="2"/>
  <c r="AF237" i="2"/>
  <c r="AF75" i="2"/>
  <c r="AF309" i="2"/>
  <c r="AF641" i="2"/>
  <c r="AF532" i="2"/>
  <c r="AF711" i="2"/>
  <c r="AF201" i="2"/>
  <c r="AF124" i="2"/>
  <c r="AF660" i="2"/>
  <c r="AF589" i="2"/>
  <c r="AF702" i="2"/>
  <c r="AF707" i="2"/>
  <c r="AF385" i="2"/>
  <c r="AF615" i="2"/>
  <c r="AF236" i="2"/>
  <c r="AF717" i="2"/>
  <c r="AF84" i="2"/>
  <c r="AF474" i="2"/>
  <c r="AF117" i="2"/>
  <c r="AF653" i="2"/>
  <c r="AF719" i="2"/>
  <c r="AF262" i="2"/>
  <c r="AF243" i="2"/>
  <c r="AF178" i="2"/>
  <c r="AF272" i="2"/>
  <c r="AF137" i="2"/>
  <c r="AF429" i="2"/>
  <c r="AF240" i="2"/>
  <c r="AF599" i="2"/>
  <c r="AF655" i="2"/>
  <c r="AF248" i="2"/>
  <c r="AF119" i="2"/>
  <c r="AF603" i="2"/>
  <c r="AF601" i="2"/>
  <c r="AF302" i="2"/>
  <c r="AF556" i="2"/>
  <c r="AF737" i="2"/>
  <c r="AF388" i="2"/>
  <c r="AF677" i="2"/>
  <c r="AF592" i="2"/>
  <c r="AF225" i="2"/>
  <c r="AF736" i="2"/>
  <c r="AF494" i="2"/>
  <c r="AF481" i="2"/>
  <c r="AF184" i="2"/>
  <c r="AF509" i="2"/>
  <c r="AF564" i="2"/>
  <c r="AF214" i="2"/>
  <c r="AF551" i="2"/>
  <c r="AF316" i="2"/>
  <c r="AF101" i="2"/>
  <c r="AF512" i="2"/>
  <c r="AF263" i="2"/>
  <c r="AF620" i="2"/>
  <c r="AF501" i="2"/>
  <c r="AF229" i="2"/>
  <c r="AF706" i="2"/>
  <c r="AF535" i="2"/>
  <c r="AF546" i="2"/>
  <c r="AF431" i="2"/>
  <c r="AF734" i="2"/>
  <c r="AF210" i="2"/>
  <c r="AF658" i="2"/>
  <c r="AF270" i="2"/>
  <c r="AF318" i="2"/>
  <c r="AF194" i="2"/>
  <c r="AF710" i="2"/>
  <c r="AF709" i="2"/>
  <c r="AF285" i="2"/>
  <c r="AF132" i="2"/>
  <c r="AF482" i="2"/>
  <c r="AF197" i="2"/>
  <c r="AF355" i="2"/>
  <c r="AF289" i="2"/>
  <c r="AF579" i="2"/>
  <c r="AF401" i="2"/>
  <c r="AF407" i="2"/>
  <c r="AF480" i="2"/>
  <c r="AF554" i="2"/>
  <c r="AF580" i="2"/>
  <c r="AF587" i="2"/>
  <c r="AF488" i="2"/>
  <c r="AF162" i="2"/>
  <c r="AF382" i="2"/>
  <c r="AF610" i="2"/>
  <c r="AF366" i="2"/>
  <c r="AF690" i="2"/>
  <c r="AF301" i="2"/>
  <c r="AF338" i="2"/>
  <c r="AF187" i="2"/>
  <c r="AF679" i="2"/>
  <c r="AF735" i="2"/>
  <c r="AF619" i="2"/>
  <c r="AF650" i="2"/>
  <c r="AF575" i="2"/>
  <c r="AF693" i="2"/>
  <c r="AF691" i="2"/>
  <c r="AF296" i="2"/>
  <c r="AF486" i="2"/>
  <c r="AF654" i="2"/>
  <c r="AF657" i="2"/>
  <c r="AF452" i="2"/>
  <c r="AF553" i="2"/>
  <c r="AF701" i="2"/>
  <c r="AF593" i="2"/>
  <c r="AF668" i="2"/>
  <c r="AF729" i="2"/>
  <c r="AF506" i="2"/>
  <c r="AF694" i="2"/>
  <c r="AF666" i="2"/>
  <c r="AF683" i="2"/>
  <c r="AF728" i="2"/>
  <c r="AF700" i="2"/>
  <c r="AF714" i="2"/>
  <c r="AF727" i="2"/>
  <c r="AF685" i="2"/>
  <c r="AF708" i="2"/>
  <c r="AF651" i="2"/>
  <c r="AF731" i="2"/>
  <c r="AF738" i="2"/>
  <c r="AE643" i="2"/>
  <c r="AE484" i="2"/>
  <c r="AE430" i="2"/>
  <c r="AE110" i="2"/>
  <c r="AE212" i="2"/>
  <c r="AE364" i="2"/>
  <c r="AE331" i="2"/>
  <c r="AE311" i="2"/>
  <c r="AE597" i="2"/>
  <c r="AE520" i="2"/>
  <c r="AE188" i="2"/>
  <c r="AE319" i="2"/>
  <c r="AE115" i="2"/>
  <c r="AE634" i="2"/>
  <c r="AE378" i="2"/>
  <c r="AE49" i="2"/>
  <c r="AE609" i="2"/>
  <c r="AE198" i="2"/>
  <c r="AE548" i="2"/>
  <c r="AE339" i="2"/>
  <c r="AE423" i="2"/>
  <c r="AE224" i="2"/>
  <c r="AE379" i="2"/>
  <c r="AE503" i="2"/>
  <c r="AE549" i="2"/>
  <c r="AE172" i="2"/>
  <c r="AE94" i="2"/>
  <c r="AE531" i="2"/>
  <c r="AE606" i="2"/>
  <c r="AE375" i="2"/>
  <c r="AE389" i="2"/>
  <c r="AE148" i="2"/>
  <c r="AE704" i="2"/>
  <c r="AE712" i="2"/>
  <c r="AE76" i="2"/>
  <c r="AE383" i="2"/>
  <c r="AE18" i="2"/>
  <c r="AE649" i="2"/>
  <c r="AE111" i="2"/>
  <c r="AE445" i="2"/>
  <c r="AE86" i="2"/>
  <c r="AE453" i="2"/>
  <c r="AE370" i="2"/>
  <c r="AE226" i="2"/>
  <c r="AE476" i="2"/>
  <c r="AE369" i="2"/>
  <c r="AE516" i="2"/>
  <c r="AE478" i="2"/>
  <c r="AE594" i="2"/>
  <c r="AE344" i="2"/>
  <c r="AE349" i="2"/>
  <c r="AE304" i="2"/>
  <c r="AE195" i="2"/>
  <c r="AE256" i="2"/>
  <c r="AE163" i="2"/>
  <c r="AE467" i="2"/>
  <c r="AE490" i="2"/>
  <c r="AE507" i="2"/>
  <c r="AE404" i="2"/>
  <c r="AE287" i="2"/>
  <c r="AE264" i="2"/>
  <c r="AE299" i="2"/>
  <c r="AE199" i="2"/>
  <c r="AE282" i="2"/>
  <c r="AE294" i="2"/>
  <c r="AE386" i="2"/>
  <c r="AE125" i="2"/>
  <c r="AE505" i="2"/>
  <c r="AE533" i="2"/>
  <c r="AE399" i="2"/>
  <c r="AE361" i="2"/>
  <c r="AE145" i="2"/>
  <c r="AE552" i="2"/>
  <c r="AE176" i="2"/>
  <c r="AE103" i="2"/>
  <c r="AE27" i="2"/>
  <c r="AE395" i="2"/>
  <c r="AE62" i="2"/>
  <c r="AE202" i="2"/>
  <c r="AE193" i="2"/>
  <c r="AE164" i="2"/>
  <c r="AE538" i="2"/>
  <c r="AE320" i="2"/>
  <c r="AE380" i="2"/>
  <c r="AE114" i="2"/>
  <c r="AE518" i="2"/>
  <c r="AE392" i="2"/>
  <c r="AE239" i="2"/>
  <c r="AE405" i="2"/>
  <c r="AE46" i="2"/>
  <c r="AE297" i="2"/>
  <c r="AE99" i="2"/>
  <c r="AE308" i="2"/>
  <c r="AE325" i="2"/>
  <c r="AE443" i="2"/>
  <c r="AE98" i="2"/>
  <c r="AE159" i="2"/>
  <c r="AE157" i="2"/>
  <c r="AE633" i="2"/>
  <c r="AE26" i="2"/>
  <c r="AE242" i="2"/>
  <c r="AE667" i="2"/>
  <c r="AE406" i="2"/>
  <c r="AE39" i="2"/>
  <c r="AE358" i="2"/>
  <c r="AE31" i="2"/>
  <c r="AE471" i="2"/>
  <c r="AE43" i="2"/>
  <c r="AE327" i="2"/>
  <c r="AE645" i="2"/>
  <c r="AE400" i="2"/>
  <c r="AE678" i="2"/>
  <c r="AE450" i="2"/>
  <c r="AE317" i="2"/>
  <c r="AE20" i="2"/>
  <c r="AE350" i="2"/>
  <c r="AE291" i="2"/>
  <c r="AE77" i="2"/>
  <c r="AE126" i="2"/>
  <c r="AE223" i="2"/>
  <c r="AE721" i="2"/>
  <c r="AE542" i="2"/>
  <c r="AE307" i="2"/>
  <c r="AE82" i="2"/>
  <c r="AE377" i="2"/>
  <c r="AE7" i="2"/>
  <c r="AE330" i="2"/>
  <c r="AE288" i="2"/>
  <c r="AE109" i="2"/>
  <c r="AE359" i="2"/>
  <c r="AE189" i="2"/>
  <c r="AE362" i="2"/>
  <c r="AE354" i="2"/>
  <c r="AE639" i="2"/>
  <c r="AE216" i="2"/>
  <c r="AE322" i="2"/>
  <c r="AE663" i="2"/>
  <c r="AE403" i="2"/>
  <c r="AE208" i="2"/>
  <c r="AE15" i="2"/>
  <c r="AE621" i="2"/>
  <c r="AE680" i="2"/>
  <c r="AE367" i="2"/>
  <c r="AE79" i="2"/>
  <c r="AE348" i="2"/>
  <c r="AE416" i="2"/>
  <c r="AE576" i="2"/>
  <c r="AE470" i="2"/>
  <c r="AE433" i="2"/>
  <c r="AE135" i="2"/>
  <c r="AE238" i="2"/>
  <c r="AE156" i="2"/>
  <c r="AE475" i="2"/>
  <c r="AE514" i="2"/>
  <c r="AE686" i="2"/>
  <c r="AE261" i="2"/>
  <c r="AE447" i="2"/>
  <c r="AE438" i="2"/>
  <c r="AE23" i="2"/>
  <c r="AE434" i="2"/>
  <c r="AE540" i="2"/>
  <c r="AE448" i="2"/>
  <c r="AE209" i="2"/>
  <c r="AE57" i="2"/>
  <c r="AE107" i="2"/>
  <c r="AE617" i="2"/>
  <c r="AE48" i="2"/>
  <c r="AE485" i="2"/>
  <c r="AE280" i="2"/>
  <c r="AE232" i="2"/>
  <c r="AE393" i="2"/>
  <c r="AE227" i="2"/>
  <c r="AE539" i="2"/>
  <c r="AE14" i="2"/>
  <c r="AE74" i="2"/>
  <c r="AE523" i="2"/>
  <c r="AE268" i="2"/>
  <c r="AE730" i="2"/>
  <c r="AE635" i="2"/>
  <c r="AE536" i="2"/>
  <c r="AE629" i="2"/>
  <c r="AE557" i="2"/>
  <c r="AE656" i="2"/>
  <c r="AE684" i="2"/>
  <c r="AE624" i="2"/>
  <c r="AE50" i="2"/>
  <c r="AE396" i="2"/>
  <c r="AE469" i="2"/>
  <c r="AE625" i="2"/>
  <c r="AE173" i="2"/>
  <c r="AE496" i="2"/>
  <c r="AE38" i="2"/>
  <c r="AE219" i="2"/>
  <c r="AE590" i="2"/>
  <c r="AE41" i="2"/>
  <c r="AE249" i="2"/>
  <c r="AE373" i="2"/>
  <c r="AE365" i="2"/>
  <c r="AE662" i="2"/>
  <c r="AE222" i="2"/>
  <c r="AE321" i="2"/>
  <c r="AE424" i="2"/>
  <c r="AE595" i="2"/>
  <c r="AE235" i="2"/>
  <c r="AE439" i="2"/>
  <c r="AE420" i="2"/>
  <c r="AE631" i="2"/>
  <c r="AE632" i="2"/>
  <c r="AE477" i="2"/>
  <c r="AE52" i="2"/>
  <c r="AE640" i="2"/>
  <c r="AE55" i="2"/>
  <c r="AE5" i="2"/>
  <c r="AE143" i="2"/>
  <c r="AE638" i="2"/>
  <c r="AE391" i="2"/>
  <c r="AE271" i="2"/>
  <c r="AE515" i="2"/>
  <c r="AE160" i="2"/>
  <c r="AE495" i="2"/>
  <c r="AE519" i="2"/>
  <c r="AE260" i="2"/>
  <c r="AE182" i="2"/>
  <c r="AE269" i="2"/>
  <c r="AE328" i="2"/>
  <c r="AE181" i="2"/>
  <c r="AE376" i="2"/>
  <c r="AE335" i="2"/>
  <c r="AE647" i="2"/>
  <c r="AE274" i="2"/>
  <c r="AE165" i="2"/>
  <c r="AE88" i="2"/>
  <c r="AE33" i="2"/>
  <c r="AE73" i="2"/>
  <c r="AE340" i="2"/>
  <c r="AE498" i="2"/>
  <c r="AE508" i="2"/>
  <c r="AE24" i="2"/>
  <c r="AE687" i="2"/>
  <c r="AE458" i="2"/>
  <c r="AE91" i="2"/>
  <c r="AE314" i="2"/>
  <c r="AE455" i="2"/>
  <c r="AE19" i="2"/>
  <c r="AE428" i="2"/>
  <c r="AE185" i="2"/>
  <c r="AE598" i="2"/>
  <c r="AE353" i="2"/>
  <c r="AE217" i="2"/>
  <c r="AE397" i="2"/>
  <c r="AE133" i="2"/>
  <c r="AE417" i="2"/>
  <c r="AE616" i="2"/>
  <c r="AE61" i="2"/>
  <c r="AE51" i="2"/>
  <c r="AE566" i="2"/>
  <c r="AE332" i="2"/>
  <c r="AE465" i="2"/>
  <c r="AE146" i="2"/>
  <c r="AE410" i="2"/>
  <c r="AE561" i="2"/>
  <c r="AE713" i="2"/>
  <c r="AE441" i="2"/>
  <c r="AE473" i="2"/>
  <c r="AE698" i="2"/>
  <c r="AE492" i="2"/>
  <c r="AE394" i="2"/>
  <c r="AE113" i="2"/>
  <c r="AE427" i="2"/>
  <c r="AE64" i="2"/>
  <c r="AE529" i="2"/>
  <c r="AE689" i="2"/>
  <c r="AE390" i="2"/>
  <c r="AE323" i="2"/>
  <c r="AE265" i="2"/>
  <c r="AE432" i="2"/>
  <c r="AE85" i="2"/>
  <c r="AE363" i="2"/>
  <c r="AE464" i="2"/>
  <c r="AE128" i="2"/>
  <c r="AE35" i="2"/>
  <c r="AE504" i="2"/>
  <c r="AE411" i="2"/>
  <c r="AE526" i="2"/>
  <c r="AE528" i="2"/>
  <c r="AE129" i="2"/>
  <c r="AE203" i="2"/>
  <c r="AE29" i="2"/>
  <c r="AE421" i="2"/>
  <c r="AE408" i="2"/>
  <c r="AE54" i="2"/>
  <c r="AE87" i="2"/>
  <c r="AE158" i="2"/>
  <c r="AE628" i="2"/>
  <c r="AE3" i="2"/>
  <c r="AE140" i="2"/>
  <c r="AE310" i="2"/>
  <c r="AE618" i="2"/>
  <c r="AE155" i="2"/>
  <c r="AE171" i="2"/>
  <c r="AE68" i="2"/>
  <c r="AE149" i="2"/>
  <c r="AE342" i="2"/>
  <c r="AE83" i="2"/>
  <c r="AE66" i="2"/>
  <c r="AE468" i="2"/>
  <c r="AE724" i="2"/>
  <c r="AE230" i="2"/>
  <c r="AE541" i="2"/>
  <c r="AE179" i="2"/>
  <c r="AE483" i="2"/>
  <c r="AE244" i="2"/>
  <c r="AE688" i="2"/>
  <c r="AE329" i="2"/>
  <c r="AE241" i="2"/>
  <c r="AE451" i="2"/>
  <c r="AE567" i="2"/>
  <c r="AE166" i="2"/>
  <c r="AE30" i="2"/>
  <c r="AE4" i="2"/>
  <c r="AE608" i="2"/>
  <c r="AE419" i="2"/>
  <c r="AE130" i="2"/>
  <c r="AE167" i="2"/>
  <c r="AE569" i="2"/>
  <c r="AE368" i="2"/>
  <c r="AE139" i="2"/>
  <c r="AE122" i="2"/>
  <c r="AE96" i="2"/>
  <c r="AE283" i="2"/>
  <c r="AE648" i="2"/>
  <c r="AE183" i="2"/>
  <c r="AE298" i="2"/>
  <c r="AE154" i="2"/>
  <c r="AE215" i="2"/>
  <c r="AE59" i="2"/>
  <c r="AE2" i="2"/>
  <c r="AE345" i="2"/>
  <c r="AE174" i="2"/>
  <c r="AE150" i="2"/>
  <c r="AE499" i="2"/>
  <c r="AE449" i="2"/>
  <c r="AE521" i="2"/>
  <c r="AE104" i="2"/>
  <c r="AE40" i="2"/>
  <c r="AE63" i="2"/>
  <c r="AE547" i="2"/>
  <c r="AE544" i="2"/>
  <c r="AE121" i="2"/>
  <c r="AE144" i="2"/>
  <c r="AE32" i="2"/>
  <c r="AE636" i="2"/>
  <c r="AE169" i="2"/>
  <c r="AE286" i="2"/>
  <c r="AE141" i="2"/>
  <c r="AE326" i="2"/>
  <c r="AE626" i="2"/>
  <c r="AE89" i="2"/>
  <c r="AE305" i="2"/>
  <c r="AE436" i="2"/>
  <c r="AE177" i="2"/>
  <c r="AE695" i="2"/>
  <c r="AE284" i="2"/>
  <c r="AE627" i="2"/>
  <c r="AE28" i="2"/>
  <c r="AE446" i="2"/>
  <c r="AE12" i="2"/>
  <c r="AE102" i="2"/>
  <c r="AE387" i="2"/>
  <c r="AE511" i="2"/>
  <c r="AE69" i="2"/>
  <c r="AE513" i="2"/>
  <c r="AE142" i="2"/>
  <c r="AE252" i="2"/>
  <c r="AE705" i="2"/>
  <c r="AE78" i="2"/>
  <c r="AE136" i="2"/>
  <c r="AE489" i="2"/>
  <c r="AE279" i="2"/>
  <c r="AE120" i="2"/>
  <c r="AE732" i="2"/>
  <c r="AE80" i="2"/>
  <c r="AE582" i="2"/>
  <c r="AE206" i="2"/>
  <c r="AE200" i="2"/>
  <c r="AE602" i="2"/>
  <c r="AE493" i="2"/>
  <c r="AE454" i="2"/>
  <c r="AE479" i="2"/>
  <c r="AE108" i="2"/>
  <c r="AE435" i="2"/>
  <c r="AE70" i="2"/>
  <c r="AE34" i="2"/>
  <c r="AE127" i="2"/>
  <c r="AE313" i="2"/>
  <c r="AE56" i="2"/>
  <c r="AE425" i="2"/>
  <c r="AE562" i="2"/>
  <c r="AE277" i="2"/>
  <c r="AE577" i="2"/>
  <c r="AE13" i="2"/>
  <c r="AE568" i="2"/>
  <c r="AE372" i="2"/>
  <c r="AE341" i="2"/>
  <c r="AE17" i="2"/>
  <c r="AE22" i="2"/>
  <c r="AE247" i="2"/>
  <c r="AE692" i="2"/>
  <c r="AE646" i="2"/>
  <c r="AE8" i="2"/>
  <c r="AE699" i="2"/>
  <c r="AE131" i="2"/>
  <c r="AE151" i="2"/>
  <c r="AE253" i="2"/>
  <c r="AE524" i="2"/>
  <c r="AE664" i="2"/>
  <c r="AE661" i="2"/>
  <c r="AE491" i="2"/>
  <c r="AE583" i="2"/>
  <c r="AE300" i="2"/>
  <c r="AE415" i="2"/>
  <c r="AE659" i="2"/>
  <c r="AE220" i="2"/>
  <c r="AE456" i="2"/>
  <c r="AE116" i="2"/>
  <c r="AE414" i="2"/>
  <c r="AE228" i="2"/>
  <c r="AE437" i="2"/>
  <c r="AE44" i="2"/>
  <c r="AE186" i="2"/>
  <c r="AE246" i="2"/>
  <c r="AE16" i="2"/>
  <c r="AE180" i="2"/>
  <c r="AE607" i="2"/>
  <c r="AE333" i="2"/>
  <c r="AE105" i="2"/>
  <c r="AE525" i="2"/>
  <c r="AE347" i="2"/>
  <c r="AE612" i="2"/>
  <c r="AE81" i="2"/>
  <c r="AE725" i="2"/>
  <c r="AE170" i="2"/>
  <c r="AE381" i="2"/>
  <c r="AE290" i="2"/>
  <c r="AE211" i="2"/>
  <c r="AE572" i="2"/>
  <c r="AE303" i="2"/>
  <c r="AE9" i="2"/>
  <c r="AE600" i="2"/>
  <c r="AE90" i="2"/>
  <c r="AE402" i="2"/>
  <c r="AE497" i="2"/>
  <c r="AE670" i="2"/>
  <c r="AE6" i="2"/>
  <c r="AE696" i="2"/>
  <c r="AE10" i="2"/>
  <c r="AE190" i="2"/>
  <c r="AE233" i="2"/>
  <c r="AE11" i="2"/>
  <c r="AE581" i="2"/>
  <c r="AE537" i="2"/>
  <c r="AE161" i="2"/>
  <c r="AE500" i="2"/>
  <c r="AE671" i="2"/>
  <c r="AE276" i="2"/>
  <c r="AE530" i="2"/>
  <c r="AE254" i="2"/>
  <c r="AE527" i="2"/>
  <c r="AE100" i="2"/>
  <c r="AE472" i="2"/>
  <c r="AE676" i="2"/>
  <c r="AE398" i="2"/>
  <c r="AE281" i="2"/>
  <c r="AE112" i="2"/>
  <c r="AE25" i="2"/>
  <c r="AE665" i="2"/>
  <c r="AE642" i="2"/>
  <c r="AE460" i="2"/>
  <c r="AE418" i="2"/>
  <c r="AE218" i="2"/>
  <c r="AE352" i="2"/>
  <c r="AE334" i="2"/>
  <c r="AE306" i="2"/>
  <c r="AE461" i="2"/>
  <c r="AE168" i="2"/>
  <c r="AE723" i="2"/>
  <c r="AE266" i="2"/>
  <c r="AE196" i="2"/>
  <c r="AE97" i="2"/>
  <c r="AE175" i="2"/>
  <c r="AE275" i="2"/>
  <c r="AE207" i="2"/>
  <c r="AE295" i="2"/>
  <c r="AE93" i="2"/>
  <c r="AE36" i="2"/>
  <c r="AE71" i="2"/>
  <c r="AE257" i="2"/>
  <c r="AE545" i="2"/>
  <c r="AE726" i="2"/>
  <c r="AE672" i="2"/>
  <c r="AE669" i="2"/>
  <c r="AE563" i="2"/>
  <c r="AE258" i="2"/>
  <c r="AE292" i="2"/>
  <c r="AE573" i="2"/>
  <c r="AE134" i="2"/>
  <c r="AE611" i="2"/>
  <c r="AE637" i="2"/>
  <c r="AE293" i="2"/>
  <c r="AE65" i="2"/>
  <c r="AE718" i="2"/>
  <c r="AE245" i="2"/>
  <c r="AE682" i="2"/>
  <c r="AE409" i="2"/>
  <c r="AE255" i="2"/>
  <c r="AE58" i="2"/>
  <c r="AE459" i="2"/>
  <c r="AE37" i="2"/>
  <c r="AE559" i="2"/>
  <c r="AE622" i="2"/>
  <c r="AE722" i="2"/>
  <c r="AE522" i="2"/>
  <c r="AE578" i="2"/>
  <c r="AE45" i="2"/>
  <c r="AE588" i="2"/>
  <c r="AE337" i="2"/>
  <c r="AE47" i="2"/>
  <c r="AE716" i="2"/>
  <c r="AE343" i="2"/>
  <c r="AE357" i="2"/>
  <c r="AE346" i="2"/>
  <c r="AE584" i="2"/>
  <c r="AE630" i="2"/>
  <c r="AE487" i="2"/>
  <c r="AE324" i="2"/>
  <c r="AE278" i="2"/>
  <c r="AE510" i="2"/>
  <c r="AE674" i="2"/>
  <c r="AE558" i="2"/>
  <c r="AE259" i="2"/>
  <c r="AE442" i="2"/>
  <c r="AE360" i="2"/>
  <c r="AE543" i="2"/>
  <c r="AE604" i="2"/>
  <c r="AE221" i="2"/>
  <c r="AE205" i="2"/>
  <c r="AE231" i="2"/>
  <c r="AE315" i="2"/>
  <c r="AE570" i="2"/>
  <c r="AE715" i="2"/>
  <c r="AE204" i="2"/>
  <c r="AE550" i="2"/>
  <c r="AE560" i="2"/>
  <c r="AE234" i="2"/>
  <c r="AE440" i="2"/>
  <c r="AE462" i="2"/>
  <c r="AE42" i="2"/>
  <c r="AE703" i="2"/>
  <c r="AE21" i="2"/>
  <c r="AE422" i="2"/>
  <c r="AE720" i="2"/>
  <c r="AE72" i="2"/>
  <c r="AE92" i="2"/>
  <c r="AE466" i="2"/>
  <c r="AE192" i="2"/>
  <c r="AE147" i="2"/>
  <c r="AE591" i="2"/>
  <c r="AE53" i="2"/>
  <c r="AE250" i="2"/>
  <c r="AE596" i="2"/>
  <c r="AE571" i="2"/>
  <c r="AE312" i="2"/>
  <c r="AE697" i="2"/>
  <c r="AE574" i="2"/>
  <c r="AE374" i="2"/>
  <c r="AE413" i="2"/>
  <c r="AE733" i="2"/>
  <c r="AE457" i="2"/>
  <c r="AE644" i="2"/>
  <c r="AE356" i="2"/>
  <c r="AE586" i="2"/>
  <c r="AE138" i="2"/>
  <c r="AE123" i="2"/>
  <c r="AE118" i="2"/>
  <c r="AE412" i="2"/>
  <c r="AE555" i="2"/>
  <c r="AE213" i="2"/>
  <c r="AE67" i="2"/>
  <c r="AE106" i="2"/>
  <c r="AE675" i="2"/>
  <c r="AE336" i="2"/>
  <c r="AE463" i="2"/>
  <c r="AE534" i="2"/>
  <c r="AE673" i="2"/>
  <c r="AE191" i="2"/>
  <c r="AE273" i="2"/>
  <c r="AE585" i="2"/>
  <c r="AE565" i="2"/>
  <c r="AE384" i="2"/>
  <c r="AE681" i="2"/>
  <c r="AE444" i="2"/>
  <c r="AE95" i="2"/>
  <c r="AE613" i="2"/>
  <c r="AE426" i="2"/>
  <c r="AE267" i="2"/>
  <c r="AE152" i="2"/>
  <c r="AE371" i="2"/>
  <c r="AE351" i="2"/>
  <c r="AE517" i="2"/>
  <c r="AE60" i="2"/>
  <c r="AE502" i="2"/>
  <c r="AE623" i="2"/>
  <c r="AE251" i="2"/>
  <c r="AE652" i="2"/>
  <c r="AE153" i="2"/>
  <c r="AE605" i="2"/>
  <c r="AE614" i="2"/>
  <c r="AE237" i="2"/>
  <c r="AE75" i="2"/>
  <c r="AE309" i="2"/>
  <c r="AE641" i="2"/>
  <c r="AE532" i="2"/>
  <c r="AE711" i="2"/>
  <c r="AE201" i="2"/>
  <c r="AE124" i="2"/>
  <c r="AE660" i="2"/>
  <c r="AE589" i="2"/>
  <c r="AE702" i="2"/>
  <c r="AE707" i="2"/>
  <c r="AE385" i="2"/>
  <c r="AE615" i="2"/>
  <c r="AE236" i="2"/>
  <c r="AE717" i="2"/>
  <c r="AE84" i="2"/>
  <c r="AE474" i="2"/>
  <c r="AE117" i="2"/>
  <c r="AE653" i="2"/>
  <c r="AE719" i="2"/>
  <c r="AE262" i="2"/>
  <c r="AE243" i="2"/>
  <c r="AE178" i="2"/>
  <c r="AE272" i="2"/>
  <c r="AE137" i="2"/>
  <c r="AE429" i="2"/>
  <c r="AE240" i="2"/>
  <c r="AE599" i="2"/>
  <c r="AE655" i="2"/>
  <c r="AE248" i="2"/>
  <c r="AE119" i="2"/>
  <c r="AE603" i="2"/>
  <c r="AE601" i="2"/>
  <c r="AE302" i="2"/>
  <c r="AE556" i="2"/>
  <c r="AE737" i="2"/>
  <c r="AE388" i="2"/>
  <c r="AE677" i="2"/>
  <c r="AE592" i="2"/>
  <c r="AE225" i="2"/>
  <c r="AE736" i="2"/>
  <c r="AE494" i="2"/>
  <c r="AE481" i="2"/>
  <c r="AE184" i="2"/>
  <c r="AE509" i="2"/>
  <c r="AE564" i="2"/>
  <c r="AE214" i="2"/>
  <c r="AE551" i="2"/>
  <c r="AE316" i="2"/>
  <c r="AE101" i="2"/>
  <c r="AE512" i="2"/>
  <c r="AE263" i="2"/>
  <c r="AE620" i="2"/>
  <c r="AE501" i="2"/>
  <c r="AE229" i="2"/>
  <c r="AE706" i="2"/>
  <c r="AE535" i="2"/>
  <c r="AE546" i="2"/>
  <c r="AE431" i="2"/>
  <c r="AE734" i="2"/>
  <c r="AE210" i="2"/>
  <c r="AE658" i="2"/>
  <c r="AE270" i="2"/>
  <c r="AE318" i="2"/>
  <c r="AE194" i="2"/>
  <c r="AE710" i="2"/>
  <c r="AE709" i="2"/>
  <c r="AE285" i="2"/>
  <c r="AE132" i="2"/>
  <c r="AE482" i="2"/>
  <c r="AE197" i="2"/>
  <c r="AE355" i="2"/>
  <c r="AE289" i="2"/>
  <c r="AE579" i="2"/>
  <c r="AE401" i="2"/>
  <c r="AE407" i="2"/>
  <c r="AE480" i="2"/>
  <c r="AE554" i="2"/>
  <c r="AE580" i="2"/>
  <c r="AE587" i="2"/>
  <c r="AE488" i="2"/>
  <c r="AE162" i="2"/>
  <c r="AE382" i="2"/>
  <c r="AE610" i="2"/>
  <c r="AE366" i="2"/>
  <c r="AE690" i="2"/>
  <c r="AE301" i="2"/>
  <c r="AE338" i="2"/>
  <c r="AE187" i="2"/>
  <c r="AE679" i="2"/>
  <c r="AE735" i="2"/>
  <c r="AE619" i="2"/>
  <c r="AE650" i="2"/>
  <c r="AE575" i="2"/>
  <c r="AE693" i="2"/>
  <c r="L126" i="3" s="1"/>
  <c r="AE691" i="2"/>
  <c r="AE296" i="2"/>
  <c r="AE486" i="2"/>
  <c r="AE654" i="2"/>
  <c r="AE657" i="2"/>
  <c r="AE452" i="2"/>
  <c r="AE553" i="2"/>
  <c r="AE701" i="2"/>
  <c r="AE593" i="2"/>
  <c r="AE668" i="2"/>
  <c r="AE729" i="2"/>
  <c r="AE506" i="2"/>
  <c r="AE694" i="2"/>
  <c r="AE666" i="2"/>
  <c r="AE683" i="2"/>
  <c r="AE728" i="2"/>
  <c r="AE700" i="2"/>
  <c r="AE714" i="2"/>
  <c r="AE727" i="2"/>
  <c r="AE685" i="2"/>
  <c r="AE708" i="2"/>
  <c r="AE651" i="2"/>
  <c r="AE731" i="2"/>
  <c r="AE738" i="2"/>
  <c r="AD643" i="2"/>
  <c r="AD484" i="2"/>
  <c r="AD430" i="2"/>
  <c r="AD110" i="2"/>
  <c r="AD212" i="2"/>
  <c r="AD364" i="2"/>
  <c r="AD331" i="2"/>
  <c r="AD311" i="2"/>
  <c r="AD597" i="2"/>
  <c r="AD520" i="2"/>
  <c r="AD188" i="2"/>
  <c r="AD319" i="2"/>
  <c r="AD115" i="2"/>
  <c r="AD634" i="2"/>
  <c r="AD378" i="2"/>
  <c r="AD49" i="2"/>
  <c r="AD609" i="2"/>
  <c r="AD198" i="2"/>
  <c r="AD548" i="2"/>
  <c r="AD339" i="2"/>
  <c r="AD423" i="2"/>
  <c r="AD224" i="2"/>
  <c r="AD379" i="2"/>
  <c r="AD503" i="2"/>
  <c r="AD549" i="2"/>
  <c r="AD172" i="2"/>
  <c r="AD94" i="2"/>
  <c r="AD531" i="2"/>
  <c r="AD606" i="2"/>
  <c r="AD375" i="2"/>
  <c r="AD389" i="2"/>
  <c r="AD148" i="2"/>
  <c r="AD704" i="2"/>
  <c r="AD712" i="2"/>
  <c r="AD76" i="2"/>
  <c r="AD383" i="2"/>
  <c r="AD18" i="2"/>
  <c r="AD649" i="2"/>
  <c r="AD111" i="2"/>
  <c r="AD445" i="2"/>
  <c r="AD86" i="2"/>
  <c r="AD453" i="2"/>
  <c r="AD370" i="2"/>
  <c r="AD226" i="2"/>
  <c r="AD476" i="2"/>
  <c r="AD369" i="2"/>
  <c r="AD516" i="2"/>
  <c r="AD478" i="2"/>
  <c r="AD594" i="2"/>
  <c r="AD344" i="2"/>
  <c r="AD349" i="2"/>
  <c r="AD304" i="2"/>
  <c r="AD195" i="2"/>
  <c r="AD256" i="2"/>
  <c r="AD163" i="2"/>
  <c r="AD467" i="2"/>
  <c r="AD490" i="2"/>
  <c r="AD507" i="2"/>
  <c r="AD404" i="2"/>
  <c r="AD287" i="2"/>
  <c r="AD264" i="2"/>
  <c r="AD299" i="2"/>
  <c r="AD199" i="2"/>
  <c r="AD282" i="2"/>
  <c r="AD294" i="2"/>
  <c r="AD386" i="2"/>
  <c r="AD125" i="2"/>
  <c r="AD505" i="2"/>
  <c r="AD533" i="2"/>
  <c r="AD399" i="2"/>
  <c r="AD361" i="2"/>
  <c r="AD145" i="2"/>
  <c r="AD552" i="2"/>
  <c r="AD176" i="2"/>
  <c r="AD103" i="2"/>
  <c r="AD27" i="2"/>
  <c r="AD395" i="2"/>
  <c r="AD62" i="2"/>
  <c r="AD202" i="2"/>
  <c r="AD193" i="2"/>
  <c r="AD164" i="2"/>
  <c r="AD538" i="2"/>
  <c r="AD320" i="2"/>
  <c r="AD380" i="2"/>
  <c r="AD114" i="2"/>
  <c r="AD518" i="2"/>
  <c r="AD392" i="2"/>
  <c r="AD239" i="2"/>
  <c r="AD405" i="2"/>
  <c r="AD46" i="2"/>
  <c r="AD297" i="2"/>
  <c r="AD99" i="2"/>
  <c r="AD308" i="2"/>
  <c r="AD325" i="2"/>
  <c r="AD443" i="2"/>
  <c r="AD98" i="2"/>
  <c r="AD159" i="2"/>
  <c r="AD157" i="2"/>
  <c r="AD633" i="2"/>
  <c r="AD26" i="2"/>
  <c r="AD242" i="2"/>
  <c r="AD667" i="2"/>
  <c r="AD406" i="2"/>
  <c r="AD39" i="2"/>
  <c r="AD358" i="2"/>
  <c r="AD31" i="2"/>
  <c r="AD471" i="2"/>
  <c r="AD43" i="2"/>
  <c r="AD327" i="2"/>
  <c r="AD645" i="2"/>
  <c r="AD400" i="2"/>
  <c r="AD678" i="2"/>
  <c r="AD450" i="2"/>
  <c r="AD317" i="2"/>
  <c r="AD20" i="2"/>
  <c r="AD350" i="2"/>
  <c r="AD291" i="2"/>
  <c r="AD77" i="2"/>
  <c r="AD126" i="2"/>
  <c r="AD223" i="2"/>
  <c r="AD721" i="2"/>
  <c r="AD542" i="2"/>
  <c r="AD307" i="2"/>
  <c r="AD82" i="2"/>
  <c r="AD377" i="2"/>
  <c r="AD7" i="2"/>
  <c r="AD330" i="2"/>
  <c r="AD288" i="2"/>
  <c r="AD109" i="2"/>
  <c r="AD359" i="2"/>
  <c r="AD189" i="2"/>
  <c r="AD362" i="2"/>
  <c r="AD354" i="2"/>
  <c r="AD639" i="2"/>
  <c r="AD216" i="2"/>
  <c r="AD322" i="2"/>
  <c r="AD663" i="2"/>
  <c r="AD403" i="2"/>
  <c r="AD208" i="2"/>
  <c r="AD15" i="2"/>
  <c r="AD621" i="2"/>
  <c r="AD680" i="2"/>
  <c r="AD367" i="2"/>
  <c r="AD79" i="2"/>
  <c r="AD348" i="2"/>
  <c r="AD416" i="2"/>
  <c r="AD576" i="2"/>
  <c r="AD470" i="2"/>
  <c r="AD433" i="2"/>
  <c r="AD135" i="2"/>
  <c r="AD238" i="2"/>
  <c r="AD156" i="2"/>
  <c r="AD475" i="2"/>
  <c r="AD514" i="2"/>
  <c r="AD686" i="2"/>
  <c r="AD261" i="2"/>
  <c r="AD447" i="2"/>
  <c r="AD438" i="2"/>
  <c r="AD23" i="2"/>
  <c r="AD434" i="2"/>
  <c r="AD540" i="2"/>
  <c r="AD448" i="2"/>
  <c r="AD209" i="2"/>
  <c r="AD57" i="2"/>
  <c r="AD107" i="2"/>
  <c r="AD617" i="2"/>
  <c r="AD48" i="2"/>
  <c r="AD485" i="2"/>
  <c r="AD280" i="2"/>
  <c r="AD232" i="2"/>
  <c r="AD393" i="2"/>
  <c r="AD227" i="2"/>
  <c r="AD539" i="2"/>
  <c r="AD14" i="2"/>
  <c r="AD74" i="2"/>
  <c r="AD523" i="2"/>
  <c r="AD268" i="2"/>
  <c r="AD730" i="2"/>
  <c r="AD635" i="2"/>
  <c r="AD536" i="2"/>
  <c r="AD629" i="2"/>
  <c r="AD557" i="2"/>
  <c r="AD656" i="2"/>
  <c r="AD684" i="2"/>
  <c r="AD624" i="2"/>
  <c r="AD50" i="2"/>
  <c r="AD396" i="2"/>
  <c r="AD469" i="2"/>
  <c r="AD625" i="2"/>
  <c r="AD173" i="2"/>
  <c r="AD496" i="2"/>
  <c r="AD38" i="2"/>
  <c r="AD219" i="2"/>
  <c r="AD590" i="2"/>
  <c r="AD41" i="2"/>
  <c r="AD249" i="2"/>
  <c r="AD373" i="2"/>
  <c r="AD365" i="2"/>
  <c r="AD662" i="2"/>
  <c r="AD222" i="2"/>
  <c r="AD321" i="2"/>
  <c r="AD424" i="2"/>
  <c r="AD595" i="2"/>
  <c r="AD235" i="2"/>
  <c r="AD439" i="2"/>
  <c r="AD420" i="2"/>
  <c r="AD631" i="2"/>
  <c r="AD632" i="2"/>
  <c r="AD477" i="2"/>
  <c r="AD52" i="2"/>
  <c r="AD640" i="2"/>
  <c r="AD55" i="2"/>
  <c r="AD5" i="2"/>
  <c r="AD143" i="2"/>
  <c r="AD638" i="2"/>
  <c r="AD391" i="2"/>
  <c r="AD271" i="2"/>
  <c r="AD515" i="2"/>
  <c r="AD160" i="2"/>
  <c r="AD495" i="2"/>
  <c r="AD519" i="2"/>
  <c r="AD260" i="2"/>
  <c r="AD182" i="2"/>
  <c r="AD269" i="2"/>
  <c r="AD328" i="2"/>
  <c r="AD181" i="2"/>
  <c r="AD376" i="2"/>
  <c r="AD335" i="2"/>
  <c r="AD647" i="2"/>
  <c r="AD274" i="2"/>
  <c r="AD165" i="2"/>
  <c r="AD88" i="2"/>
  <c r="AD33" i="2"/>
  <c r="AD73" i="2"/>
  <c r="AD340" i="2"/>
  <c r="AD498" i="2"/>
  <c r="AD508" i="2"/>
  <c r="AD24" i="2"/>
  <c r="AD687" i="2"/>
  <c r="AD458" i="2"/>
  <c r="AD91" i="2"/>
  <c r="AD314" i="2"/>
  <c r="AD455" i="2"/>
  <c r="AD19" i="2"/>
  <c r="AD428" i="2"/>
  <c r="AD185" i="2"/>
  <c r="AD598" i="2"/>
  <c r="AD353" i="2"/>
  <c r="AD217" i="2"/>
  <c r="AD397" i="2"/>
  <c r="AD133" i="2"/>
  <c r="AD417" i="2"/>
  <c r="AD616" i="2"/>
  <c r="AD61" i="2"/>
  <c r="AD51" i="2"/>
  <c r="AD566" i="2"/>
  <c r="AD332" i="2"/>
  <c r="AD465" i="2"/>
  <c r="AD146" i="2"/>
  <c r="AD410" i="2"/>
  <c r="AD561" i="2"/>
  <c r="AD713" i="2"/>
  <c r="AD441" i="2"/>
  <c r="AD473" i="2"/>
  <c r="AD698" i="2"/>
  <c r="AD492" i="2"/>
  <c r="AD394" i="2"/>
  <c r="AD113" i="2"/>
  <c r="AD427" i="2"/>
  <c r="AD64" i="2"/>
  <c r="AD529" i="2"/>
  <c r="AD689" i="2"/>
  <c r="AD390" i="2"/>
  <c r="AD323" i="2"/>
  <c r="AD265" i="2"/>
  <c r="AD432" i="2"/>
  <c r="AD85" i="2"/>
  <c r="AD363" i="2"/>
  <c r="AD464" i="2"/>
  <c r="AD128" i="2"/>
  <c r="AD35" i="2"/>
  <c r="AD504" i="2"/>
  <c r="AD411" i="2"/>
  <c r="AD526" i="2"/>
  <c r="AD528" i="2"/>
  <c r="AD129" i="2"/>
  <c r="AD203" i="2"/>
  <c r="AD29" i="2"/>
  <c r="AD421" i="2"/>
  <c r="AD408" i="2"/>
  <c r="AD54" i="2"/>
  <c r="AD87" i="2"/>
  <c r="AD158" i="2"/>
  <c r="AD628" i="2"/>
  <c r="AD3" i="2"/>
  <c r="AD140" i="2"/>
  <c r="AD310" i="2"/>
  <c r="AD618" i="2"/>
  <c r="AD155" i="2"/>
  <c r="AD171" i="2"/>
  <c r="AD68" i="2"/>
  <c r="AD149" i="2"/>
  <c r="AD342" i="2"/>
  <c r="AD83" i="2"/>
  <c r="AD66" i="2"/>
  <c r="AD468" i="2"/>
  <c r="AD724" i="2"/>
  <c r="AD230" i="2"/>
  <c r="AD541" i="2"/>
  <c r="AD179" i="2"/>
  <c r="AD483" i="2"/>
  <c r="AD244" i="2"/>
  <c r="AD688" i="2"/>
  <c r="AD329" i="2"/>
  <c r="AD241" i="2"/>
  <c r="AD451" i="2"/>
  <c r="AD567" i="2"/>
  <c r="AD166" i="2"/>
  <c r="AD30" i="2"/>
  <c r="AD4" i="2"/>
  <c r="AD608" i="2"/>
  <c r="AD419" i="2"/>
  <c r="AD130" i="2"/>
  <c r="AD167" i="2"/>
  <c r="AD569" i="2"/>
  <c r="AD368" i="2"/>
  <c r="AD139" i="2"/>
  <c r="AD122" i="2"/>
  <c r="AD96" i="2"/>
  <c r="AD283" i="2"/>
  <c r="AD648" i="2"/>
  <c r="AD183" i="2"/>
  <c r="AD298" i="2"/>
  <c r="AD154" i="2"/>
  <c r="AD215" i="2"/>
  <c r="AD59" i="2"/>
  <c r="AD2" i="2"/>
  <c r="AD345" i="2"/>
  <c r="AD174" i="2"/>
  <c r="AD150" i="2"/>
  <c r="AD499" i="2"/>
  <c r="AD449" i="2"/>
  <c r="AD521" i="2"/>
  <c r="AD104" i="2"/>
  <c r="AD40" i="2"/>
  <c r="AD63" i="2"/>
  <c r="AD547" i="2"/>
  <c r="AD544" i="2"/>
  <c r="AD121" i="2"/>
  <c r="AD144" i="2"/>
  <c r="AD32" i="2"/>
  <c r="AD636" i="2"/>
  <c r="AD169" i="2"/>
  <c r="AD286" i="2"/>
  <c r="AD141" i="2"/>
  <c r="AD326" i="2"/>
  <c r="AD626" i="2"/>
  <c r="AD89" i="2"/>
  <c r="AD305" i="2"/>
  <c r="AD436" i="2"/>
  <c r="AD177" i="2"/>
  <c r="AD695" i="2"/>
  <c r="AD284" i="2"/>
  <c r="AD627" i="2"/>
  <c r="AD28" i="2"/>
  <c r="AD446" i="2"/>
  <c r="AD12" i="2"/>
  <c r="AD102" i="2"/>
  <c r="AD387" i="2"/>
  <c r="AD511" i="2"/>
  <c r="AD69" i="2"/>
  <c r="AD513" i="2"/>
  <c r="AD142" i="2"/>
  <c r="AD252" i="2"/>
  <c r="AD705" i="2"/>
  <c r="AD78" i="2"/>
  <c r="AD136" i="2"/>
  <c r="AD489" i="2"/>
  <c r="AD279" i="2"/>
  <c r="AD120" i="2"/>
  <c r="AD732" i="2"/>
  <c r="AD80" i="2"/>
  <c r="AD582" i="2"/>
  <c r="AD206" i="2"/>
  <c r="AD200" i="2"/>
  <c r="AD602" i="2"/>
  <c r="AD493" i="2"/>
  <c r="AD454" i="2"/>
  <c r="AD479" i="2"/>
  <c r="AD108" i="2"/>
  <c r="AD435" i="2"/>
  <c r="AD70" i="2"/>
  <c r="AD34" i="2"/>
  <c r="AD127" i="2"/>
  <c r="AD313" i="2"/>
  <c r="AD56" i="2"/>
  <c r="AD425" i="2"/>
  <c r="AD562" i="2"/>
  <c r="AD277" i="2"/>
  <c r="AD577" i="2"/>
  <c r="AD13" i="2"/>
  <c r="AD568" i="2"/>
  <c r="AD372" i="2"/>
  <c r="AD341" i="2"/>
  <c r="AD17" i="2"/>
  <c r="AD22" i="2"/>
  <c r="AD247" i="2"/>
  <c r="AD692" i="2"/>
  <c r="AD646" i="2"/>
  <c r="AD8" i="2"/>
  <c r="AD699" i="2"/>
  <c r="AD131" i="2"/>
  <c r="AD151" i="2"/>
  <c r="AD253" i="2"/>
  <c r="AD524" i="2"/>
  <c r="AD664" i="2"/>
  <c r="AD661" i="2"/>
  <c r="AD491" i="2"/>
  <c r="AD583" i="2"/>
  <c r="AD300" i="2"/>
  <c r="AD415" i="2"/>
  <c r="AD659" i="2"/>
  <c r="AD220" i="2"/>
  <c r="AD456" i="2"/>
  <c r="AD116" i="2"/>
  <c r="AD414" i="2"/>
  <c r="AD228" i="2"/>
  <c r="AD437" i="2"/>
  <c r="AD44" i="2"/>
  <c r="AD186" i="2"/>
  <c r="AD246" i="2"/>
  <c r="AD16" i="2"/>
  <c r="AD180" i="2"/>
  <c r="AD607" i="2"/>
  <c r="AD333" i="2"/>
  <c r="AD105" i="2"/>
  <c r="AD525" i="2"/>
  <c r="AD347" i="2"/>
  <c r="AD612" i="2"/>
  <c r="AD81" i="2"/>
  <c r="AD725" i="2"/>
  <c r="AD170" i="2"/>
  <c r="AD381" i="2"/>
  <c r="AD290" i="2"/>
  <c r="AD211" i="2"/>
  <c r="AD572" i="2"/>
  <c r="AD303" i="2"/>
  <c r="AD9" i="2"/>
  <c r="AD600" i="2"/>
  <c r="AD90" i="2"/>
  <c r="AD402" i="2"/>
  <c r="AD497" i="2"/>
  <c r="AD670" i="2"/>
  <c r="AD6" i="2"/>
  <c r="AD696" i="2"/>
  <c r="AD10" i="2"/>
  <c r="AD190" i="2"/>
  <c r="AD233" i="2"/>
  <c r="AD11" i="2"/>
  <c r="AD581" i="2"/>
  <c r="AD537" i="2"/>
  <c r="AD161" i="2"/>
  <c r="AD500" i="2"/>
  <c r="AD671" i="2"/>
  <c r="AD276" i="2"/>
  <c r="AD530" i="2"/>
  <c r="AD254" i="2"/>
  <c r="AD527" i="2"/>
  <c r="AD100" i="2"/>
  <c r="AD472" i="2"/>
  <c r="AD676" i="2"/>
  <c r="AD398" i="2"/>
  <c r="AD281" i="2"/>
  <c r="AD112" i="2"/>
  <c r="AD25" i="2"/>
  <c r="AD665" i="2"/>
  <c r="AD642" i="2"/>
  <c r="AD460" i="2"/>
  <c r="AD418" i="2"/>
  <c r="AD218" i="2"/>
  <c r="AD352" i="2"/>
  <c r="AD334" i="2"/>
  <c r="AD306" i="2"/>
  <c r="AD461" i="2"/>
  <c r="AD168" i="2"/>
  <c r="AD723" i="2"/>
  <c r="AD266" i="2"/>
  <c r="AD196" i="2"/>
  <c r="AD97" i="2"/>
  <c r="AD175" i="2"/>
  <c r="AD275" i="2"/>
  <c r="AD207" i="2"/>
  <c r="AD295" i="2"/>
  <c r="AD93" i="2"/>
  <c r="AD36" i="2"/>
  <c r="AD71" i="2"/>
  <c r="AD257" i="2"/>
  <c r="AD545" i="2"/>
  <c r="AD726" i="2"/>
  <c r="AD672" i="2"/>
  <c r="AD669" i="2"/>
  <c r="AD563" i="2"/>
  <c r="AD258" i="2"/>
  <c r="AD292" i="2"/>
  <c r="AD573" i="2"/>
  <c r="AD134" i="2"/>
  <c r="AD611" i="2"/>
  <c r="AD637" i="2"/>
  <c r="AD293" i="2"/>
  <c r="AD65" i="2"/>
  <c r="AD718" i="2"/>
  <c r="AD245" i="2"/>
  <c r="AD682" i="2"/>
  <c r="AD409" i="2"/>
  <c r="AD255" i="2"/>
  <c r="AD58" i="2"/>
  <c r="AD459" i="2"/>
  <c r="AD37" i="2"/>
  <c r="AD559" i="2"/>
  <c r="AD622" i="2"/>
  <c r="AD722" i="2"/>
  <c r="AD522" i="2"/>
  <c r="AD578" i="2"/>
  <c r="AD45" i="2"/>
  <c r="AD588" i="2"/>
  <c r="AD337" i="2"/>
  <c r="AD47" i="2"/>
  <c r="AD716" i="2"/>
  <c r="AD343" i="2"/>
  <c r="AD357" i="2"/>
  <c r="AD346" i="2"/>
  <c r="AD584" i="2"/>
  <c r="AD630" i="2"/>
  <c r="AD487" i="2"/>
  <c r="AD324" i="2"/>
  <c r="AD278" i="2"/>
  <c r="AD510" i="2"/>
  <c r="AD674" i="2"/>
  <c r="AD558" i="2"/>
  <c r="AD259" i="2"/>
  <c r="AD442" i="2"/>
  <c r="AD360" i="2"/>
  <c r="AD543" i="2"/>
  <c r="AD604" i="2"/>
  <c r="AD221" i="2"/>
  <c r="AD205" i="2"/>
  <c r="AD231" i="2"/>
  <c r="AD315" i="2"/>
  <c r="AD570" i="2"/>
  <c r="AD715" i="2"/>
  <c r="AD204" i="2"/>
  <c r="AD550" i="2"/>
  <c r="AD560" i="2"/>
  <c r="AD234" i="2"/>
  <c r="AD440" i="2"/>
  <c r="AD462" i="2"/>
  <c r="AD42" i="2"/>
  <c r="AD703" i="2"/>
  <c r="AD21" i="2"/>
  <c r="AD422" i="2"/>
  <c r="AD720" i="2"/>
  <c r="AD72" i="2"/>
  <c r="AD92" i="2"/>
  <c r="AD466" i="2"/>
  <c r="AD192" i="2"/>
  <c r="AD147" i="2"/>
  <c r="AD591" i="2"/>
  <c r="AD53" i="2"/>
  <c r="AD250" i="2"/>
  <c r="AD596" i="2"/>
  <c r="AD571" i="2"/>
  <c r="AD312" i="2"/>
  <c r="AD697" i="2"/>
  <c r="AD574" i="2"/>
  <c r="AD374" i="2"/>
  <c r="AD413" i="2"/>
  <c r="AD733" i="2"/>
  <c r="AD457" i="2"/>
  <c r="AD644" i="2"/>
  <c r="AD356" i="2"/>
  <c r="AD586" i="2"/>
  <c r="AD138" i="2"/>
  <c r="AD123" i="2"/>
  <c r="AD118" i="2"/>
  <c r="AD412" i="2"/>
  <c r="AD555" i="2"/>
  <c r="AD213" i="2"/>
  <c r="AD67" i="2"/>
  <c r="AD106" i="2"/>
  <c r="AD675" i="2"/>
  <c r="AD336" i="2"/>
  <c r="AD463" i="2"/>
  <c r="AD534" i="2"/>
  <c r="AD673" i="2"/>
  <c r="AD191" i="2"/>
  <c r="AD273" i="2"/>
  <c r="AD585" i="2"/>
  <c r="AD565" i="2"/>
  <c r="AD384" i="2"/>
  <c r="AD681" i="2"/>
  <c r="AD444" i="2"/>
  <c r="AD95" i="2"/>
  <c r="AD613" i="2"/>
  <c r="AD426" i="2"/>
  <c r="AD267" i="2"/>
  <c r="AD152" i="2"/>
  <c r="AD371" i="2"/>
  <c r="AD351" i="2"/>
  <c r="AD517" i="2"/>
  <c r="AD60" i="2"/>
  <c r="AD502" i="2"/>
  <c r="AD623" i="2"/>
  <c r="AD251" i="2"/>
  <c r="AD652" i="2"/>
  <c r="AD153" i="2"/>
  <c r="AD605" i="2"/>
  <c r="AD614" i="2"/>
  <c r="AD237" i="2"/>
  <c r="AD75" i="2"/>
  <c r="AD309" i="2"/>
  <c r="AD641" i="2"/>
  <c r="AD532" i="2"/>
  <c r="AD711" i="2"/>
  <c r="AD201" i="2"/>
  <c r="AD124" i="2"/>
  <c r="AD660" i="2"/>
  <c r="AD589" i="2"/>
  <c r="AD702" i="2"/>
  <c r="AD707" i="2"/>
  <c r="AD385" i="2"/>
  <c r="AD615" i="2"/>
  <c r="AD236" i="2"/>
  <c r="AD717" i="2"/>
  <c r="AD84" i="2"/>
  <c r="AD474" i="2"/>
  <c r="AD117" i="2"/>
  <c r="AD653" i="2"/>
  <c r="AD719" i="2"/>
  <c r="AD262" i="2"/>
  <c r="AD243" i="2"/>
  <c r="AD178" i="2"/>
  <c r="AD272" i="2"/>
  <c r="AD137" i="2"/>
  <c r="AD429" i="2"/>
  <c r="AD240" i="2"/>
  <c r="AD599" i="2"/>
  <c r="AD655" i="2"/>
  <c r="AD248" i="2"/>
  <c r="AD119" i="2"/>
  <c r="AD603" i="2"/>
  <c r="AD601" i="2"/>
  <c r="AD302" i="2"/>
  <c r="AD556" i="2"/>
  <c r="AD737" i="2"/>
  <c r="AD388" i="2"/>
  <c r="AD677" i="2"/>
  <c r="AD592" i="2"/>
  <c r="AD225" i="2"/>
  <c r="AD736" i="2"/>
  <c r="AD494" i="2"/>
  <c r="AD481" i="2"/>
  <c r="AD184" i="2"/>
  <c r="AD509" i="2"/>
  <c r="AD564" i="2"/>
  <c r="AD214" i="2"/>
  <c r="AD551" i="2"/>
  <c r="AD316" i="2"/>
  <c r="AD101" i="2"/>
  <c r="AD512" i="2"/>
  <c r="AD263" i="2"/>
  <c r="AD620" i="2"/>
  <c r="AD501" i="2"/>
  <c r="AD229" i="2"/>
  <c r="AD706" i="2"/>
  <c r="AD535" i="2"/>
  <c r="AD546" i="2"/>
  <c r="AD431" i="2"/>
  <c r="AD734" i="2"/>
  <c r="AD210" i="2"/>
  <c r="AD658" i="2"/>
  <c r="AD270" i="2"/>
  <c r="AD318" i="2"/>
  <c r="AD194" i="2"/>
  <c r="AD710" i="2"/>
  <c r="AD709" i="2"/>
  <c r="AD285" i="2"/>
  <c r="AD132" i="2"/>
  <c r="AD482" i="2"/>
  <c r="AD197" i="2"/>
  <c r="AD355" i="2"/>
  <c r="AD289" i="2"/>
  <c r="AD579" i="2"/>
  <c r="AD401" i="2"/>
  <c r="AD407" i="2"/>
  <c r="AD480" i="2"/>
  <c r="AD554" i="2"/>
  <c r="AD580" i="2"/>
  <c r="AD587" i="2"/>
  <c r="AD488" i="2"/>
  <c r="AD162" i="2"/>
  <c r="AD382" i="2"/>
  <c r="AD610" i="2"/>
  <c r="AD366" i="2"/>
  <c r="AD690" i="2"/>
  <c r="AD301" i="2"/>
  <c r="AD338" i="2"/>
  <c r="AD187" i="2"/>
  <c r="AD679" i="2"/>
  <c r="AD735" i="2"/>
  <c r="AD619" i="2"/>
  <c r="AD650" i="2"/>
  <c r="AD575" i="2"/>
  <c r="AD693" i="2"/>
  <c r="AD691" i="2"/>
  <c r="AD296" i="2"/>
  <c r="AD486" i="2"/>
  <c r="AD654" i="2"/>
  <c r="AD657" i="2"/>
  <c r="AD452" i="2"/>
  <c r="AD553" i="2"/>
  <c r="AD701" i="2"/>
  <c r="AD593" i="2"/>
  <c r="AD668" i="2"/>
  <c r="AD729" i="2"/>
  <c r="AD506" i="2"/>
  <c r="AD694" i="2"/>
  <c r="AD666" i="2"/>
  <c r="AD683" i="2"/>
  <c r="AD728" i="2"/>
  <c r="AD700" i="2"/>
  <c r="AD714" i="2"/>
  <c r="AD727" i="2"/>
  <c r="AD685" i="2"/>
  <c r="AD708" i="2"/>
  <c r="AD651" i="2"/>
  <c r="AD731" i="2"/>
  <c r="AD738" i="2"/>
  <c r="AC643" i="2"/>
  <c r="AC484" i="2"/>
  <c r="AC430" i="2"/>
  <c r="AC110" i="2"/>
  <c r="AC212" i="2"/>
  <c r="AC364" i="2"/>
  <c r="AC331" i="2"/>
  <c r="AC311" i="2"/>
  <c r="AC597" i="2"/>
  <c r="AC520" i="2"/>
  <c r="AC188" i="2"/>
  <c r="AC319" i="2"/>
  <c r="AC115" i="2"/>
  <c r="AC634" i="2"/>
  <c r="AC378" i="2"/>
  <c r="AC49" i="2"/>
  <c r="AC609" i="2"/>
  <c r="AC198" i="2"/>
  <c r="AC548" i="2"/>
  <c r="AC339" i="2"/>
  <c r="AC423" i="2"/>
  <c r="AC224" i="2"/>
  <c r="AC379" i="2"/>
  <c r="AC503" i="2"/>
  <c r="AC549" i="2"/>
  <c r="AC172" i="2"/>
  <c r="AC94" i="2"/>
  <c r="AC531" i="2"/>
  <c r="AC606" i="2"/>
  <c r="AC375" i="2"/>
  <c r="AC389" i="2"/>
  <c r="AC148" i="2"/>
  <c r="AC704" i="2"/>
  <c r="AC712" i="2"/>
  <c r="AC76" i="2"/>
  <c r="AC383" i="2"/>
  <c r="AC18" i="2"/>
  <c r="AC649" i="2"/>
  <c r="AC111" i="2"/>
  <c r="AC445" i="2"/>
  <c r="AC86" i="2"/>
  <c r="AC453" i="2"/>
  <c r="AC370" i="2"/>
  <c r="AC226" i="2"/>
  <c r="AC476" i="2"/>
  <c r="AC369" i="2"/>
  <c r="AC516" i="2"/>
  <c r="AC478" i="2"/>
  <c r="AC594" i="2"/>
  <c r="AC344" i="2"/>
  <c r="AC349" i="2"/>
  <c r="AC304" i="2"/>
  <c r="AC195" i="2"/>
  <c r="AC256" i="2"/>
  <c r="AC163" i="2"/>
  <c r="AC467" i="2"/>
  <c r="AC490" i="2"/>
  <c r="AC507" i="2"/>
  <c r="AC404" i="2"/>
  <c r="AC287" i="2"/>
  <c r="AC264" i="2"/>
  <c r="AC299" i="2"/>
  <c r="AC199" i="2"/>
  <c r="AC282" i="2"/>
  <c r="AC294" i="2"/>
  <c r="AC386" i="2"/>
  <c r="AC125" i="2"/>
  <c r="AC505" i="2"/>
  <c r="AC533" i="2"/>
  <c r="AC399" i="2"/>
  <c r="AC361" i="2"/>
  <c r="AC145" i="2"/>
  <c r="AC552" i="2"/>
  <c r="AC176" i="2"/>
  <c r="AC103" i="2"/>
  <c r="AC27" i="2"/>
  <c r="AC395" i="2"/>
  <c r="AC62" i="2"/>
  <c r="AC202" i="2"/>
  <c r="AC193" i="2"/>
  <c r="AC164" i="2"/>
  <c r="AC538" i="2"/>
  <c r="AC320" i="2"/>
  <c r="AC380" i="2"/>
  <c r="AC114" i="2"/>
  <c r="AC518" i="2"/>
  <c r="AC392" i="2"/>
  <c r="AC239" i="2"/>
  <c r="AC405" i="2"/>
  <c r="AC46" i="2"/>
  <c r="AC297" i="2"/>
  <c r="AC99" i="2"/>
  <c r="AC308" i="2"/>
  <c r="AC325" i="2"/>
  <c r="AC443" i="2"/>
  <c r="AC98" i="2"/>
  <c r="AC159" i="2"/>
  <c r="AC157" i="2"/>
  <c r="AC633" i="2"/>
  <c r="AC26" i="2"/>
  <c r="AC242" i="2"/>
  <c r="AC667" i="2"/>
  <c r="AC406" i="2"/>
  <c r="AC39" i="2"/>
  <c r="AC358" i="2"/>
  <c r="AC31" i="2"/>
  <c r="AC471" i="2"/>
  <c r="AC43" i="2"/>
  <c r="AC327" i="2"/>
  <c r="AC645" i="2"/>
  <c r="AC400" i="2"/>
  <c r="AC678" i="2"/>
  <c r="AC450" i="2"/>
  <c r="AC317" i="2"/>
  <c r="AC20" i="2"/>
  <c r="AC350" i="2"/>
  <c r="AC291" i="2"/>
  <c r="AC77" i="2"/>
  <c r="AC126" i="2"/>
  <c r="AC223" i="2"/>
  <c r="AC721" i="2"/>
  <c r="AC542" i="2"/>
  <c r="AC307" i="2"/>
  <c r="AC82" i="2"/>
  <c r="AC377" i="2"/>
  <c r="AC7" i="2"/>
  <c r="AC330" i="2"/>
  <c r="AC288" i="2"/>
  <c r="AC109" i="2"/>
  <c r="AC359" i="2"/>
  <c r="AC189" i="2"/>
  <c r="AC362" i="2"/>
  <c r="AC354" i="2"/>
  <c r="AC639" i="2"/>
  <c r="AC216" i="2"/>
  <c r="AC322" i="2"/>
  <c r="AC663" i="2"/>
  <c r="AC403" i="2"/>
  <c r="AC208" i="2"/>
  <c r="AC15" i="2"/>
  <c r="AC621" i="2"/>
  <c r="AC680" i="2"/>
  <c r="AC367" i="2"/>
  <c r="AC79" i="2"/>
  <c r="AC348" i="2"/>
  <c r="AC416" i="2"/>
  <c r="AC576" i="2"/>
  <c r="AC470" i="2"/>
  <c r="AC433" i="2"/>
  <c r="AC135" i="2"/>
  <c r="AC238" i="2"/>
  <c r="AC156" i="2"/>
  <c r="AC475" i="2"/>
  <c r="AC514" i="2"/>
  <c r="AC686" i="2"/>
  <c r="AC261" i="2"/>
  <c r="AC447" i="2"/>
  <c r="AC438" i="2"/>
  <c r="AC23" i="2"/>
  <c r="AC434" i="2"/>
  <c r="AC540" i="2"/>
  <c r="AC448" i="2"/>
  <c r="AC209" i="2"/>
  <c r="AC57" i="2"/>
  <c r="AC107" i="2"/>
  <c r="AC617" i="2"/>
  <c r="AC48" i="2"/>
  <c r="AC485" i="2"/>
  <c r="AC280" i="2"/>
  <c r="AC232" i="2"/>
  <c r="AC393" i="2"/>
  <c r="AC227" i="2"/>
  <c r="AC539" i="2"/>
  <c r="AC14" i="2"/>
  <c r="AC74" i="2"/>
  <c r="AC523" i="2"/>
  <c r="AC268" i="2"/>
  <c r="AC730" i="2"/>
  <c r="AC635" i="2"/>
  <c r="AC536" i="2"/>
  <c r="AC629" i="2"/>
  <c r="AC557" i="2"/>
  <c r="AC656" i="2"/>
  <c r="AC684" i="2"/>
  <c r="AC624" i="2"/>
  <c r="AC50" i="2"/>
  <c r="AC396" i="2"/>
  <c r="AC469" i="2"/>
  <c r="AC625" i="2"/>
  <c r="AC173" i="2"/>
  <c r="AC496" i="2"/>
  <c r="AC38" i="2"/>
  <c r="AC219" i="2"/>
  <c r="AC590" i="2"/>
  <c r="AC41" i="2"/>
  <c r="AC249" i="2"/>
  <c r="AC373" i="2"/>
  <c r="AC365" i="2"/>
  <c r="AC662" i="2"/>
  <c r="AC222" i="2"/>
  <c r="AC321" i="2"/>
  <c r="AC424" i="2"/>
  <c r="AC595" i="2"/>
  <c r="AC235" i="2"/>
  <c r="AC439" i="2"/>
  <c r="AC420" i="2"/>
  <c r="AC631" i="2"/>
  <c r="AC632" i="2"/>
  <c r="AC477" i="2"/>
  <c r="AC52" i="2"/>
  <c r="AC640" i="2"/>
  <c r="AC55" i="2"/>
  <c r="AC5" i="2"/>
  <c r="AC143" i="2"/>
  <c r="AC638" i="2"/>
  <c r="AC391" i="2"/>
  <c r="AC271" i="2"/>
  <c r="AC515" i="2"/>
  <c r="AC160" i="2"/>
  <c r="AC495" i="2"/>
  <c r="AC519" i="2"/>
  <c r="AC260" i="2"/>
  <c r="AC182" i="2"/>
  <c r="AC269" i="2"/>
  <c r="AC328" i="2"/>
  <c r="AC181" i="2"/>
  <c r="AC376" i="2"/>
  <c r="AC335" i="2"/>
  <c r="AC647" i="2"/>
  <c r="AC274" i="2"/>
  <c r="AC165" i="2"/>
  <c r="AC88" i="2"/>
  <c r="AC33" i="2"/>
  <c r="AC73" i="2"/>
  <c r="AC340" i="2"/>
  <c r="AC498" i="2"/>
  <c r="AC508" i="2"/>
  <c r="AC24" i="2"/>
  <c r="AC687" i="2"/>
  <c r="AC458" i="2"/>
  <c r="AC91" i="2"/>
  <c r="AC314" i="2"/>
  <c r="AC455" i="2"/>
  <c r="AC19" i="2"/>
  <c r="AC428" i="2"/>
  <c r="AC185" i="2"/>
  <c r="AC598" i="2"/>
  <c r="AC353" i="2"/>
  <c r="AC217" i="2"/>
  <c r="AC397" i="2"/>
  <c r="AC133" i="2"/>
  <c r="AC417" i="2"/>
  <c r="AC616" i="2"/>
  <c r="AC61" i="2"/>
  <c r="AC51" i="2"/>
  <c r="AC566" i="2"/>
  <c r="AC332" i="2"/>
  <c r="AC465" i="2"/>
  <c r="AC146" i="2"/>
  <c r="AC410" i="2"/>
  <c r="AC561" i="2"/>
  <c r="AC713" i="2"/>
  <c r="AC441" i="2"/>
  <c r="AC473" i="2"/>
  <c r="AC698" i="2"/>
  <c r="AC492" i="2"/>
  <c r="AC394" i="2"/>
  <c r="AC113" i="2"/>
  <c r="AC427" i="2"/>
  <c r="AC64" i="2"/>
  <c r="AC529" i="2"/>
  <c r="AC689" i="2"/>
  <c r="AC390" i="2"/>
  <c r="AC323" i="2"/>
  <c r="AC265" i="2"/>
  <c r="AC432" i="2"/>
  <c r="AC85" i="2"/>
  <c r="AC363" i="2"/>
  <c r="AC464" i="2"/>
  <c r="AC128" i="2"/>
  <c r="AC35" i="2"/>
  <c r="AC504" i="2"/>
  <c r="AC411" i="2"/>
  <c r="AC526" i="2"/>
  <c r="AC528" i="2"/>
  <c r="AC129" i="2"/>
  <c r="AC203" i="2"/>
  <c r="AC29" i="2"/>
  <c r="AC421" i="2"/>
  <c r="AC408" i="2"/>
  <c r="AC54" i="2"/>
  <c r="AC87" i="2"/>
  <c r="AC158" i="2"/>
  <c r="AC628" i="2"/>
  <c r="AC3" i="2"/>
  <c r="AC140" i="2"/>
  <c r="AC310" i="2"/>
  <c r="AC618" i="2"/>
  <c r="AC155" i="2"/>
  <c r="AC171" i="2"/>
  <c r="AC68" i="2"/>
  <c r="AC149" i="2"/>
  <c r="AC342" i="2"/>
  <c r="AC83" i="2"/>
  <c r="AC66" i="2"/>
  <c r="AC468" i="2"/>
  <c r="AC724" i="2"/>
  <c r="AC230" i="2"/>
  <c r="AC541" i="2"/>
  <c r="AC179" i="2"/>
  <c r="AC483" i="2"/>
  <c r="AC244" i="2"/>
  <c r="AC688" i="2"/>
  <c r="AC329" i="2"/>
  <c r="AC241" i="2"/>
  <c r="AC451" i="2"/>
  <c r="AC567" i="2"/>
  <c r="AC166" i="2"/>
  <c r="AC30" i="2"/>
  <c r="AC4" i="2"/>
  <c r="AC608" i="2"/>
  <c r="AC419" i="2"/>
  <c r="AC130" i="2"/>
  <c r="AC167" i="2"/>
  <c r="AC569" i="2"/>
  <c r="AC368" i="2"/>
  <c r="AC139" i="2"/>
  <c r="AC122" i="2"/>
  <c r="AC96" i="2"/>
  <c r="AC283" i="2"/>
  <c r="AC648" i="2"/>
  <c r="AC183" i="2"/>
  <c r="AC298" i="2"/>
  <c r="AC154" i="2"/>
  <c r="AC215" i="2"/>
  <c r="AC59" i="2"/>
  <c r="AC2" i="2"/>
  <c r="AC345" i="2"/>
  <c r="AC174" i="2"/>
  <c r="AC150" i="2"/>
  <c r="AC499" i="2"/>
  <c r="AC449" i="2"/>
  <c r="AC521" i="2"/>
  <c r="AC104" i="2"/>
  <c r="AC40" i="2"/>
  <c r="AC63" i="2"/>
  <c r="AC547" i="2"/>
  <c r="AC544" i="2"/>
  <c r="AC121" i="2"/>
  <c r="AC144" i="2"/>
  <c r="AC32" i="2"/>
  <c r="AC636" i="2"/>
  <c r="AC169" i="2"/>
  <c r="AC286" i="2"/>
  <c r="AC141" i="2"/>
  <c r="AC326" i="2"/>
  <c r="AC626" i="2"/>
  <c r="AC89" i="2"/>
  <c r="AC305" i="2"/>
  <c r="AC436" i="2"/>
  <c r="AC177" i="2"/>
  <c r="AC695" i="2"/>
  <c r="AC284" i="2"/>
  <c r="AC627" i="2"/>
  <c r="AC28" i="2"/>
  <c r="AC446" i="2"/>
  <c r="AC12" i="2"/>
  <c r="AC102" i="2"/>
  <c r="AC387" i="2"/>
  <c r="AC511" i="2"/>
  <c r="AC69" i="2"/>
  <c r="AC513" i="2"/>
  <c r="AC142" i="2"/>
  <c r="AC252" i="2"/>
  <c r="AC705" i="2"/>
  <c r="AC78" i="2"/>
  <c r="AC136" i="2"/>
  <c r="AC489" i="2"/>
  <c r="AC279" i="2"/>
  <c r="AC120" i="2"/>
  <c r="AC732" i="2"/>
  <c r="AC80" i="2"/>
  <c r="AC582" i="2"/>
  <c r="AC206" i="2"/>
  <c r="AC200" i="2"/>
  <c r="AC602" i="2"/>
  <c r="AC493" i="2"/>
  <c r="AC454" i="2"/>
  <c r="AC479" i="2"/>
  <c r="AC108" i="2"/>
  <c r="AC435" i="2"/>
  <c r="AC70" i="2"/>
  <c r="AC34" i="2"/>
  <c r="AC127" i="2"/>
  <c r="AC313" i="2"/>
  <c r="AC56" i="2"/>
  <c r="AC425" i="2"/>
  <c r="AC562" i="2"/>
  <c r="AC277" i="2"/>
  <c r="AC577" i="2"/>
  <c r="J119" i="3" s="1"/>
  <c r="AC13" i="2"/>
  <c r="AC568" i="2"/>
  <c r="AC372" i="2"/>
  <c r="AC341" i="2"/>
  <c r="AC17" i="2"/>
  <c r="AC22" i="2"/>
  <c r="AC247" i="2"/>
  <c r="AC692" i="2"/>
  <c r="AC646" i="2"/>
  <c r="AC8" i="2"/>
  <c r="AC699" i="2"/>
  <c r="AC131" i="2"/>
  <c r="AC151" i="2"/>
  <c r="AC253" i="2"/>
  <c r="AC524" i="2"/>
  <c r="AC664" i="2"/>
  <c r="AC661" i="2"/>
  <c r="AC491" i="2"/>
  <c r="AC583" i="2"/>
  <c r="AC300" i="2"/>
  <c r="AC415" i="2"/>
  <c r="AC659" i="2"/>
  <c r="AC220" i="2"/>
  <c r="AC456" i="2"/>
  <c r="AC116" i="2"/>
  <c r="AC414" i="2"/>
  <c r="AC228" i="2"/>
  <c r="AC437" i="2"/>
  <c r="AC44" i="2"/>
  <c r="AC186" i="2"/>
  <c r="AC246" i="2"/>
  <c r="AC16" i="2"/>
  <c r="AC180" i="2"/>
  <c r="AC607" i="2"/>
  <c r="AC333" i="2"/>
  <c r="AC105" i="2"/>
  <c r="AC525" i="2"/>
  <c r="AC347" i="2"/>
  <c r="AC612" i="2"/>
  <c r="AC81" i="2"/>
  <c r="AC725" i="2"/>
  <c r="AC170" i="2"/>
  <c r="AC381" i="2"/>
  <c r="AC290" i="2"/>
  <c r="AC211" i="2"/>
  <c r="AC572" i="2"/>
  <c r="AC303" i="2"/>
  <c r="AC9" i="2"/>
  <c r="AC600" i="2"/>
  <c r="AC90" i="2"/>
  <c r="AC402" i="2"/>
  <c r="AC497" i="2"/>
  <c r="AC670" i="2"/>
  <c r="AC6" i="2"/>
  <c r="AC696" i="2"/>
  <c r="AC10" i="2"/>
  <c r="AC190" i="2"/>
  <c r="AC233" i="2"/>
  <c r="AC11" i="2"/>
  <c r="AC581" i="2"/>
  <c r="AC537" i="2"/>
  <c r="AC161" i="2"/>
  <c r="AC500" i="2"/>
  <c r="AC671" i="2"/>
  <c r="AC276" i="2"/>
  <c r="AC530" i="2"/>
  <c r="AC254" i="2"/>
  <c r="AC527" i="2"/>
  <c r="AC100" i="2"/>
  <c r="AC472" i="2"/>
  <c r="AC676" i="2"/>
  <c r="AC398" i="2"/>
  <c r="AC281" i="2"/>
  <c r="AC112" i="2"/>
  <c r="AC25" i="2"/>
  <c r="AC665" i="2"/>
  <c r="AC642" i="2"/>
  <c r="AC460" i="2"/>
  <c r="AC418" i="2"/>
  <c r="AC218" i="2"/>
  <c r="AC352" i="2"/>
  <c r="AC334" i="2"/>
  <c r="AC306" i="2"/>
  <c r="AC461" i="2"/>
  <c r="AC168" i="2"/>
  <c r="AC723" i="2"/>
  <c r="AC266" i="2"/>
  <c r="AC196" i="2"/>
  <c r="AC97" i="2"/>
  <c r="AC175" i="2"/>
  <c r="AC275" i="2"/>
  <c r="AC207" i="2"/>
  <c r="AC295" i="2"/>
  <c r="AC93" i="2"/>
  <c r="AC36" i="2"/>
  <c r="AC71" i="2"/>
  <c r="AC257" i="2"/>
  <c r="AC545" i="2"/>
  <c r="AC726" i="2"/>
  <c r="AC672" i="2"/>
  <c r="AC669" i="2"/>
  <c r="AC563" i="2"/>
  <c r="AC258" i="2"/>
  <c r="AC292" i="2"/>
  <c r="AC573" i="2"/>
  <c r="AC134" i="2"/>
  <c r="AC611" i="2"/>
  <c r="AC637" i="2"/>
  <c r="AC293" i="2"/>
  <c r="AC65" i="2"/>
  <c r="AC718" i="2"/>
  <c r="AC245" i="2"/>
  <c r="AC682" i="2"/>
  <c r="AC409" i="2"/>
  <c r="AC255" i="2"/>
  <c r="AC58" i="2"/>
  <c r="AC459" i="2"/>
  <c r="AC37" i="2"/>
  <c r="AC559" i="2"/>
  <c r="AC622" i="2"/>
  <c r="AC722" i="2"/>
  <c r="AC522" i="2"/>
  <c r="AC578" i="2"/>
  <c r="AC45" i="2"/>
  <c r="AC588" i="2"/>
  <c r="AC337" i="2"/>
  <c r="AC47" i="2"/>
  <c r="AC716" i="2"/>
  <c r="AC343" i="2"/>
  <c r="AC357" i="2"/>
  <c r="AC346" i="2"/>
  <c r="AC584" i="2"/>
  <c r="AC630" i="2"/>
  <c r="AC487" i="2"/>
  <c r="AC324" i="2"/>
  <c r="AC278" i="2"/>
  <c r="AC510" i="2"/>
  <c r="AC674" i="2"/>
  <c r="AC558" i="2"/>
  <c r="AC259" i="2"/>
  <c r="AC442" i="2"/>
  <c r="AC360" i="2"/>
  <c r="AC543" i="2"/>
  <c r="AC604" i="2"/>
  <c r="AC221" i="2"/>
  <c r="AC205" i="2"/>
  <c r="AC231" i="2"/>
  <c r="AC315" i="2"/>
  <c r="AC570" i="2"/>
  <c r="AC715" i="2"/>
  <c r="AC204" i="2"/>
  <c r="AC550" i="2"/>
  <c r="AC560" i="2"/>
  <c r="AC234" i="2"/>
  <c r="AC440" i="2"/>
  <c r="AC462" i="2"/>
  <c r="AC42" i="2"/>
  <c r="AC703" i="2"/>
  <c r="AC21" i="2"/>
  <c r="AC422" i="2"/>
  <c r="AC720" i="2"/>
  <c r="AC72" i="2"/>
  <c r="AC92" i="2"/>
  <c r="AC466" i="2"/>
  <c r="AC192" i="2"/>
  <c r="AC147" i="2"/>
  <c r="AC591" i="2"/>
  <c r="AC53" i="2"/>
  <c r="AC250" i="2"/>
  <c r="AC596" i="2"/>
  <c r="AC571" i="2"/>
  <c r="AC312" i="2"/>
  <c r="AC697" i="2"/>
  <c r="AC574" i="2"/>
  <c r="AC374" i="2"/>
  <c r="AC413" i="2"/>
  <c r="AC733" i="2"/>
  <c r="AC457" i="2"/>
  <c r="AC644" i="2"/>
  <c r="AC356" i="2"/>
  <c r="AC586" i="2"/>
  <c r="AC138" i="2"/>
  <c r="AC123" i="2"/>
  <c r="AC118" i="2"/>
  <c r="AC412" i="2"/>
  <c r="AC555" i="2"/>
  <c r="AC213" i="2"/>
  <c r="AC67" i="2"/>
  <c r="AC106" i="2"/>
  <c r="AC675" i="2"/>
  <c r="AC336" i="2"/>
  <c r="AC463" i="2"/>
  <c r="AC534" i="2"/>
  <c r="AC673" i="2"/>
  <c r="AC191" i="2"/>
  <c r="AC273" i="2"/>
  <c r="AC585" i="2"/>
  <c r="AC565" i="2"/>
  <c r="AC384" i="2"/>
  <c r="AC681" i="2"/>
  <c r="AC444" i="2"/>
  <c r="AC95" i="2"/>
  <c r="AC613" i="2"/>
  <c r="AC426" i="2"/>
  <c r="AC267" i="2"/>
  <c r="AC152" i="2"/>
  <c r="AC371" i="2"/>
  <c r="AC351" i="2"/>
  <c r="AC517" i="2"/>
  <c r="AC60" i="2"/>
  <c r="AC502" i="2"/>
  <c r="AC623" i="2"/>
  <c r="AC251" i="2"/>
  <c r="AC652" i="2"/>
  <c r="AC153" i="2"/>
  <c r="AC605" i="2"/>
  <c r="AC614" i="2"/>
  <c r="AC237" i="2"/>
  <c r="AC75" i="2"/>
  <c r="AC309" i="2"/>
  <c r="AC641" i="2"/>
  <c r="AC532" i="2"/>
  <c r="AC711" i="2"/>
  <c r="AC201" i="2"/>
  <c r="AC124" i="2"/>
  <c r="AC660" i="2"/>
  <c r="AC589" i="2"/>
  <c r="AC702" i="2"/>
  <c r="AC707" i="2"/>
  <c r="AC385" i="2"/>
  <c r="AC615" i="2"/>
  <c r="AC236" i="2"/>
  <c r="AC717" i="2"/>
  <c r="AC84" i="2"/>
  <c r="AC474" i="2"/>
  <c r="AC117" i="2"/>
  <c r="AC653" i="2"/>
  <c r="AC719" i="2"/>
  <c r="AC262" i="2"/>
  <c r="AC243" i="2"/>
  <c r="AC178" i="2"/>
  <c r="AC272" i="2"/>
  <c r="AC137" i="2"/>
  <c r="AC429" i="2"/>
  <c r="AC240" i="2"/>
  <c r="AC599" i="2"/>
  <c r="AC655" i="2"/>
  <c r="AC248" i="2"/>
  <c r="AC119" i="2"/>
  <c r="AC603" i="2"/>
  <c r="AC601" i="2"/>
  <c r="AC302" i="2"/>
  <c r="AC556" i="2"/>
  <c r="AC737" i="2"/>
  <c r="AC388" i="2"/>
  <c r="AC677" i="2"/>
  <c r="AC592" i="2"/>
  <c r="AC225" i="2"/>
  <c r="AC736" i="2"/>
  <c r="AC494" i="2"/>
  <c r="AC481" i="2"/>
  <c r="AC184" i="2"/>
  <c r="AC509" i="2"/>
  <c r="AC564" i="2"/>
  <c r="AC214" i="2"/>
  <c r="AC551" i="2"/>
  <c r="AC316" i="2"/>
  <c r="AC101" i="2"/>
  <c r="AC512" i="2"/>
  <c r="AC263" i="2"/>
  <c r="AC620" i="2"/>
  <c r="AC501" i="2"/>
  <c r="AC229" i="2"/>
  <c r="AC706" i="2"/>
  <c r="AC535" i="2"/>
  <c r="AC546" i="2"/>
  <c r="AC431" i="2"/>
  <c r="AC734" i="2"/>
  <c r="AC210" i="2"/>
  <c r="AC658" i="2"/>
  <c r="AC270" i="2"/>
  <c r="AC318" i="2"/>
  <c r="AC194" i="2"/>
  <c r="AC710" i="2"/>
  <c r="AC709" i="2"/>
  <c r="AC285" i="2"/>
  <c r="AC132" i="2"/>
  <c r="AC482" i="2"/>
  <c r="AC197" i="2"/>
  <c r="AC355" i="2"/>
  <c r="AC289" i="2"/>
  <c r="AC579" i="2"/>
  <c r="AC401" i="2"/>
  <c r="AC407" i="2"/>
  <c r="AC480" i="2"/>
  <c r="AC554" i="2"/>
  <c r="AC580" i="2"/>
  <c r="AC587" i="2"/>
  <c r="AC488" i="2"/>
  <c r="AC162" i="2"/>
  <c r="AC382" i="2"/>
  <c r="AC610" i="2"/>
  <c r="AC366" i="2"/>
  <c r="AC690" i="2"/>
  <c r="AC301" i="2"/>
  <c r="AC338" i="2"/>
  <c r="AC187" i="2"/>
  <c r="AC679" i="2"/>
  <c r="AC735" i="2"/>
  <c r="AC619" i="2"/>
  <c r="AC650" i="2"/>
  <c r="AC575" i="2"/>
  <c r="AC693" i="2"/>
  <c r="AC691" i="2"/>
  <c r="AC296" i="2"/>
  <c r="AC486" i="2"/>
  <c r="AC654" i="2"/>
  <c r="AC657" i="2"/>
  <c r="AC452" i="2"/>
  <c r="AC553" i="2"/>
  <c r="AC701" i="2"/>
  <c r="AC593" i="2"/>
  <c r="AC668" i="2"/>
  <c r="AC729" i="2"/>
  <c r="AC506" i="2"/>
  <c r="AC694" i="2"/>
  <c r="AC666" i="2"/>
  <c r="AC683" i="2"/>
  <c r="AC728" i="2"/>
  <c r="AC700" i="2"/>
  <c r="AC714" i="2"/>
  <c r="AC727" i="2"/>
  <c r="AC685" i="2"/>
  <c r="AC708" i="2"/>
  <c r="AC651" i="2"/>
  <c r="AC731" i="2"/>
  <c r="AC738" i="2"/>
  <c r="U643" i="2"/>
  <c r="U484" i="2"/>
  <c r="U430" i="2"/>
  <c r="U110" i="2"/>
  <c r="U212" i="2"/>
  <c r="U364" i="2"/>
  <c r="U331" i="2"/>
  <c r="U311" i="2"/>
  <c r="U597" i="2"/>
  <c r="U520" i="2"/>
  <c r="U188" i="2"/>
  <c r="U319" i="2"/>
  <c r="U115" i="2"/>
  <c r="U634" i="2"/>
  <c r="U378" i="2"/>
  <c r="U49" i="2"/>
  <c r="U609" i="2"/>
  <c r="U198" i="2"/>
  <c r="U548" i="2"/>
  <c r="U339" i="2"/>
  <c r="U423" i="2"/>
  <c r="U224" i="2"/>
  <c r="U379" i="2"/>
  <c r="U503" i="2"/>
  <c r="U549" i="2"/>
  <c r="U172" i="2"/>
  <c r="U94" i="2"/>
  <c r="U531" i="2"/>
  <c r="U606" i="2"/>
  <c r="U375" i="2"/>
  <c r="U389" i="2"/>
  <c r="U148" i="2"/>
  <c r="U704" i="2"/>
  <c r="U712" i="2"/>
  <c r="U76" i="2"/>
  <c r="U383" i="2"/>
  <c r="U18" i="2"/>
  <c r="U649" i="2"/>
  <c r="U111" i="2"/>
  <c r="U445" i="2"/>
  <c r="U86" i="2"/>
  <c r="U453" i="2"/>
  <c r="U370" i="2"/>
  <c r="U226" i="2"/>
  <c r="U476" i="2"/>
  <c r="U369" i="2"/>
  <c r="U516" i="2"/>
  <c r="U478" i="2"/>
  <c r="U594" i="2"/>
  <c r="U344" i="2"/>
  <c r="U349" i="2"/>
  <c r="U304" i="2"/>
  <c r="U195" i="2"/>
  <c r="U256" i="2"/>
  <c r="U163" i="2"/>
  <c r="U467" i="2"/>
  <c r="U490" i="2"/>
  <c r="U507" i="2"/>
  <c r="U404" i="2"/>
  <c r="U287" i="2"/>
  <c r="U264" i="2"/>
  <c r="U299" i="2"/>
  <c r="U199" i="2"/>
  <c r="U282" i="2"/>
  <c r="U294" i="2"/>
  <c r="U386" i="2"/>
  <c r="U125" i="2"/>
  <c r="U505" i="2"/>
  <c r="U533" i="2"/>
  <c r="U399" i="2"/>
  <c r="U361" i="2"/>
  <c r="U145" i="2"/>
  <c r="U552" i="2"/>
  <c r="U176" i="2"/>
  <c r="U103" i="2"/>
  <c r="U27" i="2"/>
  <c r="U395" i="2"/>
  <c r="U62" i="2"/>
  <c r="U202" i="2"/>
  <c r="U193" i="2"/>
  <c r="U164" i="2"/>
  <c r="U538" i="2"/>
  <c r="U320" i="2"/>
  <c r="U380" i="2"/>
  <c r="U114" i="2"/>
  <c r="U518" i="2"/>
  <c r="U392" i="2"/>
  <c r="U239" i="2"/>
  <c r="U405" i="2"/>
  <c r="U46" i="2"/>
  <c r="U297" i="2"/>
  <c r="U99" i="2"/>
  <c r="U308" i="2"/>
  <c r="U325" i="2"/>
  <c r="U443" i="2"/>
  <c r="U98" i="2"/>
  <c r="U159" i="2"/>
  <c r="U157" i="2"/>
  <c r="U633" i="2"/>
  <c r="U26" i="2"/>
  <c r="U242" i="2"/>
  <c r="U667" i="2"/>
  <c r="U406" i="2"/>
  <c r="U39" i="2"/>
  <c r="U358" i="2"/>
  <c r="U31" i="2"/>
  <c r="U471" i="2"/>
  <c r="U43" i="2"/>
  <c r="U327" i="2"/>
  <c r="U645" i="2"/>
  <c r="U400" i="2"/>
  <c r="U678" i="2"/>
  <c r="U450" i="2"/>
  <c r="U317" i="2"/>
  <c r="U20" i="2"/>
  <c r="U350" i="2"/>
  <c r="U291" i="2"/>
  <c r="U77" i="2"/>
  <c r="U126" i="2"/>
  <c r="U223" i="2"/>
  <c r="U721" i="2"/>
  <c r="U542" i="2"/>
  <c r="U307" i="2"/>
  <c r="U82" i="2"/>
  <c r="U377" i="2"/>
  <c r="U7" i="2"/>
  <c r="U330" i="2"/>
  <c r="U288" i="2"/>
  <c r="U109" i="2"/>
  <c r="U359" i="2"/>
  <c r="U189" i="2"/>
  <c r="U362" i="2"/>
  <c r="U354" i="2"/>
  <c r="U639" i="2"/>
  <c r="U216" i="2"/>
  <c r="U322" i="2"/>
  <c r="U663" i="2"/>
  <c r="U403" i="2"/>
  <c r="U208" i="2"/>
  <c r="U15" i="2"/>
  <c r="U621" i="2"/>
  <c r="U680" i="2"/>
  <c r="U367" i="2"/>
  <c r="U79" i="2"/>
  <c r="U348" i="2"/>
  <c r="U416" i="2"/>
  <c r="U576" i="2"/>
  <c r="U470" i="2"/>
  <c r="U433" i="2"/>
  <c r="U135" i="2"/>
  <c r="U238" i="2"/>
  <c r="U156" i="2"/>
  <c r="U475" i="2"/>
  <c r="U514" i="2"/>
  <c r="U686" i="2"/>
  <c r="U261" i="2"/>
  <c r="U447" i="2"/>
  <c r="U438" i="2"/>
  <c r="U23" i="2"/>
  <c r="U434" i="2"/>
  <c r="U540" i="2"/>
  <c r="U448" i="2"/>
  <c r="U209" i="2"/>
  <c r="U57" i="2"/>
  <c r="U107" i="2"/>
  <c r="U617" i="2"/>
  <c r="U48" i="2"/>
  <c r="U485" i="2"/>
  <c r="U280" i="2"/>
  <c r="U232" i="2"/>
  <c r="U393" i="2"/>
  <c r="U227" i="2"/>
  <c r="U539" i="2"/>
  <c r="U14" i="2"/>
  <c r="U74" i="2"/>
  <c r="U523" i="2"/>
  <c r="U268" i="2"/>
  <c r="U730" i="2"/>
  <c r="U635" i="2"/>
  <c r="U536" i="2"/>
  <c r="U629" i="2"/>
  <c r="U557" i="2"/>
  <c r="U656" i="2"/>
  <c r="U684" i="2"/>
  <c r="U624" i="2"/>
  <c r="U50" i="2"/>
  <c r="U396" i="2"/>
  <c r="U469" i="2"/>
  <c r="U625" i="2"/>
  <c r="U173" i="2"/>
  <c r="U496" i="2"/>
  <c r="U38" i="2"/>
  <c r="U219" i="2"/>
  <c r="U590" i="2"/>
  <c r="U41" i="2"/>
  <c r="U249" i="2"/>
  <c r="U373" i="2"/>
  <c r="U365" i="2"/>
  <c r="U662" i="2"/>
  <c r="U222" i="2"/>
  <c r="U321" i="2"/>
  <c r="U424" i="2"/>
  <c r="U595" i="2"/>
  <c r="U235" i="2"/>
  <c r="U439" i="2"/>
  <c r="U420" i="2"/>
  <c r="U631" i="2"/>
  <c r="U632" i="2"/>
  <c r="U477" i="2"/>
  <c r="U52" i="2"/>
  <c r="U640" i="2"/>
  <c r="U55" i="2"/>
  <c r="U5" i="2"/>
  <c r="U143" i="2"/>
  <c r="U638" i="2"/>
  <c r="U391" i="2"/>
  <c r="U271" i="2"/>
  <c r="U515" i="2"/>
  <c r="U160" i="2"/>
  <c r="U495" i="2"/>
  <c r="U519" i="2"/>
  <c r="U260" i="2"/>
  <c r="U182" i="2"/>
  <c r="U269" i="2"/>
  <c r="U328" i="2"/>
  <c r="U181" i="2"/>
  <c r="U376" i="2"/>
  <c r="U335" i="2"/>
  <c r="U647" i="2"/>
  <c r="U274" i="2"/>
  <c r="U165" i="2"/>
  <c r="U88" i="2"/>
  <c r="U33" i="2"/>
  <c r="U73" i="2"/>
  <c r="U340" i="2"/>
  <c r="U498" i="2"/>
  <c r="U508" i="2"/>
  <c r="U24" i="2"/>
  <c r="U687" i="2"/>
  <c r="U458" i="2"/>
  <c r="U91" i="2"/>
  <c r="U314" i="2"/>
  <c r="U455" i="2"/>
  <c r="U19" i="2"/>
  <c r="U428" i="2"/>
  <c r="U185" i="2"/>
  <c r="U598" i="2"/>
  <c r="U353" i="2"/>
  <c r="U217" i="2"/>
  <c r="U397" i="2"/>
  <c r="U133" i="2"/>
  <c r="U417" i="2"/>
  <c r="U616" i="2"/>
  <c r="U61" i="2"/>
  <c r="U51" i="2"/>
  <c r="U566" i="2"/>
  <c r="U332" i="2"/>
  <c r="U465" i="2"/>
  <c r="U146" i="2"/>
  <c r="U410" i="2"/>
  <c r="U561" i="2"/>
  <c r="U713" i="2"/>
  <c r="U441" i="2"/>
  <c r="U473" i="2"/>
  <c r="U698" i="2"/>
  <c r="U492" i="2"/>
  <c r="U394" i="2"/>
  <c r="U113" i="2"/>
  <c r="U427" i="2"/>
  <c r="U64" i="2"/>
  <c r="U529" i="2"/>
  <c r="U689" i="2"/>
  <c r="U390" i="2"/>
  <c r="U323" i="2"/>
  <c r="U265" i="2"/>
  <c r="U432" i="2"/>
  <c r="U85" i="2"/>
  <c r="U363" i="2"/>
  <c r="U464" i="2"/>
  <c r="U128" i="2"/>
  <c r="U35" i="2"/>
  <c r="U504" i="2"/>
  <c r="U411" i="2"/>
  <c r="U526" i="2"/>
  <c r="U528" i="2"/>
  <c r="U129" i="2"/>
  <c r="U203" i="2"/>
  <c r="U29" i="2"/>
  <c r="U421" i="2"/>
  <c r="U408" i="2"/>
  <c r="U54" i="2"/>
  <c r="U87" i="2"/>
  <c r="U158" i="2"/>
  <c r="U628" i="2"/>
  <c r="U3" i="2"/>
  <c r="U140" i="2"/>
  <c r="U310" i="2"/>
  <c r="U618" i="2"/>
  <c r="U155" i="2"/>
  <c r="U171" i="2"/>
  <c r="U68" i="2"/>
  <c r="U149" i="2"/>
  <c r="U342" i="2"/>
  <c r="U83" i="2"/>
  <c r="U66" i="2"/>
  <c r="U468" i="2"/>
  <c r="U724" i="2"/>
  <c r="U230" i="2"/>
  <c r="U541" i="2"/>
  <c r="U179" i="2"/>
  <c r="U483" i="2"/>
  <c r="U244" i="2"/>
  <c r="U688" i="2"/>
  <c r="U329" i="2"/>
  <c r="U241" i="2"/>
  <c r="U451" i="2"/>
  <c r="U567" i="2"/>
  <c r="U166" i="2"/>
  <c r="U30" i="2"/>
  <c r="U4" i="2"/>
  <c r="U608" i="2"/>
  <c r="U419" i="2"/>
  <c r="U130" i="2"/>
  <c r="U167" i="2"/>
  <c r="U569" i="2"/>
  <c r="U368" i="2"/>
  <c r="U139" i="2"/>
  <c r="U122" i="2"/>
  <c r="U96" i="2"/>
  <c r="U283" i="2"/>
  <c r="U648" i="2"/>
  <c r="U183" i="2"/>
  <c r="U298" i="2"/>
  <c r="U154" i="2"/>
  <c r="U215" i="2"/>
  <c r="U59" i="2"/>
  <c r="U2" i="2"/>
  <c r="U345" i="2"/>
  <c r="U174" i="2"/>
  <c r="U150" i="2"/>
  <c r="U499" i="2"/>
  <c r="U449" i="2"/>
  <c r="U521" i="2"/>
  <c r="U104" i="2"/>
  <c r="U40" i="2"/>
  <c r="U63" i="2"/>
  <c r="U547" i="2"/>
  <c r="U544" i="2"/>
  <c r="U121" i="2"/>
  <c r="U144" i="2"/>
  <c r="U32" i="2"/>
  <c r="U636" i="2"/>
  <c r="U169" i="2"/>
  <c r="U286" i="2"/>
  <c r="U141" i="2"/>
  <c r="U326" i="2"/>
  <c r="U626" i="2"/>
  <c r="U89" i="2"/>
  <c r="U305" i="2"/>
  <c r="U436" i="2"/>
  <c r="U177" i="2"/>
  <c r="U695" i="2"/>
  <c r="U284" i="2"/>
  <c r="U627" i="2"/>
  <c r="U28" i="2"/>
  <c r="U446" i="2"/>
  <c r="U12" i="2"/>
  <c r="U102" i="2"/>
  <c r="U387" i="2"/>
  <c r="U511" i="2"/>
  <c r="U69" i="2"/>
  <c r="U513" i="2"/>
  <c r="U142" i="2"/>
  <c r="U252" i="2"/>
  <c r="U705" i="2"/>
  <c r="U78" i="2"/>
  <c r="U136" i="2"/>
  <c r="U489" i="2"/>
  <c r="U279" i="2"/>
  <c r="U120" i="2"/>
  <c r="U732" i="2"/>
  <c r="U80" i="2"/>
  <c r="U582" i="2"/>
  <c r="U206" i="2"/>
  <c r="U200" i="2"/>
  <c r="U602" i="2"/>
  <c r="U493" i="2"/>
  <c r="U454" i="2"/>
  <c r="U479" i="2"/>
  <c r="U108" i="2"/>
  <c r="U435" i="2"/>
  <c r="U70" i="2"/>
  <c r="U34" i="2"/>
  <c r="U127" i="2"/>
  <c r="U313" i="2"/>
  <c r="U56" i="2"/>
  <c r="U425" i="2"/>
  <c r="U562" i="2"/>
  <c r="U277" i="2"/>
  <c r="U577" i="2"/>
  <c r="U13" i="2"/>
  <c r="U568" i="2"/>
  <c r="U372" i="2"/>
  <c r="U341" i="2"/>
  <c r="U17" i="2"/>
  <c r="U22" i="2"/>
  <c r="U247" i="2"/>
  <c r="U692" i="2"/>
  <c r="U646" i="2"/>
  <c r="U8" i="2"/>
  <c r="U699" i="2"/>
  <c r="U131" i="2"/>
  <c r="U151" i="2"/>
  <c r="U253" i="2"/>
  <c r="U524" i="2"/>
  <c r="U664" i="2"/>
  <c r="U661" i="2"/>
  <c r="U491" i="2"/>
  <c r="U583" i="2"/>
  <c r="U300" i="2"/>
  <c r="U415" i="2"/>
  <c r="U659" i="2"/>
  <c r="U220" i="2"/>
  <c r="U456" i="2"/>
  <c r="U116" i="2"/>
  <c r="U414" i="2"/>
  <c r="U228" i="2"/>
  <c r="U437" i="2"/>
  <c r="U44" i="2"/>
  <c r="U186" i="2"/>
  <c r="U246" i="2"/>
  <c r="U16" i="2"/>
  <c r="U180" i="2"/>
  <c r="U607" i="2"/>
  <c r="U333" i="2"/>
  <c r="U105" i="2"/>
  <c r="U525" i="2"/>
  <c r="U347" i="2"/>
  <c r="U612" i="2"/>
  <c r="U81" i="2"/>
  <c r="U725" i="2"/>
  <c r="U170" i="2"/>
  <c r="U381" i="2"/>
  <c r="U290" i="2"/>
  <c r="U211" i="2"/>
  <c r="U572" i="2"/>
  <c r="U303" i="2"/>
  <c r="U9" i="2"/>
  <c r="U600" i="2"/>
  <c r="U90" i="2"/>
  <c r="U402" i="2"/>
  <c r="U497" i="2"/>
  <c r="U670" i="2"/>
  <c r="U6" i="2"/>
  <c r="U696" i="2"/>
  <c r="U10" i="2"/>
  <c r="U190" i="2"/>
  <c r="U233" i="2"/>
  <c r="U11" i="2"/>
  <c r="U581" i="2"/>
  <c r="U537" i="2"/>
  <c r="U161" i="2"/>
  <c r="U500" i="2"/>
  <c r="U671" i="2"/>
  <c r="U276" i="2"/>
  <c r="U530" i="2"/>
  <c r="U254" i="2"/>
  <c r="U527" i="2"/>
  <c r="U100" i="2"/>
  <c r="U472" i="2"/>
  <c r="U676" i="2"/>
  <c r="U398" i="2"/>
  <c r="U281" i="2"/>
  <c r="U112" i="2"/>
  <c r="U25" i="2"/>
  <c r="U665" i="2"/>
  <c r="U642" i="2"/>
  <c r="U460" i="2"/>
  <c r="U418" i="2"/>
  <c r="U218" i="2"/>
  <c r="U352" i="2"/>
  <c r="U334" i="2"/>
  <c r="U306" i="2"/>
  <c r="U461" i="2"/>
  <c r="U168" i="2"/>
  <c r="U723" i="2"/>
  <c r="U266" i="2"/>
  <c r="U196" i="2"/>
  <c r="U97" i="2"/>
  <c r="U175" i="2"/>
  <c r="U275" i="2"/>
  <c r="U207" i="2"/>
  <c r="U295" i="2"/>
  <c r="U93" i="2"/>
  <c r="U36" i="2"/>
  <c r="U71" i="2"/>
  <c r="U257" i="2"/>
  <c r="U545" i="2"/>
  <c r="U726" i="2"/>
  <c r="U672" i="2"/>
  <c r="U669" i="2"/>
  <c r="U563" i="2"/>
  <c r="U258" i="2"/>
  <c r="U292" i="2"/>
  <c r="U573" i="2"/>
  <c r="U134" i="2"/>
  <c r="U611" i="2"/>
  <c r="U637" i="2"/>
  <c r="U293" i="2"/>
  <c r="U65" i="2"/>
  <c r="U718" i="2"/>
  <c r="U245" i="2"/>
  <c r="U682" i="2"/>
  <c r="U409" i="2"/>
  <c r="U255" i="2"/>
  <c r="U58" i="2"/>
  <c r="U459" i="2"/>
  <c r="U37" i="2"/>
  <c r="U559" i="2"/>
  <c r="U622" i="2"/>
  <c r="U722" i="2"/>
  <c r="U522" i="2"/>
  <c r="U578" i="2"/>
  <c r="U45" i="2"/>
  <c r="U588" i="2"/>
  <c r="U337" i="2"/>
  <c r="U47" i="2"/>
  <c r="U716" i="2"/>
  <c r="U343" i="2"/>
  <c r="U357" i="2"/>
  <c r="U346" i="2"/>
  <c r="U584" i="2"/>
  <c r="U630" i="2"/>
  <c r="U487" i="2"/>
  <c r="U324" i="2"/>
  <c r="U278" i="2"/>
  <c r="U510" i="2"/>
  <c r="U674" i="2"/>
  <c r="U558" i="2"/>
  <c r="U259" i="2"/>
  <c r="U442" i="2"/>
  <c r="U360" i="2"/>
  <c r="U543" i="2"/>
  <c r="U604" i="2"/>
  <c r="U221" i="2"/>
  <c r="U205" i="2"/>
  <c r="U231" i="2"/>
  <c r="U315" i="2"/>
  <c r="U570" i="2"/>
  <c r="U715" i="2"/>
  <c r="U204" i="2"/>
  <c r="U550" i="2"/>
  <c r="U560" i="2"/>
  <c r="U234" i="2"/>
  <c r="U440" i="2"/>
  <c r="U462" i="2"/>
  <c r="U42" i="2"/>
  <c r="U703" i="2"/>
  <c r="U21" i="2"/>
  <c r="U422" i="2"/>
  <c r="U720" i="2"/>
  <c r="U72" i="2"/>
  <c r="U92" i="2"/>
  <c r="U466" i="2"/>
  <c r="U192" i="2"/>
  <c r="U147" i="2"/>
  <c r="U591" i="2"/>
  <c r="U53" i="2"/>
  <c r="U250" i="2"/>
  <c r="U596" i="2"/>
  <c r="U571" i="2"/>
  <c r="U312" i="2"/>
  <c r="U697" i="2"/>
  <c r="U574" i="2"/>
  <c r="U374" i="2"/>
  <c r="U413" i="2"/>
  <c r="U733" i="2"/>
  <c r="U457" i="2"/>
  <c r="U644" i="2"/>
  <c r="U356" i="2"/>
  <c r="U586" i="2"/>
  <c r="U138" i="2"/>
  <c r="U123" i="2"/>
  <c r="U118" i="2"/>
  <c r="U412" i="2"/>
  <c r="U555" i="2"/>
  <c r="U213" i="2"/>
  <c r="U67" i="2"/>
  <c r="U106" i="2"/>
  <c r="U675" i="2"/>
  <c r="U336" i="2"/>
  <c r="U463" i="2"/>
  <c r="U534" i="2"/>
  <c r="U673" i="2"/>
  <c r="U191" i="2"/>
  <c r="U273" i="2"/>
  <c r="U585" i="2"/>
  <c r="U565" i="2"/>
  <c r="U384" i="2"/>
  <c r="U681" i="2"/>
  <c r="U444" i="2"/>
  <c r="U95" i="2"/>
  <c r="U613" i="2"/>
  <c r="U426" i="2"/>
  <c r="U267" i="2"/>
  <c r="U152" i="2"/>
  <c r="U371" i="2"/>
  <c r="U351" i="2"/>
  <c r="U517" i="2"/>
  <c r="U60" i="2"/>
  <c r="U502" i="2"/>
  <c r="U623" i="2"/>
  <c r="U251" i="2"/>
  <c r="U652" i="2"/>
  <c r="U153" i="2"/>
  <c r="U605" i="2"/>
  <c r="U614" i="2"/>
  <c r="U237" i="2"/>
  <c r="U75" i="2"/>
  <c r="U309" i="2"/>
  <c r="U641" i="2"/>
  <c r="U532" i="2"/>
  <c r="U711" i="2"/>
  <c r="U201" i="2"/>
  <c r="U124" i="2"/>
  <c r="U660" i="2"/>
  <c r="U589" i="2"/>
  <c r="U702" i="2"/>
  <c r="U707" i="2"/>
  <c r="U385" i="2"/>
  <c r="U615" i="2"/>
  <c r="U236" i="2"/>
  <c r="U717" i="2"/>
  <c r="U84" i="2"/>
  <c r="U474" i="2"/>
  <c r="U117" i="2"/>
  <c r="U653" i="2"/>
  <c r="U719" i="2"/>
  <c r="U262" i="2"/>
  <c r="U243" i="2"/>
  <c r="U178" i="2"/>
  <c r="U272" i="2"/>
  <c r="U137" i="2"/>
  <c r="U429" i="2"/>
  <c r="U240" i="2"/>
  <c r="U599" i="2"/>
  <c r="U655" i="2"/>
  <c r="U248" i="2"/>
  <c r="U119" i="2"/>
  <c r="U603" i="2"/>
  <c r="U601" i="2"/>
  <c r="U302" i="2"/>
  <c r="U556" i="2"/>
  <c r="U737" i="2"/>
  <c r="U388" i="2"/>
  <c r="U677" i="2"/>
  <c r="U592" i="2"/>
  <c r="U225" i="2"/>
  <c r="U736" i="2"/>
  <c r="U494" i="2"/>
  <c r="U481" i="2"/>
  <c r="U184" i="2"/>
  <c r="U509" i="2"/>
  <c r="U564" i="2"/>
  <c r="U214" i="2"/>
  <c r="U551" i="2"/>
  <c r="U316" i="2"/>
  <c r="U101" i="2"/>
  <c r="U512" i="2"/>
  <c r="U263" i="2"/>
  <c r="U620" i="2"/>
  <c r="U501" i="2"/>
  <c r="U229" i="2"/>
  <c r="U706" i="2"/>
  <c r="U535" i="2"/>
  <c r="U546" i="2"/>
  <c r="U431" i="2"/>
  <c r="U734" i="2"/>
  <c r="U210" i="2"/>
  <c r="U658" i="2"/>
  <c r="U270" i="2"/>
  <c r="U318" i="2"/>
  <c r="U194" i="2"/>
  <c r="U710" i="2"/>
  <c r="U709" i="2"/>
  <c r="U285" i="2"/>
  <c r="U132" i="2"/>
  <c r="U482" i="2"/>
  <c r="U197" i="2"/>
  <c r="U355" i="2"/>
  <c r="U289" i="2"/>
  <c r="U579" i="2"/>
  <c r="U401" i="2"/>
  <c r="U407" i="2"/>
  <c r="U480" i="2"/>
  <c r="U554" i="2"/>
  <c r="U580" i="2"/>
  <c r="U587" i="2"/>
  <c r="U488" i="2"/>
  <c r="U162" i="2"/>
  <c r="U382" i="2"/>
  <c r="U610" i="2"/>
  <c r="U366" i="2"/>
  <c r="U690" i="2"/>
  <c r="U301" i="2"/>
  <c r="U338" i="2"/>
  <c r="U187" i="2"/>
  <c r="U679" i="2"/>
  <c r="U735" i="2"/>
  <c r="U619" i="2"/>
  <c r="U650" i="2"/>
  <c r="U575" i="2"/>
  <c r="U693" i="2"/>
  <c r="U691" i="2"/>
  <c r="U296" i="2"/>
  <c r="U486" i="2"/>
  <c r="U654" i="2"/>
  <c r="U657" i="2"/>
  <c r="U452" i="2"/>
  <c r="U553" i="2"/>
  <c r="U701" i="2"/>
  <c r="U593" i="2"/>
  <c r="U668" i="2"/>
  <c r="U729" i="2"/>
  <c r="U506" i="2"/>
  <c r="U694" i="2"/>
  <c r="U666" i="2"/>
  <c r="U683" i="2"/>
  <c r="U728" i="2"/>
  <c r="U700" i="2"/>
  <c r="U714" i="2"/>
  <c r="U727" i="2"/>
  <c r="U685" i="2"/>
  <c r="U708" i="2"/>
  <c r="U651" i="2"/>
  <c r="U731" i="2"/>
  <c r="U738" i="2"/>
  <c r="T643" i="2"/>
  <c r="T484" i="2"/>
  <c r="T430" i="2"/>
  <c r="T110" i="2"/>
  <c r="T212" i="2"/>
  <c r="T364" i="2"/>
  <c r="T331" i="2"/>
  <c r="T311" i="2"/>
  <c r="T597" i="2"/>
  <c r="T520" i="2"/>
  <c r="T188" i="2"/>
  <c r="T319" i="2"/>
  <c r="T115" i="2"/>
  <c r="T634" i="2"/>
  <c r="T378" i="2"/>
  <c r="T49" i="2"/>
  <c r="T609" i="2"/>
  <c r="T198" i="2"/>
  <c r="T548" i="2"/>
  <c r="T339" i="2"/>
  <c r="T423" i="2"/>
  <c r="T224" i="2"/>
  <c r="T379" i="2"/>
  <c r="T503" i="2"/>
  <c r="T549" i="2"/>
  <c r="T172" i="2"/>
  <c r="T94" i="2"/>
  <c r="T531" i="2"/>
  <c r="T606" i="2"/>
  <c r="T375" i="2"/>
  <c r="T389" i="2"/>
  <c r="T148" i="2"/>
  <c r="T704" i="2"/>
  <c r="T712" i="2"/>
  <c r="T76" i="2"/>
  <c r="T383" i="2"/>
  <c r="T18" i="2"/>
  <c r="T649" i="2"/>
  <c r="T111" i="2"/>
  <c r="T445" i="2"/>
  <c r="T86" i="2"/>
  <c r="T453" i="2"/>
  <c r="T370" i="2"/>
  <c r="T226" i="2"/>
  <c r="T476" i="2"/>
  <c r="T369" i="2"/>
  <c r="T516" i="2"/>
  <c r="T478" i="2"/>
  <c r="T594" i="2"/>
  <c r="T344" i="2"/>
  <c r="T349" i="2"/>
  <c r="T304" i="2"/>
  <c r="T195" i="2"/>
  <c r="T256" i="2"/>
  <c r="T163" i="2"/>
  <c r="T467" i="2"/>
  <c r="T490" i="2"/>
  <c r="T507" i="2"/>
  <c r="T404" i="2"/>
  <c r="T287" i="2"/>
  <c r="T264" i="2"/>
  <c r="T299" i="2"/>
  <c r="T199" i="2"/>
  <c r="T282" i="2"/>
  <c r="T294" i="2"/>
  <c r="T386" i="2"/>
  <c r="T125" i="2"/>
  <c r="T505" i="2"/>
  <c r="T533" i="2"/>
  <c r="T399" i="2"/>
  <c r="T361" i="2"/>
  <c r="T145" i="2"/>
  <c r="T552" i="2"/>
  <c r="T176" i="2"/>
  <c r="T103" i="2"/>
  <c r="T27" i="2"/>
  <c r="T395" i="2"/>
  <c r="T62" i="2"/>
  <c r="T202" i="2"/>
  <c r="T193" i="2"/>
  <c r="T164" i="2"/>
  <c r="T538" i="2"/>
  <c r="T320" i="2"/>
  <c r="T380" i="2"/>
  <c r="T114" i="2"/>
  <c r="T518" i="2"/>
  <c r="T392" i="2"/>
  <c r="T239" i="2"/>
  <c r="T405" i="2"/>
  <c r="T46" i="2"/>
  <c r="T297" i="2"/>
  <c r="T99" i="2"/>
  <c r="T308" i="2"/>
  <c r="T325" i="2"/>
  <c r="T443" i="2"/>
  <c r="T98" i="2"/>
  <c r="T159" i="2"/>
  <c r="T157" i="2"/>
  <c r="T633" i="2"/>
  <c r="T26" i="2"/>
  <c r="T242" i="2"/>
  <c r="T667" i="2"/>
  <c r="T406" i="2"/>
  <c r="T39" i="2"/>
  <c r="T358" i="2"/>
  <c r="T31" i="2"/>
  <c r="T471" i="2"/>
  <c r="T43" i="2"/>
  <c r="T327" i="2"/>
  <c r="T645" i="2"/>
  <c r="T400" i="2"/>
  <c r="T678" i="2"/>
  <c r="T450" i="2"/>
  <c r="T317" i="2"/>
  <c r="T20" i="2"/>
  <c r="T350" i="2"/>
  <c r="T291" i="2"/>
  <c r="T77" i="2"/>
  <c r="T126" i="2"/>
  <c r="T223" i="2"/>
  <c r="T721" i="2"/>
  <c r="T542" i="2"/>
  <c r="T307" i="2"/>
  <c r="T82" i="2"/>
  <c r="T377" i="2"/>
  <c r="T7" i="2"/>
  <c r="T330" i="2"/>
  <c r="T288" i="2"/>
  <c r="T109" i="2"/>
  <c r="T359" i="2"/>
  <c r="T189" i="2"/>
  <c r="T362" i="2"/>
  <c r="T354" i="2"/>
  <c r="T639" i="2"/>
  <c r="T216" i="2"/>
  <c r="T322" i="2"/>
  <c r="T663" i="2"/>
  <c r="T403" i="2"/>
  <c r="T208" i="2"/>
  <c r="T15" i="2"/>
  <c r="T621" i="2"/>
  <c r="T680" i="2"/>
  <c r="T367" i="2"/>
  <c r="T79" i="2"/>
  <c r="T348" i="2"/>
  <c r="T416" i="2"/>
  <c r="T576" i="2"/>
  <c r="T470" i="2"/>
  <c r="T433" i="2"/>
  <c r="T135" i="2"/>
  <c r="T238" i="2"/>
  <c r="T156" i="2"/>
  <c r="T475" i="2"/>
  <c r="T514" i="2"/>
  <c r="T686" i="2"/>
  <c r="T261" i="2"/>
  <c r="T447" i="2"/>
  <c r="T438" i="2"/>
  <c r="T23" i="2"/>
  <c r="T434" i="2"/>
  <c r="T540" i="2"/>
  <c r="T448" i="2"/>
  <c r="T209" i="2"/>
  <c r="T57" i="2"/>
  <c r="T107" i="2"/>
  <c r="T617" i="2"/>
  <c r="T48" i="2"/>
  <c r="T485" i="2"/>
  <c r="T280" i="2"/>
  <c r="T232" i="2"/>
  <c r="T393" i="2"/>
  <c r="T227" i="2"/>
  <c r="T539" i="2"/>
  <c r="T14" i="2"/>
  <c r="T74" i="2"/>
  <c r="T523" i="2"/>
  <c r="T268" i="2"/>
  <c r="T730" i="2"/>
  <c r="T635" i="2"/>
  <c r="T536" i="2"/>
  <c r="T629" i="2"/>
  <c r="T557" i="2"/>
  <c r="T656" i="2"/>
  <c r="T684" i="2"/>
  <c r="T624" i="2"/>
  <c r="T50" i="2"/>
  <c r="T396" i="2"/>
  <c r="T469" i="2"/>
  <c r="T625" i="2"/>
  <c r="T173" i="2"/>
  <c r="T496" i="2"/>
  <c r="T38" i="2"/>
  <c r="T219" i="2"/>
  <c r="T590" i="2"/>
  <c r="T41" i="2"/>
  <c r="T249" i="2"/>
  <c r="T373" i="2"/>
  <c r="T365" i="2"/>
  <c r="T662" i="2"/>
  <c r="T222" i="2"/>
  <c r="T321" i="2"/>
  <c r="T424" i="2"/>
  <c r="T595" i="2"/>
  <c r="T235" i="2"/>
  <c r="T439" i="2"/>
  <c r="T420" i="2"/>
  <c r="T631" i="2"/>
  <c r="T632" i="2"/>
  <c r="T477" i="2"/>
  <c r="T52" i="2"/>
  <c r="T640" i="2"/>
  <c r="T55" i="2"/>
  <c r="T5" i="2"/>
  <c r="T143" i="2"/>
  <c r="T638" i="2"/>
  <c r="T391" i="2"/>
  <c r="T271" i="2"/>
  <c r="T515" i="2"/>
  <c r="T160" i="2"/>
  <c r="T495" i="2"/>
  <c r="T519" i="2"/>
  <c r="T260" i="2"/>
  <c r="T182" i="2"/>
  <c r="T269" i="2"/>
  <c r="T328" i="2"/>
  <c r="T181" i="2"/>
  <c r="T376" i="2"/>
  <c r="T335" i="2"/>
  <c r="T647" i="2"/>
  <c r="T274" i="2"/>
  <c r="T165" i="2"/>
  <c r="T88" i="2"/>
  <c r="T33" i="2"/>
  <c r="T73" i="2"/>
  <c r="T340" i="2"/>
  <c r="T498" i="2"/>
  <c r="T508" i="2"/>
  <c r="T24" i="2"/>
  <c r="T687" i="2"/>
  <c r="T458" i="2"/>
  <c r="T91" i="2"/>
  <c r="T314" i="2"/>
  <c r="T455" i="2"/>
  <c r="T19" i="2"/>
  <c r="T428" i="2"/>
  <c r="T185" i="2"/>
  <c r="T598" i="2"/>
  <c r="T353" i="2"/>
  <c r="T217" i="2"/>
  <c r="T397" i="2"/>
  <c r="T133" i="2"/>
  <c r="T417" i="2"/>
  <c r="T616" i="2"/>
  <c r="T61" i="2"/>
  <c r="T51" i="2"/>
  <c r="T566" i="2"/>
  <c r="T332" i="2"/>
  <c r="T465" i="2"/>
  <c r="T146" i="2"/>
  <c r="T410" i="2"/>
  <c r="T561" i="2"/>
  <c r="T713" i="2"/>
  <c r="T441" i="2"/>
  <c r="T473" i="2"/>
  <c r="T698" i="2"/>
  <c r="T492" i="2"/>
  <c r="T394" i="2"/>
  <c r="T113" i="2"/>
  <c r="T427" i="2"/>
  <c r="T64" i="2"/>
  <c r="T529" i="2"/>
  <c r="T689" i="2"/>
  <c r="T390" i="2"/>
  <c r="T323" i="2"/>
  <c r="T265" i="2"/>
  <c r="T432" i="2"/>
  <c r="T85" i="2"/>
  <c r="T363" i="2"/>
  <c r="T464" i="2"/>
  <c r="T128" i="2"/>
  <c r="T35" i="2"/>
  <c r="T504" i="2"/>
  <c r="T411" i="2"/>
  <c r="T526" i="2"/>
  <c r="T528" i="2"/>
  <c r="T129" i="2"/>
  <c r="T203" i="2"/>
  <c r="T29" i="2"/>
  <c r="T421" i="2"/>
  <c r="T408" i="2"/>
  <c r="T54" i="2"/>
  <c r="T87" i="2"/>
  <c r="T158" i="2"/>
  <c r="T628" i="2"/>
  <c r="T3" i="2"/>
  <c r="T140" i="2"/>
  <c r="T310" i="2"/>
  <c r="T618" i="2"/>
  <c r="T155" i="2"/>
  <c r="T171" i="2"/>
  <c r="T68" i="2"/>
  <c r="T149" i="2"/>
  <c r="T342" i="2"/>
  <c r="T83" i="2"/>
  <c r="T66" i="2"/>
  <c r="T468" i="2"/>
  <c r="T724" i="2"/>
  <c r="T230" i="2"/>
  <c r="T541" i="2"/>
  <c r="T179" i="2"/>
  <c r="T483" i="2"/>
  <c r="T244" i="2"/>
  <c r="T688" i="2"/>
  <c r="T329" i="2"/>
  <c r="T241" i="2"/>
  <c r="T451" i="2"/>
  <c r="T567" i="2"/>
  <c r="T166" i="2"/>
  <c r="T30" i="2"/>
  <c r="T4" i="2"/>
  <c r="T608" i="2"/>
  <c r="T419" i="2"/>
  <c r="T130" i="2"/>
  <c r="T167" i="2"/>
  <c r="T569" i="2"/>
  <c r="T368" i="2"/>
  <c r="T139" i="2"/>
  <c r="T122" i="2"/>
  <c r="T96" i="2"/>
  <c r="T283" i="2"/>
  <c r="T648" i="2"/>
  <c r="T183" i="2"/>
  <c r="T298" i="2"/>
  <c r="T154" i="2"/>
  <c r="T215" i="2"/>
  <c r="T59" i="2"/>
  <c r="T2" i="2"/>
  <c r="T345" i="2"/>
  <c r="T174" i="2"/>
  <c r="T150" i="2"/>
  <c r="T499" i="2"/>
  <c r="T449" i="2"/>
  <c r="T521" i="2"/>
  <c r="T104" i="2"/>
  <c r="T40" i="2"/>
  <c r="T63" i="2"/>
  <c r="T547" i="2"/>
  <c r="T544" i="2"/>
  <c r="T121" i="2"/>
  <c r="T144" i="2"/>
  <c r="T32" i="2"/>
  <c r="T636" i="2"/>
  <c r="T169" i="2"/>
  <c r="T286" i="2"/>
  <c r="T141" i="2"/>
  <c r="T326" i="2"/>
  <c r="T626" i="2"/>
  <c r="T89" i="2"/>
  <c r="T305" i="2"/>
  <c r="T436" i="2"/>
  <c r="T177" i="2"/>
  <c r="T695" i="2"/>
  <c r="T284" i="2"/>
  <c r="T627" i="2"/>
  <c r="T28" i="2"/>
  <c r="T446" i="2"/>
  <c r="T12" i="2"/>
  <c r="T102" i="2"/>
  <c r="T387" i="2"/>
  <c r="T511" i="2"/>
  <c r="T69" i="2"/>
  <c r="T513" i="2"/>
  <c r="T142" i="2"/>
  <c r="T252" i="2"/>
  <c r="T705" i="2"/>
  <c r="T78" i="2"/>
  <c r="T136" i="2"/>
  <c r="T489" i="2"/>
  <c r="T279" i="2"/>
  <c r="T120" i="2"/>
  <c r="T732" i="2"/>
  <c r="T80" i="2"/>
  <c r="T582" i="2"/>
  <c r="T206" i="2"/>
  <c r="T200" i="2"/>
  <c r="T602" i="2"/>
  <c r="T493" i="2"/>
  <c r="T454" i="2"/>
  <c r="T479" i="2"/>
  <c r="T108" i="2"/>
  <c r="T435" i="2"/>
  <c r="T70" i="2"/>
  <c r="T34" i="2"/>
  <c r="T127" i="2"/>
  <c r="T313" i="2"/>
  <c r="T56" i="2"/>
  <c r="T425" i="2"/>
  <c r="T562" i="2"/>
  <c r="T277" i="2"/>
  <c r="T577" i="2"/>
  <c r="T13" i="2"/>
  <c r="T568" i="2"/>
  <c r="T372" i="2"/>
  <c r="T341" i="2"/>
  <c r="T17" i="2"/>
  <c r="T22" i="2"/>
  <c r="T247" i="2"/>
  <c r="T692" i="2"/>
  <c r="T646" i="2"/>
  <c r="T8" i="2"/>
  <c r="T699" i="2"/>
  <c r="T131" i="2"/>
  <c r="T151" i="2"/>
  <c r="T253" i="2"/>
  <c r="T524" i="2"/>
  <c r="T664" i="2"/>
  <c r="T661" i="2"/>
  <c r="T491" i="2"/>
  <c r="T583" i="2"/>
  <c r="T300" i="2"/>
  <c r="T415" i="2"/>
  <c r="T659" i="2"/>
  <c r="T220" i="2"/>
  <c r="T456" i="2"/>
  <c r="T116" i="2"/>
  <c r="T414" i="2"/>
  <c r="T228" i="2"/>
  <c r="T437" i="2"/>
  <c r="T44" i="2"/>
  <c r="T186" i="2"/>
  <c r="T246" i="2"/>
  <c r="T16" i="2"/>
  <c r="T180" i="2"/>
  <c r="T607" i="2"/>
  <c r="T333" i="2"/>
  <c r="T105" i="2"/>
  <c r="T525" i="2"/>
  <c r="T347" i="2"/>
  <c r="T612" i="2"/>
  <c r="T81" i="2"/>
  <c r="T725" i="2"/>
  <c r="T170" i="2"/>
  <c r="T381" i="2"/>
  <c r="T290" i="2"/>
  <c r="T211" i="2"/>
  <c r="T572" i="2"/>
  <c r="T303" i="2"/>
  <c r="T9" i="2"/>
  <c r="T600" i="2"/>
  <c r="T90" i="2"/>
  <c r="T402" i="2"/>
  <c r="T497" i="2"/>
  <c r="T670" i="2"/>
  <c r="T6" i="2"/>
  <c r="T696" i="2"/>
  <c r="T10" i="2"/>
  <c r="T190" i="2"/>
  <c r="T233" i="2"/>
  <c r="T11" i="2"/>
  <c r="T581" i="2"/>
  <c r="T537" i="2"/>
  <c r="T161" i="2"/>
  <c r="T500" i="2"/>
  <c r="T671" i="2"/>
  <c r="T276" i="2"/>
  <c r="T530" i="2"/>
  <c r="T254" i="2"/>
  <c r="T527" i="2"/>
  <c r="T100" i="2"/>
  <c r="T472" i="2"/>
  <c r="T676" i="2"/>
  <c r="T398" i="2"/>
  <c r="T281" i="2"/>
  <c r="T112" i="2"/>
  <c r="T25" i="2"/>
  <c r="T665" i="2"/>
  <c r="T642" i="2"/>
  <c r="T460" i="2"/>
  <c r="T418" i="2"/>
  <c r="T218" i="2"/>
  <c r="T352" i="2"/>
  <c r="T334" i="2"/>
  <c r="T306" i="2"/>
  <c r="T461" i="2"/>
  <c r="T168" i="2"/>
  <c r="T723" i="2"/>
  <c r="T266" i="2"/>
  <c r="T196" i="2"/>
  <c r="T97" i="2"/>
  <c r="T175" i="2"/>
  <c r="T275" i="2"/>
  <c r="T207" i="2"/>
  <c r="T295" i="2"/>
  <c r="T93" i="2"/>
  <c r="T36" i="2"/>
  <c r="T71" i="2"/>
  <c r="T257" i="2"/>
  <c r="T545" i="2"/>
  <c r="T726" i="2"/>
  <c r="T672" i="2"/>
  <c r="T669" i="2"/>
  <c r="T563" i="2"/>
  <c r="T258" i="2"/>
  <c r="T292" i="2"/>
  <c r="T573" i="2"/>
  <c r="T134" i="2"/>
  <c r="T611" i="2"/>
  <c r="T637" i="2"/>
  <c r="T293" i="2"/>
  <c r="T65" i="2"/>
  <c r="T718" i="2"/>
  <c r="T245" i="2"/>
  <c r="T682" i="2"/>
  <c r="T409" i="2"/>
  <c r="T255" i="2"/>
  <c r="T58" i="2"/>
  <c r="T459" i="2"/>
  <c r="T37" i="2"/>
  <c r="T559" i="2"/>
  <c r="T622" i="2"/>
  <c r="T722" i="2"/>
  <c r="T522" i="2"/>
  <c r="T578" i="2"/>
  <c r="T45" i="2"/>
  <c r="T588" i="2"/>
  <c r="T337" i="2"/>
  <c r="T47" i="2"/>
  <c r="T716" i="2"/>
  <c r="T343" i="2"/>
  <c r="T357" i="2"/>
  <c r="T346" i="2"/>
  <c r="T584" i="2"/>
  <c r="T630" i="2"/>
  <c r="T487" i="2"/>
  <c r="T324" i="2"/>
  <c r="T278" i="2"/>
  <c r="T510" i="2"/>
  <c r="T674" i="2"/>
  <c r="T558" i="2"/>
  <c r="T259" i="2"/>
  <c r="T442" i="2"/>
  <c r="T360" i="2"/>
  <c r="T543" i="2"/>
  <c r="T604" i="2"/>
  <c r="T221" i="2"/>
  <c r="T205" i="2"/>
  <c r="T231" i="2"/>
  <c r="T315" i="2"/>
  <c r="T570" i="2"/>
  <c r="T715" i="2"/>
  <c r="T204" i="2"/>
  <c r="T550" i="2"/>
  <c r="T560" i="2"/>
  <c r="T234" i="2"/>
  <c r="T440" i="2"/>
  <c r="T462" i="2"/>
  <c r="T42" i="2"/>
  <c r="T703" i="2"/>
  <c r="T21" i="2"/>
  <c r="T422" i="2"/>
  <c r="T720" i="2"/>
  <c r="T72" i="2"/>
  <c r="T92" i="2"/>
  <c r="T466" i="2"/>
  <c r="T192" i="2"/>
  <c r="T147" i="2"/>
  <c r="T591" i="2"/>
  <c r="T53" i="2"/>
  <c r="T250" i="2"/>
  <c r="T596" i="2"/>
  <c r="T571" i="2"/>
  <c r="T312" i="2"/>
  <c r="T697" i="2"/>
  <c r="T574" i="2"/>
  <c r="T374" i="2"/>
  <c r="T413" i="2"/>
  <c r="T733" i="2"/>
  <c r="T457" i="2"/>
  <c r="T644" i="2"/>
  <c r="T356" i="2"/>
  <c r="T586" i="2"/>
  <c r="T138" i="2"/>
  <c r="T123" i="2"/>
  <c r="T118" i="2"/>
  <c r="T412" i="2"/>
  <c r="T555" i="2"/>
  <c r="T213" i="2"/>
  <c r="T67" i="2"/>
  <c r="T106" i="2"/>
  <c r="T675" i="2"/>
  <c r="T336" i="2"/>
  <c r="T463" i="2"/>
  <c r="T534" i="2"/>
  <c r="T673" i="2"/>
  <c r="T191" i="2"/>
  <c r="T273" i="2"/>
  <c r="T585" i="2"/>
  <c r="T565" i="2"/>
  <c r="T384" i="2"/>
  <c r="T681" i="2"/>
  <c r="T444" i="2"/>
  <c r="T95" i="2"/>
  <c r="T613" i="2"/>
  <c r="T426" i="2"/>
  <c r="T267" i="2"/>
  <c r="T152" i="2"/>
  <c r="T371" i="2"/>
  <c r="T351" i="2"/>
  <c r="T517" i="2"/>
  <c r="T60" i="2"/>
  <c r="T502" i="2"/>
  <c r="T623" i="2"/>
  <c r="T251" i="2"/>
  <c r="T652" i="2"/>
  <c r="T153" i="2"/>
  <c r="T605" i="2"/>
  <c r="T614" i="2"/>
  <c r="T237" i="2"/>
  <c r="T75" i="2"/>
  <c r="T309" i="2"/>
  <c r="T641" i="2"/>
  <c r="T532" i="2"/>
  <c r="T711" i="2"/>
  <c r="T201" i="2"/>
  <c r="T124" i="2"/>
  <c r="T660" i="2"/>
  <c r="T589" i="2"/>
  <c r="T702" i="2"/>
  <c r="T707" i="2"/>
  <c r="T385" i="2"/>
  <c r="T615" i="2"/>
  <c r="T236" i="2"/>
  <c r="T717" i="2"/>
  <c r="T84" i="2"/>
  <c r="T474" i="2"/>
  <c r="T117" i="2"/>
  <c r="T653" i="2"/>
  <c r="T719" i="2"/>
  <c r="T262" i="2"/>
  <c r="T243" i="2"/>
  <c r="T178" i="2"/>
  <c r="T272" i="2"/>
  <c r="T137" i="2"/>
  <c r="T429" i="2"/>
  <c r="T240" i="2"/>
  <c r="T599" i="2"/>
  <c r="T655" i="2"/>
  <c r="T248" i="2"/>
  <c r="T119" i="2"/>
  <c r="T603" i="2"/>
  <c r="T601" i="2"/>
  <c r="T302" i="2"/>
  <c r="T556" i="2"/>
  <c r="T737" i="2"/>
  <c r="T388" i="2"/>
  <c r="T677" i="2"/>
  <c r="T592" i="2"/>
  <c r="T225" i="2"/>
  <c r="T736" i="2"/>
  <c r="T494" i="2"/>
  <c r="T481" i="2"/>
  <c r="T184" i="2"/>
  <c r="T509" i="2"/>
  <c r="T564" i="2"/>
  <c r="T214" i="2"/>
  <c r="T551" i="2"/>
  <c r="T316" i="2"/>
  <c r="T101" i="2"/>
  <c r="T512" i="2"/>
  <c r="T263" i="2"/>
  <c r="T620" i="2"/>
  <c r="T501" i="2"/>
  <c r="T229" i="2"/>
  <c r="T706" i="2"/>
  <c r="T535" i="2"/>
  <c r="T546" i="2"/>
  <c r="T431" i="2"/>
  <c r="T734" i="2"/>
  <c r="T210" i="2"/>
  <c r="T658" i="2"/>
  <c r="T270" i="2"/>
  <c r="T318" i="2"/>
  <c r="T194" i="2"/>
  <c r="T710" i="2"/>
  <c r="T709" i="2"/>
  <c r="T285" i="2"/>
  <c r="T132" i="2"/>
  <c r="T482" i="2"/>
  <c r="T197" i="2"/>
  <c r="T355" i="2"/>
  <c r="T289" i="2"/>
  <c r="T579" i="2"/>
  <c r="T401" i="2"/>
  <c r="T407" i="2"/>
  <c r="T480" i="2"/>
  <c r="T554" i="2"/>
  <c r="T580" i="2"/>
  <c r="T587" i="2"/>
  <c r="T488" i="2"/>
  <c r="T162" i="2"/>
  <c r="T382" i="2"/>
  <c r="T610" i="2"/>
  <c r="T366" i="2"/>
  <c r="T690" i="2"/>
  <c r="T301" i="2"/>
  <c r="T338" i="2"/>
  <c r="T187" i="2"/>
  <c r="T679" i="2"/>
  <c r="T735" i="2"/>
  <c r="T619" i="2"/>
  <c r="T650" i="2"/>
  <c r="T575" i="2"/>
  <c r="T693" i="2"/>
  <c r="T691" i="2"/>
  <c r="T296" i="2"/>
  <c r="T486" i="2"/>
  <c r="T654" i="2"/>
  <c r="T657" i="2"/>
  <c r="T452" i="2"/>
  <c r="T553" i="2"/>
  <c r="T701" i="2"/>
  <c r="T593" i="2"/>
  <c r="T668" i="2"/>
  <c r="T729" i="2"/>
  <c r="T506" i="2"/>
  <c r="T694" i="2"/>
  <c r="T666" i="2"/>
  <c r="T683" i="2"/>
  <c r="T728" i="2"/>
  <c r="T700" i="2"/>
  <c r="T714" i="2"/>
  <c r="T727" i="2"/>
  <c r="T685" i="2"/>
  <c r="T708" i="2"/>
  <c r="T651" i="2"/>
  <c r="T731" i="2"/>
  <c r="T738" i="2"/>
  <c r="S643" i="2"/>
  <c r="S484" i="2"/>
  <c r="S430" i="2"/>
  <c r="S110" i="2"/>
  <c r="S212" i="2"/>
  <c r="S364" i="2"/>
  <c r="S331" i="2"/>
  <c r="S311" i="2"/>
  <c r="S597" i="2"/>
  <c r="S520" i="2"/>
  <c r="S188" i="2"/>
  <c r="S319" i="2"/>
  <c r="S115" i="2"/>
  <c r="S634" i="2"/>
  <c r="S378" i="2"/>
  <c r="S49" i="2"/>
  <c r="S609" i="2"/>
  <c r="S198" i="2"/>
  <c r="S548" i="2"/>
  <c r="S339" i="2"/>
  <c r="S423" i="2"/>
  <c r="S224" i="2"/>
  <c r="S379" i="2"/>
  <c r="S503" i="2"/>
  <c r="S549" i="2"/>
  <c r="S172" i="2"/>
  <c r="S94" i="2"/>
  <c r="S531" i="2"/>
  <c r="S606" i="2"/>
  <c r="S375" i="2"/>
  <c r="S389" i="2"/>
  <c r="S148" i="2"/>
  <c r="S704" i="2"/>
  <c r="S712" i="2"/>
  <c r="S76" i="2"/>
  <c r="S383" i="2"/>
  <c r="S18" i="2"/>
  <c r="S649" i="2"/>
  <c r="S111" i="2"/>
  <c r="S445" i="2"/>
  <c r="S86" i="2"/>
  <c r="S453" i="2"/>
  <c r="S370" i="2"/>
  <c r="S226" i="2"/>
  <c r="S476" i="2"/>
  <c r="S369" i="2"/>
  <c r="S516" i="2"/>
  <c r="S478" i="2"/>
  <c r="S594" i="2"/>
  <c r="S344" i="2"/>
  <c r="S349" i="2"/>
  <c r="S304" i="2"/>
  <c r="S195" i="2"/>
  <c r="S256" i="2"/>
  <c r="S163" i="2"/>
  <c r="S467" i="2"/>
  <c r="S490" i="2"/>
  <c r="S507" i="2"/>
  <c r="S404" i="2"/>
  <c r="S287" i="2"/>
  <c r="S264" i="2"/>
  <c r="S299" i="2"/>
  <c r="S199" i="2"/>
  <c r="S282" i="2"/>
  <c r="S294" i="2"/>
  <c r="S386" i="2"/>
  <c r="S125" i="2"/>
  <c r="S505" i="2"/>
  <c r="S533" i="2"/>
  <c r="S399" i="2"/>
  <c r="S361" i="2"/>
  <c r="S145" i="2"/>
  <c r="S552" i="2"/>
  <c r="S176" i="2"/>
  <c r="S103" i="2"/>
  <c r="S27" i="2"/>
  <c r="S395" i="2"/>
  <c r="S62" i="2"/>
  <c r="S202" i="2"/>
  <c r="S193" i="2"/>
  <c r="S164" i="2"/>
  <c r="S538" i="2"/>
  <c r="S320" i="2"/>
  <c r="S380" i="2"/>
  <c r="S114" i="2"/>
  <c r="S518" i="2"/>
  <c r="S392" i="2"/>
  <c r="S239" i="2"/>
  <c r="S405" i="2"/>
  <c r="S46" i="2"/>
  <c r="S297" i="2"/>
  <c r="S99" i="2"/>
  <c r="S308" i="2"/>
  <c r="S325" i="2"/>
  <c r="S443" i="2"/>
  <c r="S98" i="2"/>
  <c r="S159" i="2"/>
  <c r="S157" i="2"/>
  <c r="S633" i="2"/>
  <c r="S26" i="2"/>
  <c r="S242" i="2"/>
  <c r="S667" i="2"/>
  <c r="S406" i="2"/>
  <c r="S39" i="2"/>
  <c r="S358" i="2"/>
  <c r="S31" i="2"/>
  <c r="S471" i="2"/>
  <c r="S43" i="2"/>
  <c r="S327" i="2"/>
  <c r="S645" i="2"/>
  <c r="S400" i="2"/>
  <c r="S678" i="2"/>
  <c r="S450" i="2"/>
  <c r="S317" i="2"/>
  <c r="S20" i="2"/>
  <c r="S350" i="2"/>
  <c r="S291" i="2"/>
  <c r="S77" i="2"/>
  <c r="S126" i="2"/>
  <c r="S223" i="2"/>
  <c r="S721" i="2"/>
  <c r="S542" i="2"/>
  <c r="S307" i="2"/>
  <c r="S82" i="2"/>
  <c r="S377" i="2"/>
  <c r="S7" i="2"/>
  <c r="S330" i="2"/>
  <c r="S288" i="2"/>
  <c r="S109" i="2"/>
  <c r="S359" i="2"/>
  <c r="S189" i="2"/>
  <c r="S362" i="2"/>
  <c r="S354" i="2"/>
  <c r="S639" i="2"/>
  <c r="S216" i="2"/>
  <c r="S322" i="2"/>
  <c r="S663" i="2"/>
  <c r="S403" i="2"/>
  <c r="S208" i="2"/>
  <c r="S15" i="2"/>
  <c r="S621" i="2"/>
  <c r="S680" i="2"/>
  <c r="S367" i="2"/>
  <c r="S79" i="2"/>
  <c r="S348" i="2"/>
  <c r="S416" i="2"/>
  <c r="S576" i="2"/>
  <c r="S470" i="2"/>
  <c r="S433" i="2"/>
  <c r="S135" i="2"/>
  <c r="S238" i="2"/>
  <c r="S156" i="2"/>
  <c r="S475" i="2"/>
  <c r="S514" i="2"/>
  <c r="S686" i="2"/>
  <c r="S261" i="2"/>
  <c r="S447" i="2"/>
  <c r="S438" i="2"/>
  <c r="S23" i="2"/>
  <c r="S434" i="2"/>
  <c r="S540" i="2"/>
  <c r="S448" i="2"/>
  <c r="S209" i="2"/>
  <c r="S57" i="2"/>
  <c r="S107" i="2"/>
  <c r="S617" i="2"/>
  <c r="S48" i="2"/>
  <c r="S485" i="2"/>
  <c r="S280" i="2"/>
  <c r="S232" i="2"/>
  <c r="S393" i="2"/>
  <c r="S227" i="2"/>
  <c r="S539" i="2"/>
  <c r="S14" i="2"/>
  <c r="S74" i="2"/>
  <c r="S523" i="2"/>
  <c r="S268" i="2"/>
  <c r="S730" i="2"/>
  <c r="S635" i="2"/>
  <c r="S536" i="2"/>
  <c r="S629" i="2"/>
  <c r="S557" i="2"/>
  <c r="S656" i="2"/>
  <c r="S684" i="2"/>
  <c r="S624" i="2"/>
  <c r="S50" i="2"/>
  <c r="S396" i="2"/>
  <c r="S469" i="2"/>
  <c r="S625" i="2"/>
  <c r="S173" i="2"/>
  <c r="S496" i="2"/>
  <c r="S38" i="2"/>
  <c r="S219" i="2"/>
  <c r="S590" i="2"/>
  <c r="S41" i="2"/>
  <c r="S249" i="2"/>
  <c r="S373" i="2"/>
  <c r="S365" i="2"/>
  <c r="S662" i="2"/>
  <c r="S222" i="2"/>
  <c r="S321" i="2"/>
  <c r="S424" i="2"/>
  <c r="S595" i="2"/>
  <c r="S235" i="2"/>
  <c r="S439" i="2"/>
  <c r="S420" i="2"/>
  <c r="S631" i="2"/>
  <c r="S632" i="2"/>
  <c r="S477" i="2"/>
  <c r="S52" i="2"/>
  <c r="S640" i="2"/>
  <c r="S55" i="2"/>
  <c r="S5" i="2"/>
  <c r="S143" i="2"/>
  <c r="S638" i="2"/>
  <c r="S391" i="2"/>
  <c r="S271" i="2"/>
  <c r="S515" i="2"/>
  <c r="S160" i="2"/>
  <c r="S495" i="2"/>
  <c r="S519" i="2"/>
  <c r="S260" i="2"/>
  <c r="S182" i="2"/>
  <c r="S269" i="2"/>
  <c r="S328" i="2"/>
  <c r="S181" i="2"/>
  <c r="S376" i="2"/>
  <c r="S335" i="2"/>
  <c r="S647" i="2"/>
  <c r="S274" i="2"/>
  <c r="S165" i="2"/>
  <c r="S88" i="2"/>
  <c r="S33" i="2"/>
  <c r="S73" i="2"/>
  <c r="S340" i="2"/>
  <c r="S498" i="2"/>
  <c r="S508" i="2"/>
  <c r="S24" i="2"/>
  <c r="S687" i="2"/>
  <c r="S458" i="2"/>
  <c r="S91" i="2"/>
  <c r="S314" i="2"/>
  <c r="S455" i="2"/>
  <c r="S19" i="2"/>
  <c r="S428" i="2"/>
  <c r="S185" i="2"/>
  <c r="S598" i="2"/>
  <c r="S353" i="2"/>
  <c r="S217" i="2"/>
  <c r="S397" i="2"/>
  <c r="S133" i="2"/>
  <c r="S417" i="2"/>
  <c r="S616" i="2"/>
  <c r="S61" i="2"/>
  <c r="S51" i="2"/>
  <c r="S566" i="2"/>
  <c r="S332" i="2"/>
  <c r="S465" i="2"/>
  <c r="S146" i="2"/>
  <c r="S410" i="2"/>
  <c r="S561" i="2"/>
  <c r="S713" i="2"/>
  <c r="S441" i="2"/>
  <c r="S473" i="2"/>
  <c r="S698" i="2"/>
  <c r="S492" i="2"/>
  <c r="S394" i="2"/>
  <c r="S113" i="2"/>
  <c r="S427" i="2"/>
  <c r="S64" i="2"/>
  <c r="S529" i="2"/>
  <c r="S689" i="2"/>
  <c r="S390" i="2"/>
  <c r="S323" i="2"/>
  <c r="S265" i="2"/>
  <c r="S432" i="2"/>
  <c r="S85" i="2"/>
  <c r="S363" i="2"/>
  <c r="S464" i="2"/>
  <c r="S128" i="2"/>
  <c r="S35" i="2"/>
  <c r="S504" i="2"/>
  <c r="S411" i="2"/>
  <c r="S526" i="2"/>
  <c r="S528" i="2"/>
  <c r="S129" i="2"/>
  <c r="S203" i="2"/>
  <c r="S29" i="2"/>
  <c r="S421" i="2"/>
  <c r="S408" i="2"/>
  <c r="S54" i="2"/>
  <c r="S87" i="2"/>
  <c r="S158" i="2"/>
  <c r="S628" i="2"/>
  <c r="S3" i="2"/>
  <c r="S140" i="2"/>
  <c r="S310" i="2"/>
  <c r="S618" i="2"/>
  <c r="S155" i="2"/>
  <c r="S171" i="2"/>
  <c r="S68" i="2"/>
  <c r="S149" i="2"/>
  <c r="S342" i="2"/>
  <c r="S83" i="2"/>
  <c r="S66" i="2"/>
  <c r="S468" i="2"/>
  <c r="S724" i="2"/>
  <c r="S230" i="2"/>
  <c r="S541" i="2"/>
  <c r="S179" i="2"/>
  <c r="S483" i="2"/>
  <c r="S244" i="2"/>
  <c r="S688" i="2"/>
  <c r="S329" i="2"/>
  <c r="S241" i="2"/>
  <c r="S451" i="2"/>
  <c r="S567" i="2"/>
  <c r="S166" i="2"/>
  <c r="S30" i="2"/>
  <c r="S4" i="2"/>
  <c r="S608" i="2"/>
  <c r="S419" i="2"/>
  <c r="S130" i="2"/>
  <c r="S167" i="2"/>
  <c r="S569" i="2"/>
  <c r="S368" i="2"/>
  <c r="S139" i="2"/>
  <c r="S122" i="2"/>
  <c r="S96" i="2"/>
  <c r="S283" i="2"/>
  <c r="S648" i="2"/>
  <c r="S183" i="2"/>
  <c r="S298" i="2"/>
  <c r="S154" i="2"/>
  <c r="S215" i="2"/>
  <c r="S59" i="2"/>
  <c r="S2" i="2"/>
  <c r="S345" i="2"/>
  <c r="S174" i="2"/>
  <c r="S150" i="2"/>
  <c r="S499" i="2"/>
  <c r="S449" i="2"/>
  <c r="S521" i="2"/>
  <c r="S104" i="2"/>
  <c r="S40" i="2"/>
  <c r="S63" i="2"/>
  <c r="S547" i="2"/>
  <c r="S544" i="2"/>
  <c r="S121" i="2"/>
  <c r="S144" i="2"/>
  <c r="S32" i="2"/>
  <c r="S636" i="2"/>
  <c r="S169" i="2"/>
  <c r="S286" i="2"/>
  <c r="S141" i="2"/>
  <c r="S326" i="2"/>
  <c r="S626" i="2"/>
  <c r="S89" i="2"/>
  <c r="S305" i="2"/>
  <c r="S436" i="2"/>
  <c r="S177" i="2"/>
  <c r="S695" i="2"/>
  <c r="S284" i="2"/>
  <c r="S627" i="2"/>
  <c r="S28" i="2"/>
  <c r="S446" i="2"/>
  <c r="S12" i="2"/>
  <c r="S102" i="2"/>
  <c r="S387" i="2"/>
  <c r="S511" i="2"/>
  <c r="S69" i="2"/>
  <c r="S513" i="2"/>
  <c r="S142" i="2"/>
  <c r="S252" i="2"/>
  <c r="S705" i="2"/>
  <c r="S78" i="2"/>
  <c r="S136" i="2"/>
  <c r="S489" i="2"/>
  <c r="S279" i="2"/>
  <c r="S120" i="2"/>
  <c r="S732" i="2"/>
  <c r="S80" i="2"/>
  <c r="S582" i="2"/>
  <c r="S206" i="2"/>
  <c r="S200" i="2"/>
  <c r="S602" i="2"/>
  <c r="S493" i="2"/>
  <c r="S454" i="2"/>
  <c r="S479" i="2"/>
  <c r="S108" i="2"/>
  <c r="S435" i="2"/>
  <c r="S70" i="2"/>
  <c r="S34" i="2"/>
  <c r="S127" i="2"/>
  <c r="S313" i="2"/>
  <c r="S56" i="2"/>
  <c r="S425" i="2"/>
  <c r="S562" i="2"/>
  <c r="S277" i="2"/>
  <c r="S577" i="2"/>
  <c r="S13" i="2"/>
  <c r="S568" i="2"/>
  <c r="S372" i="2"/>
  <c r="S341" i="2"/>
  <c r="S17" i="2"/>
  <c r="S22" i="2"/>
  <c r="S247" i="2"/>
  <c r="S692" i="2"/>
  <c r="S646" i="2"/>
  <c r="S8" i="2"/>
  <c r="S699" i="2"/>
  <c r="S131" i="2"/>
  <c r="S151" i="2"/>
  <c r="S253" i="2"/>
  <c r="S524" i="2"/>
  <c r="S664" i="2"/>
  <c r="S661" i="2"/>
  <c r="S491" i="2"/>
  <c r="S583" i="2"/>
  <c r="S300" i="2"/>
  <c r="S415" i="2"/>
  <c r="S659" i="2"/>
  <c r="S220" i="2"/>
  <c r="S456" i="2"/>
  <c r="S116" i="2"/>
  <c r="S414" i="2"/>
  <c r="S228" i="2"/>
  <c r="S437" i="2"/>
  <c r="S44" i="2"/>
  <c r="S186" i="2"/>
  <c r="S246" i="2"/>
  <c r="S16" i="2"/>
  <c r="S180" i="2"/>
  <c r="S607" i="2"/>
  <c r="S333" i="2"/>
  <c r="S105" i="2"/>
  <c r="S525" i="2"/>
  <c r="S347" i="2"/>
  <c r="S612" i="2"/>
  <c r="S81" i="2"/>
  <c r="S725" i="2"/>
  <c r="S170" i="2"/>
  <c r="S381" i="2"/>
  <c r="S290" i="2"/>
  <c r="S211" i="2"/>
  <c r="S572" i="2"/>
  <c r="S303" i="2"/>
  <c r="S9" i="2"/>
  <c r="S600" i="2"/>
  <c r="S90" i="2"/>
  <c r="S402" i="2"/>
  <c r="S497" i="2"/>
  <c r="S670" i="2"/>
  <c r="S6" i="2"/>
  <c r="S696" i="2"/>
  <c r="S10" i="2"/>
  <c r="S190" i="2"/>
  <c r="S233" i="2"/>
  <c r="S11" i="2"/>
  <c r="S581" i="2"/>
  <c r="S537" i="2"/>
  <c r="S161" i="2"/>
  <c r="S500" i="2"/>
  <c r="S671" i="2"/>
  <c r="S276" i="2"/>
  <c r="S530" i="2"/>
  <c r="S254" i="2"/>
  <c r="S527" i="2"/>
  <c r="S100" i="2"/>
  <c r="S472" i="2"/>
  <c r="S676" i="2"/>
  <c r="S398" i="2"/>
  <c r="S281" i="2"/>
  <c r="S112" i="2"/>
  <c r="S25" i="2"/>
  <c r="S665" i="2"/>
  <c r="S642" i="2"/>
  <c r="S460" i="2"/>
  <c r="S418" i="2"/>
  <c r="S218" i="2"/>
  <c r="S352" i="2"/>
  <c r="S334" i="2"/>
  <c r="S306" i="2"/>
  <c r="S461" i="2"/>
  <c r="S168" i="2"/>
  <c r="S723" i="2"/>
  <c r="S266" i="2"/>
  <c r="S196" i="2"/>
  <c r="S97" i="2"/>
  <c r="S175" i="2"/>
  <c r="S275" i="2"/>
  <c r="S207" i="2"/>
  <c r="S295" i="2"/>
  <c r="S93" i="2"/>
  <c r="S36" i="2"/>
  <c r="S71" i="2"/>
  <c r="S257" i="2"/>
  <c r="S545" i="2"/>
  <c r="S726" i="2"/>
  <c r="S672" i="2"/>
  <c r="S669" i="2"/>
  <c r="S563" i="2"/>
  <c r="S258" i="2"/>
  <c r="S292" i="2"/>
  <c r="S573" i="2"/>
  <c r="S134" i="2"/>
  <c r="S611" i="2"/>
  <c r="S637" i="2"/>
  <c r="S293" i="2"/>
  <c r="S65" i="2"/>
  <c r="S718" i="2"/>
  <c r="S245" i="2"/>
  <c r="S682" i="2"/>
  <c r="S409" i="2"/>
  <c r="S255" i="2"/>
  <c r="S58" i="2"/>
  <c r="S459" i="2"/>
  <c r="S37" i="2"/>
  <c r="S559" i="2"/>
  <c r="S622" i="2"/>
  <c r="S722" i="2"/>
  <c r="S522" i="2"/>
  <c r="S578" i="2"/>
  <c r="S45" i="2"/>
  <c r="S588" i="2"/>
  <c r="S337" i="2"/>
  <c r="S47" i="2"/>
  <c r="S716" i="2"/>
  <c r="S343" i="2"/>
  <c r="S357" i="2"/>
  <c r="S346" i="2"/>
  <c r="S584" i="2"/>
  <c r="S630" i="2"/>
  <c r="S487" i="2"/>
  <c r="S324" i="2"/>
  <c r="S278" i="2"/>
  <c r="S510" i="2"/>
  <c r="S674" i="2"/>
  <c r="S558" i="2"/>
  <c r="S259" i="2"/>
  <c r="S442" i="2"/>
  <c r="S360" i="2"/>
  <c r="S543" i="2"/>
  <c r="S604" i="2"/>
  <c r="S221" i="2"/>
  <c r="S205" i="2"/>
  <c r="S231" i="2"/>
  <c r="S315" i="2"/>
  <c r="S570" i="2"/>
  <c r="S715" i="2"/>
  <c r="S204" i="2"/>
  <c r="S550" i="2"/>
  <c r="S560" i="2"/>
  <c r="S234" i="2"/>
  <c r="S440" i="2"/>
  <c r="S462" i="2"/>
  <c r="S42" i="2"/>
  <c r="S703" i="2"/>
  <c r="S21" i="2"/>
  <c r="S422" i="2"/>
  <c r="S720" i="2"/>
  <c r="S72" i="2"/>
  <c r="S92" i="2"/>
  <c r="S466" i="2"/>
  <c r="S192" i="2"/>
  <c r="S147" i="2"/>
  <c r="S591" i="2"/>
  <c r="S53" i="2"/>
  <c r="S250" i="2"/>
  <c r="S596" i="2"/>
  <c r="S571" i="2"/>
  <c r="S312" i="2"/>
  <c r="S697" i="2"/>
  <c r="S574" i="2"/>
  <c r="S374" i="2"/>
  <c r="S413" i="2"/>
  <c r="S733" i="2"/>
  <c r="S457" i="2"/>
  <c r="S644" i="2"/>
  <c r="S356" i="2"/>
  <c r="S586" i="2"/>
  <c r="S138" i="2"/>
  <c r="S123" i="2"/>
  <c r="S118" i="2"/>
  <c r="S412" i="2"/>
  <c r="S555" i="2"/>
  <c r="S213" i="2"/>
  <c r="S67" i="2"/>
  <c r="S106" i="2"/>
  <c r="S675" i="2"/>
  <c r="S336" i="2"/>
  <c r="S463" i="2"/>
  <c r="S534" i="2"/>
  <c r="S673" i="2"/>
  <c r="S191" i="2"/>
  <c r="S273" i="2"/>
  <c r="S585" i="2"/>
  <c r="S565" i="2"/>
  <c r="S384" i="2"/>
  <c r="S681" i="2"/>
  <c r="S444" i="2"/>
  <c r="S95" i="2"/>
  <c r="S613" i="2"/>
  <c r="S426" i="2"/>
  <c r="S267" i="2"/>
  <c r="S152" i="2"/>
  <c r="S371" i="2"/>
  <c r="S351" i="2"/>
  <c r="S517" i="2"/>
  <c r="S60" i="2"/>
  <c r="S502" i="2"/>
  <c r="S623" i="2"/>
  <c r="S251" i="2"/>
  <c r="S652" i="2"/>
  <c r="S153" i="2"/>
  <c r="S605" i="2"/>
  <c r="S614" i="2"/>
  <c r="S237" i="2"/>
  <c r="S75" i="2"/>
  <c r="S309" i="2"/>
  <c r="S641" i="2"/>
  <c r="S532" i="2"/>
  <c r="S711" i="2"/>
  <c r="S201" i="2"/>
  <c r="S124" i="2"/>
  <c r="S660" i="2"/>
  <c r="S589" i="2"/>
  <c r="S702" i="2"/>
  <c r="S707" i="2"/>
  <c r="S385" i="2"/>
  <c r="S615" i="2"/>
  <c r="S236" i="2"/>
  <c r="S717" i="2"/>
  <c r="S84" i="2"/>
  <c r="S474" i="2"/>
  <c r="S117" i="2"/>
  <c r="S653" i="2"/>
  <c r="S719" i="2"/>
  <c r="S262" i="2"/>
  <c r="S243" i="2"/>
  <c r="S178" i="2"/>
  <c r="S272" i="2"/>
  <c r="S137" i="2"/>
  <c r="S429" i="2"/>
  <c r="S240" i="2"/>
  <c r="S599" i="2"/>
  <c r="S655" i="2"/>
  <c r="S248" i="2"/>
  <c r="S119" i="2"/>
  <c r="S603" i="2"/>
  <c r="S601" i="2"/>
  <c r="S302" i="2"/>
  <c r="S556" i="2"/>
  <c r="S737" i="2"/>
  <c r="S388" i="2"/>
  <c r="S677" i="2"/>
  <c r="S592" i="2"/>
  <c r="S225" i="2"/>
  <c r="S736" i="2"/>
  <c r="S494" i="2"/>
  <c r="S481" i="2"/>
  <c r="S184" i="2"/>
  <c r="S509" i="2"/>
  <c r="S564" i="2"/>
  <c r="S214" i="2"/>
  <c r="S551" i="2"/>
  <c r="S316" i="2"/>
  <c r="S101" i="2"/>
  <c r="S512" i="2"/>
  <c r="S263" i="2"/>
  <c r="S620" i="2"/>
  <c r="S501" i="2"/>
  <c r="S229" i="2"/>
  <c r="S706" i="2"/>
  <c r="S535" i="2"/>
  <c r="S546" i="2"/>
  <c r="S431" i="2"/>
  <c r="S734" i="2"/>
  <c r="S210" i="2"/>
  <c r="S658" i="2"/>
  <c r="S270" i="2"/>
  <c r="S318" i="2"/>
  <c r="S194" i="2"/>
  <c r="S710" i="2"/>
  <c r="S709" i="2"/>
  <c r="S285" i="2"/>
  <c r="S132" i="2"/>
  <c r="S482" i="2"/>
  <c r="S197" i="2"/>
  <c r="S355" i="2"/>
  <c r="S289" i="2"/>
  <c r="S579" i="2"/>
  <c r="S401" i="2"/>
  <c r="S407" i="2"/>
  <c r="S480" i="2"/>
  <c r="S554" i="2"/>
  <c r="S580" i="2"/>
  <c r="S587" i="2"/>
  <c r="S488" i="2"/>
  <c r="S162" i="2"/>
  <c r="S382" i="2"/>
  <c r="S610" i="2"/>
  <c r="S366" i="2"/>
  <c r="S690" i="2"/>
  <c r="S301" i="2"/>
  <c r="S338" i="2"/>
  <c r="S187" i="2"/>
  <c r="S679" i="2"/>
  <c r="S735" i="2"/>
  <c r="S619" i="2"/>
  <c r="S650" i="2"/>
  <c r="S575" i="2"/>
  <c r="S693" i="2"/>
  <c r="S691" i="2"/>
  <c r="S296" i="2"/>
  <c r="S486" i="2"/>
  <c r="S654" i="2"/>
  <c r="S657" i="2"/>
  <c r="S452" i="2"/>
  <c r="S553" i="2"/>
  <c r="S701" i="2"/>
  <c r="S593" i="2"/>
  <c r="S668" i="2"/>
  <c r="S729" i="2"/>
  <c r="S506" i="2"/>
  <c r="S694" i="2"/>
  <c r="S666" i="2"/>
  <c r="S683" i="2"/>
  <c r="S728" i="2"/>
  <c r="S700" i="2"/>
  <c r="S714" i="2"/>
  <c r="S727" i="2"/>
  <c r="S685" i="2"/>
  <c r="S708" i="2"/>
  <c r="S651" i="2"/>
  <c r="S731" i="2"/>
  <c r="S738" i="2"/>
  <c r="N643" i="2"/>
  <c r="N484" i="2"/>
  <c r="N430" i="2"/>
  <c r="N110" i="2"/>
  <c r="N212" i="2"/>
  <c r="N364" i="2"/>
  <c r="N331" i="2"/>
  <c r="N311" i="2"/>
  <c r="N597" i="2"/>
  <c r="N520" i="2"/>
  <c r="N188" i="2"/>
  <c r="N319" i="2"/>
  <c r="N115" i="2"/>
  <c r="N634" i="2"/>
  <c r="N378" i="2"/>
  <c r="N49" i="2"/>
  <c r="N609" i="2"/>
  <c r="N198" i="2"/>
  <c r="N548" i="2"/>
  <c r="N339" i="2"/>
  <c r="N423" i="2"/>
  <c r="N224" i="2"/>
  <c r="N379" i="2"/>
  <c r="N503" i="2"/>
  <c r="N549" i="2"/>
  <c r="N172" i="2"/>
  <c r="N94" i="2"/>
  <c r="N531" i="2"/>
  <c r="N606" i="2"/>
  <c r="N375" i="2"/>
  <c r="N389" i="2"/>
  <c r="N148" i="2"/>
  <c r="N704" i="2"/>
  <c r="N712" i="2"/>
  <c r="N76" i="2"/>
  <c r="N383" i="2"/>
  <c r="N18" i="2"/>
  <c r="N649" i="2"/>
  <c r="N111" i="2"/>
  <c r="N445" i="2"/>
  <c r="N86" i="2"/>
  <c r="N453" i="2"/>
  <c r="N370" i="2"/>
  <c r="N226" i="2"/>
  <c r="N476" i="2"/>
  <c r="N369" i="2"/>
  <c r="N516" i="2"/>
  <c r="N478" i="2"/>
  <c r="N594" i="2"/>
  <c r="N344" i="2"/>
  <c r="N349" i="2"/>
  <c r="N304" i="2"/>
  <c r="N195" i="2"/>
  <c r="N256" i="2"/>
  <c r="N163" i="2"/>
  <c r="N467" i="2"/>
  <c r="N490" i="2"/>
  <c r="N507" i="2"/>
  <c r="N404" i="2"/>
  <c r="N287" i="2"/>
  <c r="N264" i="2"/>
  <c r="N299" i="2"/>
  <c r="N199" i="2"/>
  <c r="N282" i="2"/>
  <c r="N294" i="2"/>
  <c r="N386" i="2"/>
  <c r="N125" i="2"/>
  <c r="N505" i="2"/>
  <c r="N533" i="2"/>
  <c r="N399" i="2"/>
  <c r="N361" i="2"/>
  <c r="N145" i="2"/>
  <c r="N552" i="2"/>
  <c r="N176" i="2"/>
  <c r="N103" i="2"/>
  <c r="N27" i="2"/>
  <c r="N395" i="2"/>
  <c r="N62" i="2"/>
  <c r="N202" i="2"/>
  <c r="N193" i="2"/>
  <c r="N164" i="2"/>
  <c r="N538" i="2"/>
  <c r="N320" i="2"/>
  <c r="N380" i="2"/>
  <c r="N114" i="2"/>
  <c r="N518" i="2"/>
  <c r="N392" i="2"/>
  <c r="N239" i="2"/>
  <c r="N405" i="2"/>
  <c r="N46" i="2"/>
  <c r="N297" i="2"/>
  <c r="N99" i="2"/>
  <c r="N308" i="2"/>
  <c r="N325" i="2"/>
  <c r="N443" i="2"/>
  <c r="N98" i="2"/>
  <c r="N159" i="2"/>
  <c r="N157" i="2"/>
  <c r="N633" i="2"/>
  <c r="N26" i="2"/>
  <c r="N242" i="2"/>
  <c r="N667" i="2"/>
  <c r="N406" i="2"/>
  <c r="N39" i="2"/>
  <c r="N358" i="2"/>
  <c r="N31" i="2"/>
  <c r="N471" i="2"/>
  <c r="N43" i="2"/>
  <c r="N327" i="2"/>
  <c r="N645" i="2"/>
  <c r="N400" i="2"/>
  <c r="N678" i="2"/>
  <c r="N450" i="2"/>
  <c r="N317" i="2"/>
  <c r="N20" i="2"/>
  <c r="N350" i="2"/>
  <c r="N291" i="2"/>
  <c r="N77" i="2"/>
  <c r="N126" i="2"/>
  <c r="N223" i="2"/>
  <c r="N721" i="2"/>
  <c r="N542" i="2"/>
  <c r="N307" i="2"/>
  <c r="N82" i="2"/>
  <c r="N377" i="2"/>
  <c r="N7" i="2"/>
  <c r="N330" i="2"/>
  <c r="N288" i="2"/>
  <c r="N109" i="2"/>
  <c r="N359" i="2"/>
  <c r="N189" i="2"/>
  <c r="N362" i="2"/>
  <c r="N354" i="2"/>
  <c r="N639" i="2"/>
  <c r="N216" i="2"/>
  <c r="N322" i="2"/>
  <c r="N663" i="2"/>
  <c r="N403" i="2"/>
  <c r="N208" i="2"/>
  <c r="N15" i="2"/>
  <c r="N621" i="2"/>
  <c r="N680" i="2"/>
  <c r="N367" i="2"/>
  <c r="N79" i="2"/>
  <c r="N348" i="2"/>
  <c r="N416" i="2"/>
  <c r="N576" i="2"/>
  <c r="N470" i="2"/>
  <c r="N433" i="2"/>
  <c r="N135" i="2"/>
  <c r="N238" i="2"/>
  <c r="N156" i="2"/>
  <c r="N475" i="2"/>
  <c r="N514" i="2"/>
  <c r="N686" i="2"/>
  <c r="N261" i="2"/>
  <c r="N447" i="2"/>
  <c r="N438" i="2"/>
  <c r="N23" i="2"/>
  <c r="N434" i="2"/>
  <c r="N540" i="2"/>
  <c r="N448" i="2"/>
  <c r="N209" i="2"/>
  <c r="N57" i="2"/>
  <c r="N107" i="2"/>
  <c r="N617" i="2"/>
  <c r="N48" i="2"/>
  <c r="N485" i="2"/>
  <c r="N280" i="2"/>
  <c r="N232" i="2"/>
  <c r="N393" i="2"/>
  <c r="N227" i="2"/>
  <c r="N539" i="2"/>
  <c r="N14" i="2"/>
  <c r="N74" i="2"/>
  <c r="N523" i="2"/>
  <c r="N268" i="2"/>
  <c r="N730" i="2"/>
  <c r="N635" i="2"/>
  <c r="N536" i="2"/>
  <c r="N629" i="2"/>
  <c r="N557" i="2"/>
  <c r="N656" i="2"/>
  <c r="N684" i="2"/>
  <c r="N624" i="2"/>
  <c r="N50" i="2"/>
  <c r="N396" i="2"/>
  <c r="N469" i="2"/>
  <c r="N625" i="2"/>
  <c r="N173" i="2"/>
  <c r="N496" i="2"/>
  <c r="N38" i="2"/>
  <c r="N219" i="2"/>
  <c r="N590" i="2"/>
  <c r="N41" i="2"/>
  <c r="N249" i="2"/>
  <c r="N373" i="2"/>
  <c r="N365" i="2"/>
  <c r="N662" i="2"/>
  <c r="N222" i="2"/>
  <c r="N321" i="2"/>
  <c r="N424" i="2"/>
  <c r="N595" i="2"/>
  <c r="N235" i="2"/>
  <c r="N439" i="2"/>
  <c r="N420" i="2"/>
  <c r="N631" i="2"/>
  <c r="N632" i="2"/>
  <c r="N477" i="2"/>
  <c r="N52" i="2"/>
  <c r="N640" i="2"/>
  <c r="N55" i="2"/>
  <c r="N5" i="2"/>
  <c r="N143" i="2"/>
  <c r="N638" i="2"/>
  <c r="N391" i="2"/>
  <c r="N271" i="2"/>
  <c r="N515" i="2"/>
  <c r="N160" i="2"/>
  <c r="N495" i="2"/>
  <c r="N519" i="2"/>
  <c r="N260" i="2"/>
  <c r="N182" i="2"/>
  <c r="N269" i="2"/>
  <c r="N328" i="2"/>
  <c r="N181" i="2"/>
  <c r="N376" i="2"/>
  <c r="N335" i="2"/>
  <c r="N647" i="2"/>
  <c r="N274" i="2"/>
  <c r="N165" i="2"/>
  <c r="N88" i="2"/>
  <c r="N33" i="2"/>
  <c r="N73" i="2"/>
  <c r="N340" i="2"/>
  <c r="N498" i="2"/>
  <c r="N508" i="2"/>
  <c r="N24" i="2"/>
  <c r="N687" i="2"/>
  <c r="N458" i="2"/>
  <c r="N91" i="2"/>
  <c r="N314" i="2"/>
  <c r="N455" i="2"/>
  <c r="N19" i="2"/>
  <c r="N428" i="2"/>
  <c r="N185" i="2"/>
  <c r="N598" i="2"/>
  <c r="N353" i="2"/>
  <c r="N217" i="2"/>
  <c r="N397" i="2"/>
  <c r="N133" i="2"/>
  <c r="N417" i="2"/>
  <c r="N616" i="2"/>
  <c r="N61" i="2"/>
  <c r="N51" i="2"/>
  <c r="N566" i="2"/>
  <c r="N332" i="2"/>
  <c r="N465" i="2"/>
  <c r="N146" i="2"/>
  <c r="N410" i="2"/>
  <c r="N561" i="2"/>
  <c r="N713" i="2"/>
  <c r="N441" i="2"/>
  <c r="N473" i="2"/>
  <c r="N698" i="2"/>
  <c r="N492" i="2"/>
  <c r="N394" i="2"/>
  <c r="N113" i="2"/>
  <c r="N427" i="2"/>
  <c r="N64" i="2"/>
  <c r="N529" i="2"/>
  <c r="N689" i="2"/>
  <c r="N390" i="2"/>
  <c r="N323" i="2"/>
  <c r="N265" i="2"/>
  <c r="N432" i="2"/>
  <c r="N85" i="2"/>
  <c r="N363" i="2"/>
  <c r="N464" i="2"/>
  <c r="N128" i="2"/>
  <c r="N35" i="2"/>
  <c r="N504" i="2"/>
  <c r="N411" i="2"/>
  <c r="N526" i="2"/>
  <c r="N528" i="2"/>
  <c r="N129" i="2"/>
  <c r="N203" i="2"/>
  <c r="N29" i="2"/>
  <c r="N421" i="2"/>
  <c r="N408" i="2"/>
  <c r="N54" i="2"/>
  <c r="N87" i="2"/>
  <c r="N158" i="2"/>
  <c r="N628" i="2"/>
  <c r="N3" i="2"/>
  <c r="N140" i="2"/>
  <c r="N310" i="2"/>
  <c r="N618" i="2"/>
  <c r="N155" i="2"/>
  <c r="N171" i="2"/>
  <c r="N68" i="2"/>
  <c r="N149" i="2"/>
  <c r="N342" i="2"/>
  <c r="N83" i="2"/>
  <c r="N66" i="2"/>
  <c r="N468" i="2"/>
  <c r="N724" i="2"/>
  <c r="N230" i="2"/>
  <c r="N541" i="2"/>
  <c r="N179" i="2"/>
  <c r="N483" i="2"/>
  <c r="N244" i="2"/>
  <c r="N688" i="2"/>
  <c r="N329" i="2"/>
  <c r="N241" i="2"/>
  <c r="N451" i="2"/>
  <c r="N567" i="2"/>
  <c r="N166" i="2"/>
  <c r="N30" i="2"/>
  <c r="N4" i="2"/>
  <c r="N608" i="2"/>
  <c r="N419" i="2"/>
  <c r="N130" i="2"/>
  <c r="N167" i="2"/>
  <c r="N569" i="2"/>
  <c r="N368" i="2"/>
  <c r="N139" i="2"/>
  <c r="N122" i="2"/>
  <c r="N96" i="2"/>
  <c r="N283" i="2"/>
  <c r="N648" i="2"/>
  <c r="N183" i="2"/>
  <c r="N298" i="2"/>
  <c r="N154" i="2"/>
  <c r="N215" i="2"/>
  <c r="N59" i="2"/>
  <c r="N2" i="2"/>
  <c r="N345" i="2"/>
  <c r="N174" i="2"/>
  <c r="N150" i="2"/>
  <c r="N499" i="2"/>
  <c r="N449" i="2"/>
  <c r="N521" i="2"/>
  <c r="N104" i="2"/>
  <c r="N40" i="2"/>
  <c r="N63" i="2"/>
  <c r="N547" i="2"/>
  <c r="N544" i="2"/>
  <c r="N121" i="2"/>
  <c r="N144" i="2"/>
  <c r="N32" i="2"/>
  <c r="N636" i="2"/>
  <c r="N169" i="2"/>
  <c r="N286" i="2"/>
  <c r="N141" i="2"/>
  <c r="N326" i="2"/>
  <c r="N626" i="2"/>
  <c r="N89" i="2"/>
  <c r="N305" i="2"/>
  <c r="N436" i="2"/>
  <c r="N177" i="2"/>
  <c r="N695" i="2"/>
  <c r="N284" i="2"/>
  <c r="N627" i="2"/>
  <c r="N28" i="2"/>
  <c r="N446" i="2"/>
  <c r="N12" i="2"/>
  <c r="N102" i="2"/>
  <c r="N387" i="2"/>
  <c r="N511" i="2"/>
  <c r="N69" i="2"/>
  <c r="N513" i="2"/>
  <c r="N142" i="2"/>
  <c r="N252" i="2"/>
  <c r="N705" i="2"/>
  <c r="N78" i="2"/>
  <c r="N136" i="2"/>
  <c r="N489" i="2"/>
  <c r="N279" i="2"/>
  <c r="N120" i="2"/>
  <c r="N732" i="2"/>
  <c r="N80" i="2"/>
  <c r="N582" i="2"/>
  <c r="N206" i="2"/>
  <c r="N200" i="2"/>
  <c r="N602" i="2"/>
  <c r="N493" i="2"/>
  <c r="N454" i="2"/>
  <c r="N479" i="2"/>
  <c r="N108" i="2"/>
  <c r="N435" i="2"/>
  <c r="N70" i="2"/>
  <c r="N34" i="2"/>
  <c r="N127" i="2"/>
  <c r="N313" i="2"/>
  <c r="N56" i="2"/>
  <c r="N425" i="2"/>
  <c r="N562" i="2"/>
  <c r="N277" i="2"/>
  <c r="N577" i="2"/>
  <c r="N13" i="2"/>
  <c r="N568" i="2"/>
  <c r="N372" i="2"/>
  <c r="N341" i="2"/>
  <c r="N17" i="2"/>
  <c r="N22" i="2"/>
  <c r="N247" i="2"/>
  <c r="N692" i="2"/>
  <c r="N646" i="2"/>
  <c r="N8" i="2"/>
  <c r="N699" i="2"/>
  <c r="N131" i="2"/>
  <c r="N151" i="2"/>
  <c r="N253" i="2"/>
  <c r="N524" i="2"/>
  <c r="N664" i="2"/>
  <c r="N661" i="2"/>
  <c r="N491" i="2"/>
  <c r="N583" i="2"/>
  <c r="N300" i="2"/>
  <c r="N415" i="2"/>
  <c r="N659" i="2"/>
  <c r="N220" i="2"/>
  <c r="N456" i="2"/>
  <c r="N116" i="2"/>
  <c r="N414" i="2"/>
  <c r="N228" i="2"/>
  <c r="N437" i="2"/>
  <c r="N44" i="2"/>
  <c r="N186" i="2"/>
  <c r="N246" i="2"/>
  <c r="N16" i="2"/>
  <c r="N180" i="2"/>
  <c r="N607" i="2"/>
  <c r="N333" i="2"/>
  <c r="N105" i="2"/>
  <c r="N525" i="2"/>
  <c r="N347" i="2"/>
  <c r="N612" i="2"/>
  <c r="N81" i="2"/>
  <c r="N725" i="2"/>
  <c r="N170" i="2"/>
  <c r="N381" i="2"/>
  <c r="N290" i="2"/>
  <c r="N211" i="2"/>
  <c r="N572" i="2"/>
  <c r="N303" i="2"/>
  <c r="N9" i="2"/>
  <c r="N600" i="2"/>
  <c r="N90" i="2"/>
  <c r="N402" i="2"/>
  <c r="N497" i="2"/>
  <c r="N670" i="2"/>
  <c r="N6" i="2"/>
  <c r="N696" i="2"/>
  <c r="N10" i="2"/>
  <c r="N190" i="2"/>
  <c r="N233" i="2"/>
  <c r="N11" i="2"/>
  <c r="N581" i="2"/>
  <c r="N537" i="2"/>
  <c r="N161" i="2"/>
  <c r="N500" i="2"/>
  <c r="N671" i="2"/>
  <c r="N276" i="2"/>
  <c r="N530" i="2"/>
  <c r="N254" i="2"/>
  <c r="N527" i="2"/>
  <c r="N100" i="2"/>
  <c r="N472" i="2"/>
  <c r="N676" i="2"/>
  <c r="N398" i="2"/>
  <c r="N281" i="2"/>
  <c r="N112" i="2"/>
  <c r="N25" i="2"/>
  <c r="N665" i="2"/>
  <c r="N642" i="2"/>
  <c r="N460" i="2"/>
  <c r="N418" i="2"/>
  <c r="N218" i="2"/>
  <c r="N352" i="2"/>
  <c r="N334" i="2"/>
  <c r="N306" i="2"/>
  <c r="N461" i="2"/>
  <c r="N168" i="2"/>
  <c r="N723" i="2"/>
  <c r="N266" i="2"/>
  <c r="N196" i="2"/>
  <c r="N97" i="2"/>
  <c r="N175" i="2"/>
  <c r="N275" i="2"/>
  <c r="N207" i="2"/>
  <c r="N295" i="2"/>
  <c r="N93" i="2"/>
  <c r="N36" i="2"/>
  <c r="N71" i="2"/>
  <c r="N257" i="2"/>
  <c r="N545" i="2"/>
  <c r="N726" i="2"/>
  <c r="N672" i="2"/>
  <c r="N669" i="2"/>
  <c r="N563" i="2"/>
  <c r="N258" i="2"/>
  <c r="N292" i="2"/>
  <c r="N573" i="2"/>
  <c r="N134" i="2"/>
  <c r="N611" i="2"/>
  <c r="N637" i="2"/>
  <c r="N293" i="2"/>
  <c r="N65" i="2"/>
  <c r="N718" i="2"/>
  <c r="N245" i="2"/>
  <c r="N682" i="2"/>
  <c r="N409" i="2"/>
  <c r="N255" i="2"/>
  <c r="N58" i="2"/>
  <c r="N459" i="2"/>
  <c r="N37" i="2"/>
  <c r="N559" i="2"/>
  <c r="N622" i="2"/>
  <c r="N722" i="2"/>
  <c r="N522" i="2"/>
  <c r="N578" i="2"/>
  <c r="N45" i="2"/>
  <c r="N588" i="2"/>
  <c r="N337" i="2"/>
  <c r="N47" i="2"/>
  <c r="N716" i="2"/>
  <c r="N343" i="2"/>
  <c r="N357" i="2"/>
  <c r="N346" i="2"/>
  <c r="N584" i="2"/>
  <c r="N630" i="2"/>
  <c r="N487" i="2"/>
  <c r="N324" i="2"/>
  <c r="N278" i="2"/>
  <c r="N510" i="2"/>
  <c r="N674" i="2"/>
  <c r="N558" i="2"/>
  <c r="N259" i="2"/>
  <c r="N442" i="2"/>
  <c r="N360" i="2"/>
  <c r="N543" i="2"/>
  <c r="N604" i="2"/>
  <c r="N221" i="2"/>
  <c r="N205" i="2"/>
  <c r="N231" i="2"/>
  <c r="N315" i="2"/>
  <c r="N570" i="2"/>
  <c r="N715" i="2"/>
  <c r="N204" i="2"/>
  <c r="N550" i="2"/>
  <c r="N560" i="2"/>
  <c r="N234" i="2"/>
  <c r="N440" i="2"/>
  <c r="N462" i="2"/>
  <c r="N42" i="2"/>
  <c r="N703" i="2"/>
  <c r="N21" i="2"/>
  <c r="N422" i="2"/>
  <c r="N720" i="2"/>
  <c r="N72" i="2"/>
  <c r="N92" i="2"/>
  <c r="N466" i="2"/>
  <c r="N192" i="2"/>
  <c r="N147" i="2"/>
  <c r="N591" i="2"/>
  <c r="N53" i="2"/>
  <c r="N250" i="2"/>
  <c r="N596" i="2"/>
  <c r="N571" i="2"/>
  <c r="N312" i="2"/>
  <c r="N697" i="2"/>
  <c r="N574" i="2"/>
  <c r="N374" i="2"/>
  <c r="N413" i="2"/>
  <c r="N733" i="2"/>
  <c r="N457" i="2"/>
  <c r="N644" i="2"/>
  <c r="N356" i="2"/>
  <c r="N586" i="2"/>
  <c r="N138" i="2"/>
  <c r="N123" i="2"/>
  <c r="N118" i="2"/>
  <c r="N412" i="2"/>
  <c r="N555" i="2"/>
  <c r="N213" i="2"/>
  <c r="N67" i="2"/>
  <c r="N106" i="2"/>
  <c r="N675" i="2"/>
  <c r="N336" i="2"/>
  <c r="N463" i="2"/>
  <c r="N534" i="2"/>
  <c r="N673" i="2"/>
  <c r="N191" i="2"/>
  <c r="N273" i="2"/>
  <c r="N585" i="2"/>
  <c r="N565" i="2"/>
  <c r="N384" i="2"/>
  <c r="N681" i="2"/>
  <c r="N444" i="2"/>
  <c r="N95" i="2"/>
  <c r="N613" i="2"/>
  <c r="N426" i="2"/>
  <c r="N267" i="2"/>
  <c r="N152" i="2"/>
  <c r="N371" i="2"/>
  <c r="N351" i="2"/>
  <c r="N517" i="2"/>
  <c r="N60" i="2"/>
  <c r="N502" i="2"/>
  <c r="N623" i="2"/>
  <c r="N251" i="2"/>
  <c r="N652" i="2"/>
  <c r="N153" i="2"/>
  <c r="N605" i="2"/>
  <c r="N614" i="2"/>
  <c r="N237" i="2"/>
  <c r="N75" i="2"/>
  <c r="N309" i="2"/>
  <c r="N641" i="2"/>
  <c r="N532" i="2"/>
  <c r="N711" i="2"/>
  <c r="N201" i="2"/>
  <c r="N124" i="2"/>
  <c r="N660" i="2"/>
  <c r="N589" i="2"/>
  <c r="N702" i="2"/>
  <c r="N707" i="2"/>
  <c r="N385" i="2"/>
  <c r="N615" i="2"/>
  <c r="N236" i="2"/>
  <c r="N717" i="2"/>
  <c r="N84" i="2"/>
  <c r="N474" i="2"/>
  <c r="N117" i="2"/>
  <c r="N653" i="2"/>
  <c r="N719" i="2"/>
  <c r="N262" i="2"/>
  <c r="N243" i="2"/>
  <c r="N178" i="2"/>
  <c r="N272" i="2"/>
  <c r="N137" i="2"/>
  <c r="N429" i="2"/>
  <c r="N240" i="2"/>
  <c r="N599" i="2"/>
  <c r="N655" i="2"/>
  <c r="N248" i="2"/>
  <c r="N119" i="2"/>
  <c r="N603" i="2"/>
  <c r="N601" i="2"/>
  <c r="N302" i="2"/>
  <c r="N556" i="2"/>
  <c r="N737" i="2"/>
  <c r="N388" i="2"/>
  <c r="N677" i="2"/>
  <c r="N592" i="2"/>
  <c r="N225" i="2"/>
  <c r="N736" i="2"/>
  <c r="N494" i="2"/>
  <c r="N481" i="2"/>
  <c r="N184" i="2"/>
  <c r="N509" i="2"/>
  <c r="N564" i="2"/>
  <c r="N214" i="2"/>
  <c r="N551" i="2"/>
  <c r="N316" i="2"/>
  <c r="N101" i="2"/>
  <c r="N512" i="2"/>
  <c r="N263" i="2"/>
  <c r="N620" i="2"/>
  <c r="N501" i="2"/>
  <c r="N229" i="2"/>
  <c r="N706" i="2"/>
  <c r="N535" i="2"/>
  <c r="N546" i="2"/>
  <c r="N431" i="2"/>
  <c r="N734" i="2"/>
  <c r="N210" i="2"/>
  <c r="N658" i="2"/>
  <c r="N270" i="2"/>
  <c r="N318" i="2"/>
  <c r="N194" i="2"/>
  <c r="N710" i="2"/>
  <c r="N709" i="2"/>
  <c r="N285" i="2"/>
  <c r="N132" i="2"/>
  <c r="N482" i="2"/>
  <c r="N197" i="2"/>
  <c r="N355" i="2"/>
  <c r="N289" i="2"/>
  <c r="N579" i="2"/>
  <c r="N401" i="2"/>
  <c r="N407" i="2"/>
  <c r="N480" i="2"/>
  <c r="N554" i="2"/>
  <c r="N580" i="2"/>
  <c r="N587" i="2"/>
  <c r="N488" i="2"/>
  <c r="N162" i="2"/>
  <c r="N382" i="2"/>
  <c r="N610" i="2"/>
  <c r="N366" i="2"/>
  <c r="N690" i="2"/>
  <c r="N301" i="2"/>
  <c r="N338" i="2"/>
  <c r="N187" i="2"/>
  <c r="N679" i="2"/>
  <c r="N735" i="2"/>
  <c r="N619" i="2"/>
  <c r="N650" i="2"/>
  <c r="N575" i="2"/>
  <c r="N693" i="2"/>
  <c r="N691" i="2"/>
  <c r="N296" i="2"/>
  <c r="N486" i="2"/>
  <c r="N654" i="2"/>
  <c r="N657" i="2"/>
  <c r="N452" i="2"/>
  <c r="N553" i="2"/>
  <c r="N701" i="2"/>
  <c r="N593" i="2"/>
  <c r="N668" i="2"/>
  <c r="N729" i="2"/>
  <c r="N506" i="2"/>
  <c r="N694" i="2"/>
  <c r="N666" i="2"/>
  <c r="N683" i="2"/>
  <c r="N728" i="2"/>
  <c r="N700" i="2"/>
  <c r="N714" i="2"/>
  <c r="N727" i="2"/>
  <c r="N685" i="2"/>
  <c r="N708" i="2"/>
  <c r="N651" i="2"/>
  <c r="N731" i="2"/>
  <c r="N738" i="2"/>
  <c r="L643" i="2"/>
  <c r="L484" i="2"/>
  <c r="L430" i="2"/>
  <c r="L110" i="2"/>
  <c r="L212" i="2"/>
  <c r="L364" i="2"/>
  <c r="L331" i="2"/>
  <c r="L311" i="2"/>
  <c r="L597" i="2"/>
  <c r="L520" i="2"/>
  <c r="L188" i="2"/>
  <c r="L319" i="2"/>
  <c r="L115" i="2"/>
  <c r="L634" i="2"/>
  <c r="L378" i="2"/>
  <c r="L49" i="2"/>
  <c r="L609" i="2"/>
  <c r="L198" i="2"/>
  <c r="L548" i="2"/>
  <c r="L339" i="2"/>
  <c r="L423" i="2"/>
  <c r="L224" i="2"/>
  <c r="L379" i="2"/>
  <c r="L503" i="2"/>
  <c r="L549" i="2"/>
  <c r="L172" i="2"/>
  <c r="L94" i="2"/>
  <c r="L531" i="2"/>
  <c r="L606" i="2"/>
  <c r="L375" i="2"/>
  <c r="L389" i="2"/>
  <c r="L148" i="2"/>
  <c r="L704" i="2"/>
  <c r="L712" i="2"/>
  <c r="L76" i="2"/>
  <c r="L383" i="2"/>
  <c r="L18" i="2"/>
  <c r="L649" i="2"/>
  <c r="L111" i="2"/>
  <c r="L445" i="2"/>
  <c r="L86" i="2"/>
  <c r="L453" i="2"/>
  <c r="L370" i="2"/>
  <c r="L226" i="2"/>
  <c r="L476" i="2"/>
  <c r="L369" i="2"/>
  <c r="L516" i="2"/>
  <c r="L478" i="2"/>
  <c r="L594" i="2"/>
  <c r="L344" i="2"/>
  <c r="L349" i="2"/>
  <c r="L304" i="2"/>
  <c r="L195" i="2"/>
  <c r="L256" i="2"/>
  <c r="L163" i="2"/>
  <c r="L467" i="2"/>
  <c r="L490" i="2"/>
  <c r="L507" i="2"/>
  <c r="L404" i="2"/>
  <c r="L287" i="2"/>
  <c r="L264" i="2"/>
  <c r="L299" i="2"/>
  <c r="L199" i="2"/>
  <c r="L282" i="2"/>
  <c r="L294" i="2"/>
  <c r="L386" i="2"/>
  <c r="L125" i="2"/>
  <c r="L505" i="2"/>
  <c r="L533" i="2"/>
  <c r="L399" i="2"/>
  <c r="L361" i="2"/>
  <c r="L145" i="2"/>
  <c r="L552" i="2"/>
  <c r="L176" i="2"/>
  <c r="L103" i="2"/>
  <c r="L27" i="2"/>
  <c r="L395" i="2"/>
  <c r="L62" i="2"/>
  <c r="L202" i="2"/>
  <c r="L193" i="2"/>
  <c r="L164" i="2"/>
  <c r="L538" i="2"/>
  <c r="L320" i="2"/>
  <c r="L380" i="2"/>
  <c r="L114" i="2"/>
  <c r="L518" i="2"/>
  <c r="L392" i="2"/>
  <c r="L239" i="2"/>
  <c r="L405" i="2"/>
  <c r="L46" i="2"/>
  <c r="L297" i="2"/>
  <c r="L99" i="2"/>
  <c r="L308" i="2"/>
  <c r="L325" i="2"/>
  <c r="L443" i="2"/>
  <c r="L98" i="2"/>
  <c r="L159" i="2"/>
  <c r="L157" i="2"/>
  <c r="L633" i="2"/>
  <c r="L26" i="2"/>
  <c r="L242" i="2"/>
  <c r="L667" i="2"/>
  <c r="L406" i="2"/>
  <c r="L39" i="2"/>
  <c r="L358" i="2"/>
  <c r="L31" i="2"/>
  <c r="L471" i="2"/>
  <c r="L43" i="2"/>
  <c r="L327" i="2"/>
  <c r="L645" i="2"/>
  <c r="L400" i="2"/>
  <c r="L678" i="2"/>
  <c r="L450" i="2"/>
  <c r="L317" i="2"/>
  <c r="L20" i="2"/>
  <c r="L350" i="2"/>
  <c r="L291" i="2"/>
  <c r="L77" i="2"/>
  <c r="L126" i="2"/>
  <c r="L223" i="2"/>
  <c r="L721" i="2"/>
  <c r="L542" i="2"/>
  <c r="L307" i="2"/>
  <c r="L82" i="2"/>
  <c r="L377" i="2"/>
  <c r="L7" i="2"/>
  <c r="L330" i="2"/>
  <c r="L288" i="2"/>
  <c r="L109" i="2"/>
  <c r="L359" i="2"/>
  <c r="L189" i="2"/>
  <c r="L362" i="2"/>
  <c r="L354" i="2"/>
  <c r="L639" i="2"/>
  <c r="L216" i="2"/>
  <c r="L322" i="2"/>
  <c r="L663" i="2"/>
  <c r="L403" i="2"/>
  <c r="L208" i="2"/>
  <c r="L15" i="2"/>
  <c r="L621" i="2"/>
  <c r="L680" i="2"/>
  <c r="L367" i="2"/>
  <c r="L79" i="2"/>
  <c r="L348" i="2"/>
  <c r="L416" i="2"/>
  <c r="L576" i="2"/>
  <c r="L470" i="2"/>
  <c r="L433" i="2"/>
  <c r="L135" i="2"/>
  <c r="L238" i="2"/>
  <c r="L156" i="2"/>
  <c r="L475" i="2"/>
  <c r="L514" i="2"/>
  <c r="L686" i="2"/>
  <c r="L261" i="2"/>
  <c r="L447" i="2"/>
  <c r="L438" i="2"/>
  <c r="L23" i="2"/>
  <c r="L434" i="2"/>
  <c r="L540" i="2"/>
  <c r="L448" i="2"/>
  <c r="L209" i="2"/>
  <c r="L57" i="2"/>
  <c r="L107" i="2"/>
  <c r="L617" i="2"/>
  <c r="L48" i="2"/>
  <c r="L485" i="2"/>
  <c r="L280" i="2"/>
  <c r="L232" i="2"/>
  <c r="L393" i="2"/>
  <c r="L227" i="2"/>
  <c r="L539" i="2"/>
  <c r="L14" i="2"/>
  <c r="L74" i="2"/>
  <c r="L523" i="2"/>
  <c r="L268" i="2"/>
  <c r="L730" i="2"/>
  <c r="L635" i="2"/>
  <c r="L536" i="2"/>
  <c r="L629" i="2"/>
  <c r="L557" i="2"/>
  <c r="L656" i="2"/>
  <c r="L684" i="2"/>
  <c r="L624" i="2"/>
  <c r="L50" i="2"/>
  <c r="L396" i="2"/>
  <c r="L469" i="2"/>
  <c r="L625" i="2"/>
  <c r="L173" i="2"/>
  <c r="L496" i="2"/>
  <c r="L38" i="2"/>
  <c r="L219" i="2"/>
  <c r="L590" i="2"/>
  <c r="L41" i="2"/>
  <c r="L249" i="2"/>
  <c r="L373" i="2"/>
  <c r="L365" i="2"/>
  <c r="L662" i="2"/>
  <c r="L222" i="2"/>
  <c r="L321" i="2"/>
  <c r="L424" i="2"/>
  <c r="L595" i="2"/>
  <c r="L235" i="2"/>
  <c r="L439" i="2"/>
  <c r="L420" i="2"/>
  <c r="L631" i="2"/>
  <c r="L632" i="2"/>
  <c r="L477" i="2"/>
  <c r="L52" i="2"/>
  <c r="L640" i="2"/>
  <c r="L55" i="2"/>
  <c r="L5" i="2"/>
  <c r="L143" i="2"/>
  <c r="L638" i="2"/>
  <c r="L391" i="2"/>
  <c r="L271" i="2"/>
  <c r="L515" i="2"/>
  <c r="L160" i="2"/>
  <c r="L495" i="2"/>
  <c r="L519" i="2"/>
  <c r="L260" i="2"/>
  <c r="L182" i="2"/>
  <c r="L269" i="2"/>
  <c r="L328" i="2"/>
  <c r="L181" i="2"/>
  <c r="L376" i="2"/>
  <c r="L335" i="2"/>
  <c r="L647" i="2"/>
  <c r="L274" i="2"/>
  <c r="L165" i="2"/>
  <c r="L88" i="2"/>
  <c r="L33" i="2"/>
  <c r="L73" i="2"/>
  <c r="L340" i="2"/>
  <c r="L498" i="2"/>
  <c r="L508" i="2"/>
  <c r="L24" i="2"/>
  <c r="L687" i="2"/>
  <c r="L458" i="2"/>
  <c r="L91" i="2"/>
  <c r="L314" i="2"/>
  <c r="L455" i="2"/>
  <c r="L19" i="2"/>
  <c r="L428" i="2"/>
  <c r="L185" i="2"/>
  <c r="L598" i="2"/>
  <c r="L353" i="2"/>
  <c r="L217" i="2"/>
  <c r="L397" i="2"/>
  <c r="L133" i="2"/>
  <c r="L417" i="2"/>
  <c r="L616" i="2"/>
  <c r="L61" i="2"/>
  <c r="L51" i="2"/>
  <c r="L566" i="2"/>
  <c r="L332" i="2"/>
  <c r="L465" i="2"/>
  <c r="L146" i="2"/>
  <c r="L410" i="2"/>
  <c r="L561" i="2"/>
  <c r="L713" i="2"/>
  <c r="L441" i="2"/>
  <c r="L473" i="2"/>
  <c r="L698" i="2"/>
  <c r="L492" i="2"/>
  <c r="L394" i="2"/>
  <c r="L113" i="2"/>
  <c r="L427" i="2"/>
  <c r="L64" i="2"/>
  <c r="L529" i="2"/>
  <c r="L689" i="2"/>
  <c r="L390" i="2"/>
  <c r="L323" i="2"/>
  <c r="L265" i="2"/>
  <c r="L432" i="2"/>
  <c r="L85" i="2"/>
  <c r="L363" i="2"/>
  <c r="L464" i="2"/>
  <c r="L128" i="2"/>
  <c r="L35" i="2"/>
  <c r="L504" i="2"/>
  <c r="L411" i="2"/>
  <c r="L526" i="2"/>
  <c r="L528" i="2"/>
  <c r="L129" i="2"/>
  <c r="L203" i="2"/>
  <c r="L29" i="2"/>
  <c r="L421" i="2"/>
  <c r="L408" i="2"/>
  <c r="L54" i="2"/>
  <c r="L87" i="2"/>
  <c r="L158" i="2"/>
  <c r="L628" i="2"/>
  <c r="L3" i="2"/>
  <c r="L140" i="2"/>
  <c r="L310" i="2"/>
  <c r="L618" i="2"/>
  <c r="L155" i="2"/>
  <c r="L171" i="2"/>
  <c r="L68" i="2"/>
  <c r="L149" i="2"/>
  <c r="L342" i="2"/>
  <c r="L83" i="2"/>
  <c r="L66" i="2"/>
  <c r="L468" i="2"/>
  <c r="L724" i="2"/>
  <c r="L230" i="2"/>
  <c r="L541" i="2"/>
  <c r="L179" i="2"/>
  <c r="L483" i="2"/>
  <c r="L244" i="2"/>
  <c r="L688" i="2"/>
  <c r="L329" i="2"/>
  <c r="L241" i="2"/>
  <c r="L451" i="2"/>
  <c r="L567" i="2"/>
  <c r="L166" i="2"/>
  <c r="L30" i="2"/>
  <c r="L4" i="2"/>
  <c r="L608" i="2"/>
  <c r="L419" i="2"/>
  <c r="L130" i="2"/>
  <c r="L167" i="2"/>
  <c r="L569" i="2"/>
  <c r="L368" i="2"/>
  <c r="L139" i="2"/>
  <c r="L122" i="2"/>
  <c r="L96" i="2"/>
  <c r="L283" i="2"/>
  <c r="L648" i="2"/>
  <c r="L183" i="2"/>
  <c r="L298" i="2"/>
  <c r="L154" i="2"/>
  <c r="L215" i="2"/>
  <c r="L59" i="2"/>
  <c r="L2" i="2"/>
  <c r="L345" i="2"/>
  <c r="L174" i="2"/>
  <c r="L150" i="2"/>
  <c r="L499" i="2"/>
  <c r="L449" i="2"/>
  <c r="L521" i="2"/>
  <c r="L104" i="2"/>
  <c r="L40" i="2"/>
  <c r="L63" i="2"/>
  <c r="L547" i="2"/>
  <c r="L544" i="2"/>
  <c r="L121" i="2"/>
  <c r="L144" i="2"/>
  <c r="L32" i="2"/>
  <c r="L636" i="2"/>
  <c r="L169" i="2"/>
  <c r="L286" i="2"/>
  <c r="L141" i="2"/>
  <c r="L326" i="2"/>
  <c r="L626" i="2"/>
  <c r="L89" i="2"/>
  <c r="L305" i="2"/>
  <c r="L436" i="2"/>
  <c r="L177" i="2"/>
  <c r="L695" i="2"/>
  <c r="L284" i="2"/>
  <c r="L627" i="2"/>
  <c r="L28" i="2"/>
  <c r="L446" i="2"/>
  <c r="L12" i="2"/>
  <c r="L102" i="2"/>
  <c r="L387" i="2"/>
  <c r="L511" i="2"/>
  <c r="L69" i="2"/>
  <c r="L513" i="2"/>
  <c r="L142" i="2"/>
  <c r="L252" i="2"/>
  <c r="L705" i="2"/>
  <c r="L78" i="2"/>
  <c r="L136" i="2"/>
  <c r="L489" i="2"/>
  <c r="L279" i="2"/>
  <c r="L120" i="2"/>
  <c r="L732" i="2"/>
  <c r="L80" i="2"/>
  <c r="L582" i="2"/>
  <c r="L206" i="2"/>
  <c r="L200" i="2"/>
  <c r="L602" i="2"/>
  <c r="L493" i="2"/>
  <c r="L454" i="2"/>
  <c r="L479" i="2"/>
  <c r="L108" i="2"/>
  <c r="L435" i="2"/>
  <c r="L70" i="2"/>
  <c r="L34" i="2"/>
  <c r="L127" i="2"/>
  <c r="L313" i="2"/>
  <c r="L56" i="2"/>
  <c r="L425" i="2"/>
  <c r="L562" i="2"/>
  <c r="L277" i="2"/>
  <c r="L577" i="2"/>
  <c r="L13" i="2"/>
  <c r="L568" i="2"/>
  <c r="L372" i="2"/>
  <c r="L341" i="2"/>
  <c r="L17" i="2"/>
  <c r="L22" i="2"/>
  <c r="L247" i="2"/>
  <c r="L692" i="2"/>
  <c r="L646" i="2"/>
  <c r="L8" i="2"/>
  <c r="L699" i="2"/>
  <c r="L131" i="2"/>
  <c r="L151" i="2"/>
  <c r="L253" i="2"/>
  <c r="L524" i="2"/>
  <c r="L664" i="2"/>
  <c r="L661" i="2"/>
  <c r="L491" i="2"/>
  <c r="L583" i="2"/>
  <c r="L300" i="2"/>
  <c r="L415" i="2"/>
  <c r="L659" i="2"/>
  <c r="L220" i="2"/>
  <c r="L456" i="2"/>
  <c r="L116" i="2"/>
  <c r="L414" i="2"/>
  <c r="L228" i="2"/>
  <c r="L437" i="2"/>
  <c r="L44" i="2"/>
  <c r="L186" i="2"/>
  <c r="L246" i="2"/>
  <c r="L16" i="2"/>
  <c r="L180" i="2"/>
  <c r="L607" i="2"/>
  <c r="L333" i="2"/>
  <c r="L105" i="2"/>
  <c r="L525" i="2"/>
  <c r="L347" i="2"/>
  <c r="L612" i="2"/>
  <c r="L81" i="2"/>
  <c r="L725" i="2"/>
  <c r="L170" i="2"/>
  <c r="L381" i="2"/>
  <c r="L290" i="2"/>
  <c r="L211" i="2"/>
  <c r="L572" i="2"/>
  <c r="L303" i="2"/>
  <c r="L9" i="2"/>
  <c r="L600" i="2"/>
  <c r="L90" i="2"/>
  <c r="L402" i="2"/>
  <c r="L497" i="2"/>
  <c r="L670" i="2"/>
  <c r="L6" i="2"/>
  <c r="L696" i="2"/>
  <c r="L10" i="2"/>
  <c r="L190" i="2"/>
  <c r="L233" i="2"/>
  <c r="L11" i="2"/>
  <c r="L581" i="2"/>
  <c r="L537" i="2"/>
  <c r="L161" i="2"/>
  <c r="L500" i="2"/>
  <c r="L671" i="2"/>
  <c r="L276" i="2"/>
  <c r="L530" i="2"/>
  <c r="L254" i="2"/>
  <c r="L527" i="2"/>
  <c r="L100" i="2"/>
  <c r="L472" i="2"/>
  <c r="L676" i="2"/>
  <c r="L398" i="2"/>
  <c r="L281" i="2"/>
  <c r="L112" i="2"/>
  <c r="L25" i="2"/>
  <c r="L665" i="2"/>
  <c r="L642" i="2"/>
  <c r="L460" i="2"/>
  <c r="L418" i="2"/>
  <c r="L218" i="2"/>
  <c r="L352" i="2"/>
  <c r="L334" i="2"/>
  <c r="L306" i="2"/>
  <c r="L461" i="2"/>
  <c r="L168" i="2"/>
  <c r="L723" i="2"/>
  <c r="L266" i="2"/>
  <c r="L196" i="2"/>
  <c r="L97" i="2"/>
  <c r="L175" i="2"/>
  <c r="L275" i="2"/>
  <c r="L207" i="2"/>
  <c r="L295" i="2"/>
  <c r="L93" i="2"/>
  <c r="L36" i="2"/>
  <c r="L71" i="2"/>
  <c r="L257" i="2"/>
  <c r="L545" i="2"/>
  <c r="L726" i="2"/>
  <c r="L672" i="2"/>
  <c r="L669" i="2"/>
  <c r="L563" i="2"/>
  <c r="L258" i="2"/>
  <c r="L292" i="2"/>
  <c r="L573" i="2"/>
  <c r="L134" i="2"/>
  <c r="L611" i="2"/>
  <c r="L637" i="2"/>
  <c r="L293" i="2"/>
  <c r="L65" i="2"/>
  <c r="L718" i="2"/>
  <c r="L245" i="2"/>
  <c r="L682" i="2"/>
  <c r="L409" i="2"/>
  <c r="L255" i="2"/>
  <c r="L58" i="2"/>
  <c r="L459" i="2"/>
  <c r="L37" i="2"/>
  <c r="L559" i="2"/>
  <c r="L622" i="2"/>
  <c r="L722" i="2"/>
  <c r="L522" i="2"/>
  <c r="L578" i="2"/>
  <c r="L45" i="2"/>
  <c r="L588" i="2"/>
  <c r="L337" i="2"/>
  <c r="L47" i="2"/>
  <c r="L716" i="2"/>
  <c r="L343" i="2"/>
  <c r="L357" i="2"/>
  <c r="L346" i="2"/>
  <c r="L584" i="2"/>
  <c r="L630" i="2"/>
  <c r="L487" i="2"/>
  <c r="L324" i="2"/>
  <c r="L278" i="2"/>
  <c r="L510" i="2"/>
  <c r="L674" i="2"/>
  <c r="L558" i="2"/>
  <c r="L259" i="2"/>
  <c r="L442" i="2"/>
  <c r="L360" i="2"/>
  <c r="L543" i="2"/>
  <c r="L604" i="2"/>
  <c r="L221" i="2"/>
  <c r="L205" i="2"/>
  <c r="L231" i="2"/>
  <c r="L315" i="2"/>
  <c r="L570" i="2"/>
  <c r="L715" i="2"/>
  <c r="L204" i="2"/>
  <c r="L550" i="2"/>
  <c r="L560" i="2"/>
  <c r="L234" i="2"/>
  <c r="L440" i="2"/>
  <c r="L462" i="2"/>
  <c r="L42" i="2"/>
  <c r="L703" i="2"/>
  <c r="L21" i="2"/>
  <c r="L422" i="2"/>
  <c r="L720" i="2"/>
  <c r="L72" i="2"/>
  <c r="L92" i="2"/>
  <c r="L466" i="2"/>
  <c r="L192" i="2"/>
  <c r="L147" i="2"/>
  <c r="L591" i="2"/>
  <c r="L53" i="2"/>
  <c r="L250" i="2"/>
  <c r="L596" i="2"/>
  <c r="L571" i="2"/>
  <c r="L312" i="2"/>
  <c r="L697" i="2"/>
  <c r="L574" i="2"/>
  <c r="L374" i="2"/>
  <c r="L413" i="2"/>
  <c r="L733" i="2"/>
  <c r="L457" i="2"/>
  <c r="L644" i="2"/>
  <c r="L356" i="2"/>
  <c r="L586" i="2"/>
  <c r="L138" i="2"/>
  <c r="L123" i="2"/>
  <c r="L118" i="2"/>
  <c r="L412" i="2"/>
  <c r="L555" i="2"/>
  <c r="L213" i="2"/>
  <c r="L67" i="2"/>
  <c r="L106" i="2"/>
  <c r="L675" i="2"/>
  <c r="L336" i="2"/>
  <c r="L463" i="2"/>
  <c r="L534" i="2"/>
  <c r="L673" i="2"/>
  <c r="L191" i="2"/>
  <c r="L273" i="2"/>
  <c r="L585" i="2"/>
  <c r="L565" i="2"/>
  <c r="L384" i="2"/>
  <c r="L681" i="2"/>
  <c r="L444" i="2"/>
  <c r="L95" i="2"/>
  <c r="L613" i="2"/>
  <c r="L426" i="2"/>
  <c r="L267" i="2"/>
  <c r="L152" i="2"/>
  <c r="L371" i="2"/>
  <c r="L351" i="2"/>
  <c r="L517" i="2"/>
  <c r="L60" i="2"/>
  <c r="L502" i="2"/>
  <c r="L623" i="2"/>
  <c r="L251" i="2"/>
  <c r="L652" i="2"/>
  <c r="L153" i="2"/>
  <c r="L605" i="2"/>
  <c r="L614" i="2"/>
  <c r="L237" i="2"/>
  <c r="L75" i="2"/>
  <c r="L309" i="2"/>
  <c r="L641" i="2"/>
  <c r="L532" i="2"/>
  <c r="L711" i="2"/>
  <c r="L201" i="2"/>
  <c r="L124" i="2"/>
  <c r="L660" i="2"/>
  <c r="L589" i="2"/>
  <c r="L702" i="2"/>
  <c r="L707" i="2"/>
  <c r="L385" i="2"/>
  <c r="L615" i="2"/>
  <c r="L236" i="2"/>
  <c r="L717" i="2"/>
  <c r="L84" i="2"/>
  <c r="L474" i="2"/>
  <c r="L117" i="2"/>
  <c r="L653" i="2"/>
  <c r="L719" i="2"/>
  <c r="L262" i="2"/>
  <c r="L243" i="2"/>
  <c r="L178" i="2"/>
  <c r="L272" i="2"/>
  <c r="L137" i="2"/>
  <c r="L429" i="2"/>
  <c r="L240" i="2"/>
  <c r="L599" i="2"/>
  <c r="L655" i="2"/>
  <c r="L248" i="2"/>
  <c r="L119" i="2"/>
  <c r="L603" i="2"/>
  <c r="L601" i="2"/>
  <c r="L302" i="2"/>
  <c r="L556" i="2"/>
  <c r="L737" i="2"/>
  <c r="L388" i="2"/>
  <c r="L677" i="2"/>
  <c r="L592" i="2"/>
  <c r="L225" i="2"/>
  <c r="L736" i="2"/>
  <c r="L494" i="2"/>
  <c r="L481" i="2"/>
  <c r="L184" i="2"/>
  <c r="L509" i="2"/>
  <c r="L564" i="2"/>
  <c r="L214" i="2"/>
  <c r="L551" i="2"/>
  <c r="L316" i="2"/>
  <c r="L101" i="2"/>
  <c r="L512" i="2"/>
  <c r="L263" i="2"/>
  <c r="L620" i="2"/>
  <c r="L501" i="2"/>
  <c r="L229" i="2"/>
  <c r="L706" i="2"/>
  <c r="L535" i="2"/>
  <c r="L546" i="2"/>
  <c r="L431" i="2"/>
  <c r="L734" i="2"/>
  <c r="L210" i="2"/>
  <c r="L658" i="2"/>
  <c r="L270" i="2"/>
  <c r="L318" i="2"/>
  <c r="L194" i="2"/>
  <c r="L710" i="2"/>
  <c r="L709" i="2"/>
  <c r="L285" i="2"/>
  <c r="L132" i="2"/>
  <c r="L482" i="2"/>
  <c r="L197" i="2"/>
  <c r="L355" i="2"/>
  <c r="L289" i="2"/>
  <c r="L579" i="2"/>
  <c r="L401" i="2"/>
  <c r="L407" i="2"/>
  <c r="L480" i="2"/>
  <c r="L554" i="2"/>
  <c r="L580" i="2"/>
  <c r="L587" i="2"/>
  <c r="L488" i="2"/>
  <c r="L162" i="2"/>
  <c r="L382" i="2"/>
  <c r="L610" i="2"/>
  <c r="L366" i="2"/>
  <c r="L690" i="2"/>
  <c r="L301" i="2"/>
  <c r="L338" i="2"/>
  <c r="L187" i="2"/>
  <c r="L679" i="2"/>
  <c r="L735" i="2"/>
  <c r="L619" i="2"/>
  <c r="L650" i="2"/>
  <c r="L575" i="2"/>
  <c r="L693" i="2"/>
  <c r="L691" i="2"/>
  <c r="L296" i="2"/>
  <c r="L486" i="2"/>
  <c r="L654" i="2"/>
  <c r="L657" i="2"/>
  <c r="L452" i="2"/>
  <c r="L553" i="2"/>
  <c r="L701" i="2"/>
  <c r="L593" i="2"/>
  <c r="L668" i="2"/>
  <c r="L729" i="2"/>
  <c r="L506" i="2"/>
  <c r="L694" i="2"/>
  <c r="L666" i="2"/>
  <c r="L683" i="2"/>
  <c r="L728" i="2"/>
  <c r="L700" i="2"/>
  <c r="L714" i="2"/>
  <c r="L727" i="2"/>
  <c r="L685" i="2"/>
  <c r="L708" i="2"/>
  <c r="L651" i="2"/>
  <c r="L731" i="2"/>
  <c r="L738" i="2"/>
  <c r="J643" i="2"/>
  <c r="J484" i="2"/>
  <c r="J430" i="2"/>
  <c r="J110" i="2"/>
  <c r="J212" i="2"/>
  <c r="J364" i="2"/>
  <c r="J331" i="2"/>
  <c r="J311" i="2"/>
  <c r="J597" i="2"/>
  <c r="J520" i="2"/>
  <c r="J188" i="2"/>
  <c r="J319" i="2"/>
  <c r="J115" i="2"/>
  <c r="J634" i="2"/>
  <c r="J378" i="2"/>
  <c r="J49" i="2"/>
  <c r="J609" i="2"/>
  <c r="J198" i="2"/>
  <c r="J548" i="2"/>
  <c r="J339" i="2"/>
  <c r="J423" i="2"/>
  <c r="J224" i="2"/>
  <c r="J379" i="2"/>
  <c r="J503" i="2"/>
  <c r="J549" i="2"/>
  <c r="J172" i="2"/>
  <c r="J94" i="2"/>
  <c r="J531" i="2"/>
  <c r="J606" i="2"/>
  <c r="J375" i="2"/>
  <c r="J389" i="2"/>
  <c r="J148" i="2"/>
  <c r="J704" i="2"/>
  <c r="J712" i="2"/>
  <c r="J76" i="2"/>
  <c r="J383" i="2"/>
  <c r="J18" i="2"/>
  <c r="J649" i="2"/>
  <c r="J111" i="2"/>
  <c r="J445" i="2"/>
  <c r="J86" i="2"/>
  <c r="J453" i="2"/>
  <c r="J370" i="2"/>
  <c r="J226" i="2"/>
  <c r="J476" i="2"/>
  <c r="J369" i="2"/>
  <c r="J516" i="2"/>
  <c r="J478" i="2"/>
  <c r="J594" i="2"/>
  <c r="J344" i="2"/>
  <c r="J349" i="2"/>
  <c r="J304" i="2"/>
  <c r="J195" i="2"/>
  <c r="J256" i="2"/>
  <c r="J163" i="2"/>
  <c r="J467" i="2"/>
  <c r="J490" i="2"/>
  <c r="J507" i="2"/>
  <c r="J404" i="2"/>
  <c r="J287" i="2"/>
  <c r="J264" i="2"/>
  <c r="J299" i="2"/>
  <c r="J199" i="2"/>
  <c r="J282" i="2"/>
  <c r="J294" i="2"/>
  <c r="J386" i="2"/>
  <c r="J125" i="2"/>
  <c r="J505" i="2"/>
  <c r="J533" i="2"/>
  <c r="J399" i="2"/>
  <c r="J361" i="2"/>
  <c r="J145" i="2"/>
  <c r="J552" i="2"/>
  <c r="J176" i="2"/>
  <c r="J103" i="2"/>
  <c r="J27" i="2"/>
  <c r="J395" i="2"/>
  <c r="J62" i="2"/>
  <c r="J202" i="2"/>
  <c r="J193" i="2"/>
  <c r="J164" i="2"/>
  <c r="J538" i="2"/>
  <c r="J320" i="2"/>
  <c r="J380" i="2"/>
  <c r="J114" i="2"/>
  <c r="J518" i="2"/>
  <c r="J392" i="2"/>
  <c r="J239" i="2"/>
  <c r="J405" i="2"/>
  <c r="J46" i="2"/>
  <c r="J297" i="2"/>
  <c r="J99" i="2"/>
  <c r="J308" i="2"/>
  <c r="J325" i="2"/>
  <c r="J443" i="2"/>
  <c r="J98" i="2"/>
  <c r="J159" i="2"/>
  <c r="J157" i="2"/>
  <c r="J633" i="2"/>
  <c r="J26" i="2"/>
  <c r="J242" i="2"/>
  <c r="J667" i="2"/>
  <c r="J406" i="2"/>
  <c r="J39" i="2"/>
  <c r="J358" i="2"/>
  <c r="J31" i="2"/>
  <c r="J471" i="2"/>
  <c r="J43" i="2"/>
  <c r="J327" i="2"/>
  <c r="J645" i="2"/>
  <c r="J400" i="2"/>
  <c r="J678" i="2"/>
  <c r="J450" i="2"/>
  <c r="J317" i="2"/>
  <c r="J20" i="2"/>
  <c r="J350" i="2"/>
  <c r="J291" i="2"/>
  <c r="J77" i="2"/>
  <c r="J126" i="2"/>
  <c r="J223" i="2"/>
  <c r="J721" i="2"/>
  <c r="J542" i="2"/>
  <c r="J307" i="2"/>
  <c r="J82" i="2"/>
  <c r="J377" i="2"/>
  <c r="J7" i="2"/>
  <c r="J330" i="2"/>
  <c r="J288" i="2"/>
  <c r="J109" i="2"/>
  <c r="J359" i="2"/>
  <c r="J189" i="2"/>
  <c r="J362" i="2"/>
  <c r="J354" i="2"/>
  <c r="J639" i="2"/>
  <c r="J216" i="2"/>
  <c r="J322" i="2"/>
  <c r="J663" i="2"/>
  <c r="J403" i="2"/>
  <c r="J208" i="2"/>
  <c r="J15" i="2"/>
  <c r="J621" i="2"/>
  <c r="J680" i="2"/>
  <c r="J367" i="2"/>
  <c r="J79" i="2"/>
  <c r="J348" i="2"/>
  <c r="J416" i="2"/>
  <c r="J576" i="2"/>
  <c r="J470" i="2"/>
  <c r="J433" i="2"/>
  <c r="J135" i="2"/>
  <c r="J238" i="2"/>
  <c r="J156" i="2"/>
  <c r="J475" i="2"/>
  <c r="J514" i="2"/>
  <c r="J686" i="2"/>
  <c r="J261" i="2"/>
  <c r="J447" i="2"/>
  <c r="J438" i="2"/>
  <c r="J23" i="2"/>
  <c r="J434" i="2"/>
  <c r="J540" i="2"/>
  <c r="J448" i="2"/>
  <c r="J209" i="2"/>
  <c r="J57" i="2"/>
  <c r="J107" i="2"/>
  <c r="J617" i="2"/>
  <c r="J48" i="2"/>
  <c r="J485" i="2"/>
  <c r="J280" i="2"/>
  <c r="J232" i="2"/>
  <c r="J393" i="2"/>
  <c r="J227" i="2"/>
  <c r="J539" i="2"/>
  <c r="J14" i="2"/>
  <c r="J74" i="2"/>
  <c r="J523" i="2"/>
  <c r="J268" i="2"/>
  <c r="J730" i="2"/>
  <c r="J635" i="2"/>
  <c r="J536" i="2"/>
  <c r="J629" i="2"/>
  <c r="J557" i="2"/>
  <c r="J656" i="2"/>
  <c r="J684" i="2"/>
  <c r="J624" i="2"/>
  <c r="J50" i="2"/>
  <c r="J396" i="2"/>
  <c r="J469" i="2"/>
  <c r="J625" i="2"/>
  <c r="J173" i="2"/>
  <c r="J496" i="2"/>
  <c r="J38" i="2"/>
  <c r="J219" i="2"/>
  <c r="J590" i="2"/>
  <c r="J41" i="2"/>
  <c r="J249" i="2"/>
  <c r="J373" i="2"/>
  <c r="J365" i="2"/>
  <c r="J662" i="2"/>
  <c r="J222" i="2"/>
  <c r="J321" i="2"/>
  <c r="J424" i="2"/>
  <c r="J595" i="2"/>
  <c r="J235" i="2"/>
  <c r="J439" i="2"/>
  <c r="J420" i="2"/>
  <c r="J631" i="2"/>
  <c r="J632" i="2"/>
  <c r="J477" i="2"/>
  <c r="J52" i="2"/>
  <c r="J640" i="2"/>
  <c r="J55" i="2"/>
  <c r="J5" i="2"/>
  <c r="J143" i="2"/>
  <c r="J638" i="2"/>
  <c r="J391" i="2"/>
  <c r="J271" i="2"/>
  <c r="J515" i="2"/>
  <c r="J160" i="2"/>
  <c r="J495" i="2"/>
  <c r="J519" i="2"/>
  <c r="J260" i="2"/>
  <c r="J182" i="2"/>
  <c r="J269" i="2"/>
  <c r="J328" i="2"/>
  <c r="J181" i="2"/>
  <c r="J376" i="2"/>
  <c r="J335" i="2"/>
  <c r="J647" i="2"/>
  <c r="J274" i="2"/>
  <c r="J165" i="2"/>
  <c r="J88" i="2"/>
  <c r="J33" i="2"/>
  <c r="J73" i="2"/>
  <c r="J340" i="2"/>
  <c r="J498" i="2"/>
  <c r="J508" i="2"/>
  <c r="J24" i="2"/>
  <c r="J687" i="2"/>
  <c r="J458" i="2"/>
  <c r="J91" i="2"/>
  <c r="J314" i="2"/>
  <c r="J455" i="2"/>
  <c r="J19" i="2"/>
  <c r="J428" i="2"/>
  <c r="J185" i="2"/>
  <c r="J598" i="2"/>
  <c r="J353" i="2"/>
  <c r="J217" i="2"/>
  <c r="J397" i="2"/>
  <c r="J133" i="2"/>
  <c r="J417" i="2"/>
  <c r="J616" i="2"/>
  <c r="J61" i="2"/>
  <c r="J51" i="2"/>
  <c r="J566" i="2"/>
  <c r="J332" i="2"/>
  <c r="J465" i="2"/>
  <c r="J146" i="2"/>
  <c r="J410" i="2"/>
  <c r="J561" i="2"/>
  <c r="J713" i="2"/>
  <c r="J441" i="2"/>
  <c r="J473" i="2"/>
  <c r="J698" i="2"/>
  <c r="J492" i="2"/>
  <c r="J394" i="2"/>
  <c r="J113" i="2"/>
  <c r="J427" i="2"/>
  <c r="J64" i="2"/>
  <c r="J529" i="2"/>
  <c r="J689" i="2"/>
  <c r="J390" i="2"/>
  <c r="J323" i="2"/>
  <c r="J265" i="2"/>
  <c r="J432" i="2"/>
  <c r="J85" i="2"/>
  <c r="J363" i="2"/>
  <c r="J464" i="2"/>
  <c r="J128" i="2"/>
  <c r="J35" i="2"/>
  <c r="J504" i="2"/>
  <c r="J411" i="2"/>
  <c r="J526" i="2"/>
  <c r="J528" i="2"/>
  <c r="J129" i="2"/>
  <c r="J203" i="2"/>
  <c r="J29" i="2"/>
  <c r="J421" i="2"/>
  <c r="J408" i="2"/>
  <c r="J54" i="2"/>
  <c r="J87" i="2"/>
  <c r="J158" i="2"/>
  <c r="J628" i="2"/>
  <c r="J3" i="2"/>
  <c r="J140" i="2"/>
  <c r="J310" i="2"/>
  <c r="J618" i="2"/>
  <c r="J155" i="2"/>
  <c r="J171" i="2"/>
  <c r="J68" i="2"/>
  <c r="J149" i="2"/>
  <c r="J342" i="2"/>
  <c r="J83" i="2"/>
  <c r="J66" i="2"/>
  <c r="J468" i="2"/>
  <c r="J724" i="2"/>
  <c r="J230" i="2"/>
  <c r="J541" i="2"/>
  <c r="J179" i="2"/>
  <c r="J483" i="2"/>
  <c r="J244" i="2"/>
  <c r="J688" i="2"/>
  <c r="J329" i="2"/>
  <c r="J241" i="2"/>
  <c r="J451" i="2"/>
  <c r="J567" i="2"/>
  <c r="J166" i="2"/>
  <c r="J30" i="2"/>
  <c r="J4" i="2"/>
  <c r="J608" i="2"/>
  <c r="J419" i="2"/>
  <c r="J130" i="2"/>
  <c r="J167" i="2"/>
  <c r="J569" i="2"/>
  <c r="J368" i="2"/>
  <c r="J139" i="2"/>
  <c r="J122" i="2"/>
  <c r="J96" i="2"/>
  <c r="J283" i="2"/>
  <c r="J648" i="2"/>
  <c r="J183" i="2"/>
  <c r="J298" i="2"/>
  <c r="J154" i="2"/>
  <c r="J215" i="2"/>
  <c r="J59" i="2"/>
  <c r="J2" i="2"/>
  <c r="J345" i="2"/>
  <c r="J174" i="2"/>
  <c r="J150" i="2"/>
  <c r="J499" i="2"/>
  <c r="J449" i="2"/>
  <c r="J521" i="2"/>
  <c r="J104" i="2"/>
  <c r="J40" i="2"/>
  <c r="J63" i="2"/>
  <c r="J547" i="2"/>
  <c r="J544" i="2"/>
  <c r="J121" i="2"/>
  <c r="J144" i="2"/>
  <c r="J32" i="2"/>
  <c r="J636" i="2"/>
  <c r="J169" i="2"/>
  <c r="J286" i="2"/>
  <c r="J141" i="2"/>
  <c r="J326" i="2"/>
  <c r="J626" i="2"/>
  <c r="J89" i="2"/>
  <c r="J305" i="2"/>
  <c r="J436" i="2"/>
  <c r="J177" i="2"/>
  <c r="J695" i="2"/>
  <c r="J284" i="2"/>
  <c r="J627" i="2"/>
  <c r="J28" i="2"/>
  <c r="J446" i="2"/>
  <c r="J12" i="2"/>
  <c r="J102" i="2"/>
  <c r="J387" i="2"/>
  <c r="J511" i="2"/>
  <c r="J69" i="2"/>
  <c r="J513" i="2"/>
  <c r="J142" i="2"/>
  <c r="J252" i="2"/>
  <c r="J705" i="2"/>
  <c r="J78" i="2"/>
  <c r="J136" i="2"/>
  <c r="J489" i="2"/>
  <c r="J279" i="2"/>
  <c r="J120" i="2"/>
  <c r="J732" i="2"/>
  <c r="J80" i="2"/>
  <c r="J582" i="2"/>
  <c r="J206" i="2"/>
  <c r="J200" i="2"/>
  <c r="J602" i="2"/>
  <c r="J493" i="2"/>
  <c r="J454" i="2"/>
  <c r="J479" i="2"/>
  <c r="J108" i="2"/>
  <c r="J435" i="2"/>
  <c r="J70" i="2"/>
  <c r="J34" i="2"/>
  <c r="J127" i="2"/>
  <c r="J313" i="2"/>
  <c r="J56" i="2"/>
  <c r="J425" i="2"/>
  <c r="J562" i="2"/>
  <c r="J277" i="2"/>
  <c r="J577" i="2"/>
  <c r="J13" i="2"/>
  <c r="J568" i="2"/>
  <c r="J372" i="2"/>
  <c r="J341" i="2"/>
  <c r="J17" i="2"/>
  <c r="J22" i="2"/>
  <c r="J247" i="2"/>
  <c r="J692" i="2"/>
  <c r="J646" i="2"/>
  <c r="J8" i="2"/>
  <c r="J699" i="2"/>
  <c r="J131" i="2"/>
  <c r="J151" i="2"/>
  <c r="J253" i="2"/>
  <c r="J524" i="2"/>
  <c r="J664" i="2"/>
  <c r="J661" i="2"/>
  <c r="J491" i="2"/>
  <c r="J583" i="2"/>
  <c r="J300" i="2"/>
  <c r="J415" i="2"/>
  <c r="J659" i="2"/>
  <c r="J220" i="2"/>
  <c r="J456" i="2"/>
  <c r="J116" i="2"/>
  <c r="J414" i="2"/>
  <c r="J228" i="2"/>
  <c r="J437" i="2"/>
  <c r="J44" i="2"/>
  <c r="J186" i="2"/>
  <c r="J246" i="2"/>
  <c r="J16" i="2"/>
  <c r="J180" i="2"/>
  <c r="J607" i="2"/>
  <c r="J333" i="2"/>
  <c r="J105" i="2"/>
  <c r="J525" i="2"/>
  <c r="J347" i="2"/>
  <c r="J612" i="2"/>
  <c r="J81" i="2"/>
  <c r="J725" i="2"/>
  <c r="J170" i="2"/>
  <c r="J381" i="2"/>
  <c r="J290" i="2"/>
  <c r="J211" i="2"/>
  <c r="J572" i="2"/>
  <c r="J303" i="2"/>
  <c r="J9" i="2"/>
  <c r="J600" i="2"/>
  <c r="J90" i="2"/>
  <c r="J402" i="2"/>
  <c r="J497" i="2"/>
  <c r="J670" i="2"/>
  <c r="J6" i="2"/>
  <c r="J696" i="2"/>
  <c r="J10" i="2"/>
  <c r="J190" i="2"/>
  <c r="J233" i="2"/>
  <c r="J11" i="2"/>
  <c r="J581" i="2"/>
  <c r="J537" i="2"/>
  <c r="J161" i="2"/>
  <c r="J500" i="2"/>
  <c r="J671" i="2"/>
  <c r="J276" i="2"/>
  <c r="J530" i="2"/>
  <c r="J254" i="2"/>
  <c r="J527" i="2"/>
  <c r="J100" i="2"/>
  <c r="J472" i="2"/>
  <c r="J676" i="2"/>
  <c r="J398" i="2"/>
  <c r="J281" i="2"/>
  <c r="J112" i="2"/>
  <c r="J25" i="2"/>
  <c r="J665" i="2"/>
  <c r="J642" i="2"/>
  <c r="J460" i="2"/>
  <c r="J418" i="2"/>
  <c r="J218" i="2"/>
  <c r="J352" i="2"/>
  <c r="J334" i="2"/>
  <c r="J306" i="2"/>
  <c r="J461" i="2"/>
  <c r="J168" i="2"/>
  <c r="J723" i="2"/>
  <c r="J266" i="2"/>
  <c r="J196" i="2"/>
  <c r="J97" i="2"/>
  <c r="J175" i="2"/>
  <c r="J275" i="2"/>
  <c r="J207" i="2"/>
  <c r="J295" i="2"/>
  <c r="J93" i="2"/>
  <c r="J36" i="2"/>
  <c r="J71" i="2"/>
  <c r="J257" i="2"/>
  <c r="J545" i="2"/>
  <c r="J726" i="2"/>
  <c r="J672" i="2"/>
  <c r="J669" i="2"/>
  <c r="J563" i="2"/>
  <c r="J258" i="2"/>
  <c r="J292" i="2"/>
  <c r="J573" i="2"/>
  <c r="J134" i="2"/>
  <c r="J611" i="2"/>
  <c r="J637" i="2"/>
  <c r="J293" i="2"/>
  <c r="J65" i="2"/>
  <c r="J718" i="2"/>
  <c r="J245" i="2"/>
  <c r="J682" i="2"/>
  <c r="J409" i="2"/>
  <c r="J255" i="2"/>
  <c r="J58" i="2"/>
  <c r="J459" i="2"/>
  <c r="J37" i="2"/>
  <c r="J559" i="2"/>
  <c r="J622" i="2"/>
  <c r="J722" i="2"/>
  <c r="J522" i="2"/>
  <c r="J578" i="2"/>
  <c r="J45" i="2"/>
  <c r="J588" i="2"/>
  <c r="J337" i="2"/>
  <c r="J47" i="2"/>
  <c r="J716" i="2"/>
  <c r="J343" i="2"/>
  <c r="J357" i="2"/>
  <c r="J346" i="2"/>
  <c r="J584" i="2"/>
  <c r="J630" i="2"/>
  <c r="J487" i="2"/>
  <c r="J324" i="2"/>
  <c r="J278" i="2"/>
  <c r="J510" i="2"/>
  <c r="J674" i="2"/>
  <c r="J558" i="2"/>
  <c r="J259" i="2"/>
  <c r="J442" i="2"/>
  <c r="J360" i="2"/>
  <c r="J543" i="2"/>
  <c r="J604" i="2"/>
  <c r="J221" i="2"/>
  <c r="J205" i="2"/>
  <c r="J231" i="2"/>
  <c r="J315" i="2"/>
  <c r="J570" i="2"/>
  <c r="J715" i="2"/>
  <c r="J204" i="2"/>
  <c r="J550" i="2"/>
  <c r="J560" i="2"/>
  <c r="J234" i="2"/>
  <c r="J440" i="2"/>
  <c r="J462" i="2"/>
  <c r="J42" i="2"/>
  <c r="J703" i="2"/>
  <c r="J21" i="2"/>
  <c r="J422" i="2"/>
  <c r="J720" i="2"/>
  <c r="J72" i="2"/>
  <c r="J92" i="2"/>
  <c r="J466" i="2"/>
  <c r="J192" i="2"/>
  <c r="J147" i="2"/>
  <c r="J591" i="2"/>
  <c r="J53" i="2"/>
  <c r="J250" i="2"/>
  <c r="J596" i="2"/>
  <c r="J571" i="2"/>
  <c r="J312" i="2"/>
  <c r="J697" i="2"/>
  <c r="J574" i="2"/>
  <c r="J374" i="2"/>
  <c r="J413" i="2"/>
  <c r="J733" i="2"/>
  <c r="J457" i="2"/>
  <c r="J644" i="2"/>
  <c r="J356" i="2"/>
  <c r="J586" i="2"/>
  <c r="J138" i="2"/>
  <c r="J123" i="2"/>
  <c r="J118" i="2"/>
  <c r="J412" i="2"/>
  <c r="J555" i="2"/>
  <c r="J213" i="2"/>
  <c r="J67" i="2"/>
  <c r="J106" i="2"/>
  <c r="J675" i="2"/>
  <c r="J336" i="2"/>
  <c r="J463" i="2"/>
  <c r="J534" i="2"/>
  <c r="J673" i="2"/>
  <c r="J191" i="2"/>
  <c r="J273" i="2"/>
  <c r="J585" i="2"/>
  <c r="J565" i="2"/>
  <c r="J384" i="2"/>
  <c r="J681" i="2"/>
  <c r="J444" i="2"/>
  <c r="J95" i="2"/>
  <c r="J613" i="2"/>
  <c r="J426" i="2"/>
  <c r="J267" i="2"/>
  <c r="J152" i="2"/>
  <c r="J371" i="2"/>
  <c r="J351" i="2"/>
  <c r="J517" i="2"/>
  <c r="J60" i="2"/>
  <c r="J502" i="2"/>
  <c r="J623" i="2"/>
  <c r="J251" i="2"/>
  <c r="J652" i="2"/>
  <c r="J153" i="2"/>
  <c r="J605" i="2"/>
  <c r="J614" i="2"/>
  <c r="J237" i="2"/>
  <c r="J75" i="2"/>
  <c r="J309" i="2"/>
  <c r="J641" i="2"/>
  <c r="J532" i="2"/>
  <c r="J711" i="2"/>
  <c r="J201" i="2"/>
  <c r="J124" i="2"/>
  <c r="J660" i="2"/>
  <c r="J589" i="2"/>
  <c r="J702" i="2"/>
  <c r="J707" i="2"/>
  <c r="J385" i="2"/>
  <c r="J615" i="2"/>
  <c r="J236" i="2"/>
  <c r="J717" i="2"/>
  <c r="J84" i="2"/>
  <c r="J474" i="2"/>
  <c r="J117" i="2"/>
  <c r="J653" i="2"/>
  <c r="J719" i="2"/>
  <c r="J262" i="2"/>
  <c r="J243" i="2"/>
  <c r="J178" i="2"/>
  <c r="J272" i="2"/>
  <c r="J137" i="2"/>
  <c r="J429" i="2"/>
  <c r="J240" i="2"/>
  <c r="J599" i="2"/>
  <c r="J655" i="2"/>
  <c r="J248" i="2"/>
  <c r="J119" i="2"/>
  <c r="J603" i="2"/>
  <c r="J601" i="2"/>
  <c r="J302" i="2"/>
  <c r="J556" i="2"/>
  <c r="J737" i="2"/>
  <c r="J388" i="2"/>
  <c r="J677" i="2"/>
  <c r="J592" i="2"/>
  <c r="J225" i="2"/>
  <c r="J736" i="2"/>
  <c r="J494" i="2"/>
  <c r="J481" i="2"/>
  <c r="J184" i="2"/>
  <c r="J509" i="2"/>
  <c r="J564" i="2"/>
  <c r="J214" i="2"/>
  <c r="J551" i="2"/>
  <c r="J316" i="2"/>
  <c r="J101" i="2"/>
  <c r="J512" i="2"/>
  <c r="J263" i="2"/>
  <c r="J620" i="2"/>
  <c r="J501" i="2"/>
  <c r="J229" i="2"/>
  <c r="J706" i="2"/>
  <c r="J535" i="2"/>
  <c r="J546" i="2"/>
  <c r="J431" i="2"/>
  <c r="J734" i="2"/>
  <c r="J210" i="2"/>
  <c r="J658" i="2"/>
  <c r="J270" i="2"/>
  <c r="J318" i="2"/>
  <c r="J194" i="2"/>
  <c r="J710" i="2"/>
  <c r="J709" i="2"/>
  <c r="J285" i="2"/>
  <c r="J132" i="2"/>
  <c r="J482" i="2"/>
  <c r="J197" i="2"/>
  <c r="J355" i="2"/>
  <c r="J289" i="2"/>
  <c r="J579" i="2"/>
  <c r="J401" i="2"/>
  <c r="J407" i="2"/>
  <c r="J480" i="2"/>
  <c r="J554" i="2"/>
  <c r="J580" i="2"/>
  <c r="J587" i="2"/>
  <c r="J488" i="2"/>
  <c r="J162" i="2"/>
  <c r="J382" i="2"/>
  <c r="J610" i="2"/>
  <c r="J366" i="2"/>
  <c r="J690" i="2"/>
  <c r="J301" i="2"/>
  <c r="J338" i="2"/>
  <c r="J187" i="2"/>
  <c r="J679" i="2"/>
  <c r="J735" i="2"/>
  <c r="J619" i="2"/>
  <c r="J650" i="2"/>
  <c r="J575" i="2"/>
  <c r="J693" i="2"/>
  <c r="J691" i="2"/>
  <c r="J296" i="2"/>
  <c r="J486" i="2"/>
  <c r="J654" i="2"/>
  <c r="J657" i="2"/>
  <c r="J452" i="2"/>
  <c r="J553" i="2"/>
  <c r="J701" i="2"/>
  <c r="J593" i="2"/>
  <c r="J668" i="2"/>
  <c r="J729" i="2"/>
  <c r="J506" i="2"/>
  <c r="J694" i="2"/>
  <c r="J666" i="2"/>
  <c r="J683" i="2"/>
  <c r="J728" i="2"/>
  <c r="J700" i="2"/>
  <c r="J714" i="2"/>
  <c r="J727" i="2"/>
  <c r="J685" i="2"/>
  <c r="J708" i="2"/>
  <c r="J651" i="2"/>
  <c r="J731" i="2"/>
  <c r="J738" i="2"/>
  <c r="H643" i="2"/>
  <c r="H484" i="2"/>
  <c r="H430" i="2"/>
  <c r="H110" i="2"/>
  <c r="H212" i="2"/>
  <c r="H364" i="2"/>
  <c r="H331" i="2"/>
  <c r="H311" i="2"/>
  <c r="H597" i="2"/>
  <c r="H520" i="2"/>
  <c r="H188" i="2"/>
  <c r="H319" i="2"/>
  <c r="H115" i="2"/>
  <c r="H634" i="2"/>
  <c r="H378" i="2"/>
  <c r="H49" i="2"/>
  <c r="H609" i="2"/>
  <c r="H198" i="2"/>
  <c r="H548" i="2"/>
  <c r="H339" i="2"/>
  <c r="H423" i="2"/>
  <c r="H224" i="2"/>
  <c r="H379" i="2"/>
  <c r="H503" i="2"/>
  <c r="H549" i="2"/>
  <c r="H172" i="2"/>
  <c r="H94" i="2"/>
  <c r="H531" i="2"/>
  <c r="H606" i="2"/>
  <c r="H375" i="2"/>
  <c r="H389" i="2"/>
  <c r="H148" i="2"/>
  <c r="H704" i="2"/>
  <c r="H712" i="2"/>
  <c r="H76" i="2"/>
  <c r="H383" i="2"/>
  <c r="H18" i="2"/>
  <c r="H649" i="2"/>
  <c r="H111" i="2"/>
  <c r="H445" i="2"/>
  <c r="H86" i="2"/>
  <c r="H453" i="2"/>
  <c r="H370" i="2"/>
  <c r="H226" i="2"/>
  <c r="H476" i="2"/>
  <c r="H369" i="2"/>
  <c r="H516" i="2"/>
  <c r="H478" i="2"/>
  <c r="H594" i="2"/>
  <c r="H344" i="2"/>
  <c r="H349" i="2"/>
  <c r="H304" i="2"/>
  <c r="H195" i="2"/>
  <c r="H256" i="2"/>
  <c r="H163" i="2"/>
  <c r="H467" i="2"/>
  <c r="H490" i="2"/>
  <c r="H507" i="2"/>
  <c r="H404" i="2"/>
  <c r="H287" i="2"/>
  <c r="H264" i="2"/>
  <c r="H299" i="2"/>
  <c r="H199" i="2"/>
  <c r="H282" i="2"/>
  <c r="H294" i="2"/>
  <c r="H386" i="2"/>
  <c r="H125" i="2"/>
  <c r="H505" i="2"/>
  <c r="H533" i="2"/>
  <c r="H399" i="2"/>
  <c r="H361" i="2"/>
  <c r="H145" i="2"/>
  <c r="H552" i="2"/>
  <c r="H176" i="2"/>
  <c r="H103" i="2"/>
  <c r="H27" i="2"/>
  <c r="H395" i="2"/>
  <c r="H62" i="2"/>
  <c r="H202" i="2"/>
  <c r="H193" i="2"/>
  <c r="H164" i="2"/>
  <c r="H538" i="2"/>
  <c r="H320" i="2"/>
  <c r="H380" i="2"/>
  <c r="H114" i="2"/>
  <c r="H518" i="2"/>
  <c r="H392" i="2"/>
  <c r="H239" i="2"/>
  <c r="H405" i="2"/>
  <c r="H46" i="2"/>
  <c r="H297" i="2"/>
  <c r="H99" i="2"/>
  <c r="H308" i="2"/>
  <c r="H325" i="2"/>
  <c r="H443" i="2"/>
  <c r="H98" i="2"/>
  <c r="H159" i="2"/>
  <c r="H157" i="2"/>
  <c r="H633" i="2"/>
  <c r="H26" i="2"/>
  <c r="H242" i="2"/>
  <c r="H667" i="2"/>
  <c r="H406" i="2"/>
  <c r="H39" i="2"/>
  <c r="H358" i="2"/>
  <c r="H31" i="2"/>
  <c r="H471" i="2"/>
  <c r="H43" i="2"/>
  <c r="H327" i="2"/>
  <c r="H645" i="2"/>
  <c r="H400" i="2"/>
  <c r="H678" i="2"/>
  <c r="H450" i="2"/>
  <c r="H317" i="2"/>
  <c r="H20" i="2"/>
  <c r="H350" i="2"/>
  <c r="H291" i="2"/>
  <c r="H77" i="2"/>
  <c r="H126" i="2"/>
  <c r="H223" i="2"/>
  <c r="H721" i="2"/>
  <c r="H542" i="2"/>
  <c r="H307" i="2"/>
  <c r="H82" i="2"/>
  <c r="H377" i="2"/>
  <c r="H7" i="2"/>
  <c r="H330" i="2"/>
  <c r="H288" i="2"/>
  <c r="H109" i="2"/>
  <c r="H359" i="2"/>
  <c r="H189" i="2"/>
  <c r="H362" i="2"/>
  <c r="H354" i="2"/>
  <c r="H639" i="2"/>
  <c r="H216" i="2"/>
  <c r="H322" i="2"/>
  <c r="H663" i="2"/>
  <c r="H403" i="2"/>
  <c r="H208" i="2"/>
  <c r="H15" i="2"/>
  <c r="H621" i="2"/>
  <c r="H680" i="2"/>
  <c r="H367" i="2"/>
  <c r="H79" i="2"/>
  <c r="H348" i="2"/>
  <c r="H416" i="2"/>
  <c r="H576" i="2"/>
  <c r="H470" i="2"/>
  <c r="H433" i="2"/>
  <c r="H135" i="2"/>
  <c r="H238" i="2"/>
  <c r="H156" i="2"/>
  <c r="H475" i="2"/>
  <c r="H514" i="2"/>
  <c r="H686" i="2"/>
  <c r="H261" i="2"/>
  <c r="H447" i="2"/>
  <c r="H438" i="2"/>
  <c r="H23" i="2"/>
  <c r="H434" i="2"/>
  <c r="H540" i="2"/>
  <c r="H448" i="2"/>
  <c r="H209" i="2"/>
  <c r="H57" i="2"/>
  <c r="H107" i="2"/>
  <c r="H617" i="2"/>
  <c r="H48" i="2"/>
  <c r="H485" i="2"/>
  <c r="H280" i="2"/>
  <c r="H232" i="2"/>
  <c r="H393" i="2"/>
  <c r="H227" i="2"/>
  <c r="H539" i="2"/>
  <c r="H14" i="2"/>
  <c r="H74" i="2"/>
  <c r="H523" i="2"/>
  <c r="H268" i="2"/>
  <c r="H730" i="2"/>
  <c r="H635" i="2"/>
  <c r="H536" i="2"/>
  <c r="H629" i="2"/>
  <c r="H557" i="2"/>
  <c r="H656" i="2"/>
  <c r="H684" i="2"/>
  <c r="H624" i="2"/>
  <c r="H50" i="2"/>
  <c r="H396" i="2"/>
  <c r="H469" i="2"/>
  <c r="H625" i="2"/>
  <c r="H173" i="2"/>
  <c r="H496" i="2"/>
  <c r="H38" i="2"/>
  <c r="H219" i="2"/>
  <c r="H590" i="2"/>
  <c r="H41" i="2"/>
  <c r="H249" i="2"/>
  <c r="H373" i="2"/>
  <c r="H365" i="2"/>
  <c r="H662" i="2"/>
  <c r="H222" i="2"/>
  <c r="H321" i="2"/>
  <c r="H424" i="2"/>
  <c r="H595" i="2"/>
  <c r="H235" i="2"/>
  <c r="H439" i="2"/>
  <c r="H420" i="2"/>
  <c r="H631" i="2"/>
  <c r="H632" i="2"/>
  <c r="H477" i="2"/>
  <c r="H52" i="2"/>
  <c r="H640" i="2"/>
  <c r="H55" i="2"/>
  <c r="H5" i="2"/>
  <c r="H143" i="2"/>
  <c r="H638" i="2"/>
  <c r="H391" i="2"/>
  <c r="H271" i="2"/>
  <c r="H515" i="2"/>
  <c r="H160" i="2"/>
  <c r="H495" i="2"/>
  <c r="H519" i="2"/>
  <c r="H260" i="2"/>
  <c r="H182" i="2"/>
  <c r="H269" i="2"/>
  <c r="H328" i="2"/>
  <c r="H181" i="2"/>
  <c r="H376" i="2"/>
  <c r="H335" i="2"/>
  <c r="H647" i="2"/>
  <c r="H274" i="2"/>
  <c r="H165" i="2"/>
  <c r="H88" i="2"/>
  <c r="H33" i="2"/>
  <c r="H73" i="2"/>
  <c r="H340" i="2"/>
  <c r="H498" i="2"/>
  <c r="H508" i="2"/>
  <c r="H24" i="2"/>
  <c r="H687" i="2"/>
  <c r="H458" i="2"/>
  <c r="H91" i="2"/>
  <c r="H314" i="2"/>
  <c r="H455" i="2"/>
  <c r="H19" i="2"/>
  <c r="H428" i="2"/>
  <c r="H185" i="2"/>
  <c r="H598" i="2"/>
  <c r="H353" i="2"/>
  <c r="H217" i="2"/>
  <c r="H397" i="2"/>
  <c r="H133" i="2"/>
  <c r="H417" i="2"/>
  <c r="H616" i="2"/>
  <c r="H61" i="2"/>
  <c r="H51" i="2"/>
  <c r="H566" i="2"/>
  <c r="H332" i="2"/>
  <c r="H465" i="2"/>
  <c r="H146" i="2"/>
  <c r="H410" i="2"/>
  <c r="H561" i="2"/>
  <c r="H713" i="2"/>
  <c r="H441" i="2"/>
  <c r="H473" i="2"/>
  <c r="H698" i="2"/>
  <c r="H492" i="2"/>
  <c r="H394" i="2"/>
  <c r="H113" i="2"/>
  <c r="H427" i="2"/>
  <c r="H64" i="2"/>
  <c r="H529" i="2"/>
  <c r="H689" i="2"/>
  <c r="H390" i="2"/>
  <c r="H323" i="2"/>
  <c r="H265" i="2"/>
  <c r="H432" i="2"/>
  <c r="H85" i="2"/>
  <c r="H363" i="2"/>
  <c r="H464" i="2"/>
  <c r="H128" i="2"/>
  <c r="H35" i="2"/>
  <c r="H504" i="2"/>
  <c r="H411" i="2"/>
  <c r="H526" i="2"/>
  <c r="H528" i="2"/>
  <c r="H129" i="2"/>
  <c r="H203" i="2"/>
  <c r="H29" i="2"/>
  <c r="H421" i="2"/>
  <c r="H408" i="2"/>
  <c r="H54" i="2"/>
  <c r="H87" i="2"/>
  <c r="H158" i="2"/>
  <c r="H628" i="2"/>
  <c r="H3" i="2"/>
  <c r="H140" i="2"/>
  <c r="H310" i="2"/>
  <c r="H618" i="2"/>
  <c r="H155" i="2"/>
  <c r="H171" i="2"/>
  <c r="H68" i="2"/>
  <c r="H149" i="2"/>
  <c r="H342" i="2"/>
  <c r="H83" i="2"/>
  <c r="H66" i="2"/>
  <c r="H468" i="2"/>
  <c r="H724" i="2"/>
  <c r="H230" i="2"/>
  <c r="H541" i="2"/>
  <c r="H179" i="2"/>
  <c r="H483" i="2"/>
  <c r="H244" i="2"/>
  <c r="H688" i="2"/>
  <c r="H329" i="2"/>
  <c r="H241" i="2"/>
  <c r="H451" i="2"/>
  <c r="H567" i="2"/>
  <c r="H166" i="2"/>
  <c r="H30" i="2"/>
  <c r="H4" i="2"/>
  <c r="H608" i="2"/>
  <c r="H419" i="2"/>
  <c r="H130" i="2"/>
  <c r="H167" i="2"/>
  <c r="H569" i="2"/>
  <c r="H368" i="2"/>
  <c r="H139" i="2"/>
  <c r="H122" i="2"/>
  <c r="H96" i="2"/>
  <c r="H283" i="2"/>
  <c r="H648" i="2"/>
  <c r="H183" i="2"/>
  <c r="H298" i="2"/>
  <c r="H154" i="2"/>
  <c r="H215" i="2"/>
  <c r="H59" i="2"/>
  <c r="H2" i="2"/>
  <c r="H345" i="2"/>
  <c r="H174" i="2"/>
  <c r="H150" i="2"/>
  <c r="H499" i="2"/>
  <c r="H449" i="2"/>
  <c r="H521" i="2"/>
  <c r="H104" i="2"/>
  <c r="H40" i="2"/>
  <c r="H63" i="2"/>
  <c r="H547" i="2"/>
  <c r="H544" i="2"/>
  <c r="H121" i="2"/>
  <c r="H144" i="2"/>
  <c r="H32" i="2"/>
  <c r="H636" i="2"/>
  <c r="H169" i="2"/>
  <c r="H286" i="2"/>
  <c r="H141" i="2"/>
  <c r="H326" i="2"/>
  <c r="H626" i="2"/>
  <c r="H89" i="2"/>
  <c r="H305" i="2"/>
  <c r="H436" i="2"/>
  <c r="H177" i="2"/>
  <c r="H695" i="2"/>
  <c r="H284" i="2"/>
  <c r="H627" i="2"/>
  <c r="H28" i="2"/>
  <c r="H446" i="2"/>
  <c r="H12" i="2"/>
  <c r="H102" i="2"/>
  <c r="H387" i="2"/>
  <c r="H511" i="2"/>
  <c r="H69" i="2"/>
  <c r="H513" i="2"/>
  <c r="H142" i="2"/>
  <c r="H252" i="2"/>
  <c r="H705" i="2"/>
  <c r="H78" i="2"/>
  <c r="H136" i="2"/>
  <c r="H489" i="2"/>
  <c r="H279" i="2"/>
  <c r="H120" i="2"/>
  <c r="H732" i="2"/>
  <c r="H80" i="2"/>
  <c r="H582" i="2"/>
  <c r="H206" i="2"/>
  <c r="H200" i="2"/>
  <c r="H602" i="2"/>
  <c r="H493" i="2"/>
  <c r="H454" i="2"/>
  <c r="H479" i="2"/>
  <c r="H108" i="2"/>
  <c r="H435" i="2"/>
  <c r="H70" i="2"/>
  <c r="H34" i="2"/>
  <c r="H127" i="2"/>
  <c r="H313" i="2"/>
  <c r="H56" i="2"/>
  <c r="H425" i="2"/>
  <c r="H562" i="2"/>
  <c r="H277" i="2"/>
  <c r="H577" i="2"/>
  <c r="H13" i="2"/>
  <c r="H568" i="2"/>
  <c r="H372" i="2"/>
  <c r="H341" i="2"/>
  <c r="H17" i="2"/>
  <c r="H22" i="2"/>
  <c r="H247" i="2"/>
  <c r="H692" i="2"/>
  <c r="H646" i="2"/>
  <c r="H8" i="2"/>
  <c r="H699" i="2"/>
  <c r="H131" i="2"/>
  <c r="H151" i="2"/>
  <c r="H253" i="2"/>
  <c r="H524" i="2"/>
  <c r="H664" i="2"/>
  <c r="H661" i="2"/>
  <c r="H491" i="2"/>
  <c r="H583" i="2"/>
  <c r="H300" i="2"/>
  <c r="H415" i="2"/>
  <c r="H659" i="2"/>
  <c r="H220" i="2"/>
  <c r="H456" i="2"/>
  <c r="H116" i="2"/>
  <c r="H414" i="2"/>
  <c r="H228" i="2"/>
  <c r="H437" i="2"/>
  <c r="H44" i="2"/>
  <c r="H186" i="2"/>
  <c r="H246" i="2"/>
  <c r="H16" i="2"/>
  <c r="H180" i="2"/>
  <c r="H607" i="2"/>
  <c r="H333" i="2"/>
  <c r="H105" i="2"/>
  <c r="H525" i="2"/>
  <c r="H347" i="2"/>
  <c r="H612" i="2"/>
  <c r="H81" i="2"/>
  <c r="H725" i="2"/>
  <c r="H170" i="2"/>
  <c r="H381" i="2"/>
  <c r="H290" i="2"/>
  <c r="H211" i="2"/>
  <c r="H572" i="2"/>
  <c r="H303" i="2"/>
  <c r="H9" i="2"/>
  <c r="H600" i="2"/>
  <c r="H90" i="2"/>
  <c r="H402" i="2"/>
  <c r="H497" i="2"/>
  <c r="H670" i="2"/>
  <c r="H6" i="2"/>
  <c r="H696" i="2"/>
  <c r="H10" i="2"/>
  <c r="H190" i="2"/>
  <c r="H233" i="2"/>
  <c r="H11" i="2"/>
  <c r="H581" i="2"/>
  <c r="H537" i="2"/>
  <c r="H161" i="2"/>
  <c r="H500" i="2"/>
  <c r="H671" i="2"/>
  <c r="H276" i="2"/>
  <c r="H530" i="2"/>
  <c r="H254" i="2"/>
  <c r="H527" i="2"/>
  <c r="H100" i="2"/>
  <c r="H472" i="2"/>
  <c r="H676" i="2"/>
  <c r="H398" i="2"/>
  <c r="H281" i="2"/>
  <c r="H112" i="2"/>
  <c r="H25" i="2"/>
  <c r="H665" i="2"/>
  <c r="H642" i="2"/>
  <c r="H460" i="2"/>
  <c r="H418" i="2"/>
  <c r="H218" i="2"/>
  <c r="H352" i="2"/>
  <c r="H334" i="2"/>
  <c r="H306" i="2"/>
  <c r="H461" i="2"/>
  <c r="H168" i="2"/>
  <c r="H723" i="2"/>
  <c r="H266" i="2"/>
  <c r="H196" i="2"/>
  <c r="H97" i="2"/>
  <c r="H175" i="2"/>
  <c r="H275" i="2"/>
  <c r="H207" i="2"/>
  <c r="H295" i="2"/>
  <c r="H93" i="2"/>
  <c r="H36" i="2"/>
  <c r="H71" i="2"/>
  <c r="H257" i="2"/>
  <c r="H545" i="2"/>
  <c r="H726" i="2"/>
  <c r="H672" i="2"/>
  <c r="H669" i="2"/>
  <c r="H563" i="2"/>
  <c r="H258" i="2"/>
  <c r="H292" i="2"/>
  <c r="H573" i="2"/>
  <c r="H134" i="2"/>
  <c r="H611" i="2"/>
  <c r="H637" i="2"/>
  <c r="H293" i="2"/>
  <c r="H65" i="2"/>
  <c r="H718" i="2"/>
  <c r="H245" i="2"/>
  <c r="H682" i="2"/>
  <c r="H409" i="2"/>
  <c r="H255" i="2"/>
  <c r="H58" i="2"/>
  <c r="H459" i="2"/>
  <c r="H37" i="2"/>
  <c r="H559" i="2"/>
  <c r="H622" i="2"/>
  <c r="H722" i="2"/>
  <c r="H522" i="2"/>
  <c r="H578" i="2"/>
  <c r="H45" i="2"/>
  <c r="H588" i="2"/>
  <c r="H337" i="2"/>
  <c r="H47" i="2"/>
  <c r="H716" i="2"/>
  <c r="H343" i="2"/>
  <c r="H357" i="2"/>
  <c r="H346" i="2"/>
  <c r="H584" i="2"/>
  <c r="H630" i="2"/>
  <c r="H487" i="2"/>
  <c r="H324" i="2"/>
  <c r="H278" i="2"/>
  <c r="H510" i="2"/>
  <c r="H674" i="2"/>
  <c r="H558" i="2"/>
  <c r="H259" i="2"/>
  <c r="H442" i="2"/>
  <c r="H360" i="2"/>
  <c r="H543" i="2"/>
  <c r="H604" i="2"/>
  <c r="H221" i="2"/>
  <c r="H205" i="2"/>
  <c r="H231" i="2"/>
  <c r="H315" i="2"/>
  <c r="H570" i="2"/>
  <c r="H715" i="2"/>
  <c r="H204" i="2"/>
  <c r="H550" i="2"/>
  <c r="H560" i="2"/>
  <c r="H234" i="2"/>
  <c r="H440" i="2"/>
  <c r="H462" i="2"/>
  <c r="H42" i="2"/>
  <c r="H703" i="2"/>
  <c r="H21" i="2"/>
  <c r="H422" i="2"/>
  <c r="H720" i="2"/>
  <c r="H72" i="2"/>
  <c r="H92" i="2"/>
  <c r="H466" i="2"/>
  <c r="H192" i="2"/>
  <c r="H147" i="2"/>
  <c r="H591" i="2"/>
  <c r="H53" i="2"/>
  <c r="H250" i="2"/>
  <c r="H596" i="2"/>
  <c r="H571" i="2"/>
  <c r="H312" i="2"/>
  <c r="H697" i="2"/>
  <c r="H574" i="2"/>
  <c r="H374" i="2"/>
  <c r="H413" i="2"/>
  <c r="H733" i="2"/>
  <c r="H457" i="2"/>
  <c r="H644" i="2"/>
  <c r="H356" i="2"/>
  <c r="H586" i="2"/>
  <c r="H138" i="2"/>
  <c r="H123" i="2"/>
  <c r="H118" i="2"/>
  <c r="H412" i="2"/>
  <c r="H555" i="2"/>
  <c r="H213" i="2"/>
  <c r="H67" i="2"/>
  <c r="H106" i="2"/>
  <c r="H675" i="2"/>
  <c r="H336" i="2"/>
  <c r="H463" i="2"/>
  <c r="H534" i="2"/>
  <c r="H673" i="2"/>
  <c r="H191" i="2"/>
  <c r="H273" i="2"/>
  <c r="H585" i="2"/>
  <c r="H565" i="2"/>
  <c r="H384" i="2"/>
  <c r="H681" i="2"/>
  <c r="H444" i="2"/>
  <c r="H95" i="2"/>
  <c r="H613" i="2"/>
  <c r="H426" i="2"/>
  <c r="H267" i="2"/>
  <c r="H152" i="2"/>
  <c r="H371" i="2"/>
  <c r="H351" i="2"/>
  <c r="H517" i="2"/>
  <c r="H60" i="2"/>
  <c r="H502" i="2"/>
  <c r="H623" i="2"/>
  <c r="H251" i="2"/>
  <c r="H652" i="2"/>
  <c r="H153" i="2"/>
  <c r="H605" i="2"/>
  <c r="H614" i="2"/>
  <c r="H237" i="2"/>
  <c r="H75" i="2"/>
  <c r="H309" i="2"/>
  <c r="H641" i="2"/>
  <c r="H532" i="2"/>
  <c r="H711" i="2"/>
  <c r="H201" i="2"/>
  <c r="H124" i="2"/>
  <c r="H660" i="2"/>
  <c r="H589" i="2"/>
  <c r="H702" i="2"/>
  <c r="H707" i="2"/>
  <c r="H385" i="2"/>
  <c r="H615" i="2"/>
  <c r="H236" i="2"/>
  <c r="H717" i="2"/>
  <c r="H84" i="2"/>
  <c r="H474" i="2"/>
  <c r="H117" i="2"/>
  <c r="H653" i="2"/>
  <c r="H719" i="2"/>
  <c r="H262" i="2"/>
  <c r="H243" i="2"/>
  <c r="H178" i="2"/>
  <c r="H272" i="2"/>
  <c r="H137" i="2"/>
  <c r="H429" i="2"/>
  <c r="H240" i="2"/>
  <c r="H599" i="2"/>
  <c r="H655" i="2"/>
  <c r="H248" i="2"/>
  <c r="H119" i="2"/>
  <c r="H603" i="2"/>
  <c r="H601" i="2"/>
  <c r="H302" i="2"/>
  <c r="H556" i="2"/>
  <c r="H737" i="2"/>
  <c r="H388" i="2"/>
  <c r="H677" i="2"/>
  <c r="H592" i="2"/>
  <c r="H225" i="2"/>
  <c r="H736" i="2"/>
  <c r="H494" i="2"/>
  <c r="H481" i="2"/>
  <c r="H184" i="2"/>
  <c r="H509" i="2"/>
  <c r="H564" i="2"/>
  <c r="H214" i="2"/>
  <c r="H551" i="2"/>
  <c r="H316" i="2"/>
  <c r="H101" i="2"/>
  <c r="H512" i="2"/>
  <c r="H263" i="2"/>
  <c r="H620" i="2"/>
  <c r="H501" i="2"/>
  <c r="H229" i="2"/>
  <c r="H706" i="2"/>
  <c r="H535" i="2"/>
  <c r="H546" i="2"/>
  <c r="H431" i="2"/>
  <c r="H734" i="2"/>
  <c r="H210" i="2"/>
  <c r="H658" i="2"/>
  <c r="H270" i="2"/>
  <c r="H318" i="2"/>
  <c r="H194" i="2"/>
  <c r="H710" i="2"/>
  <c r="H709" i="2"/>
  <c r="H285" i="2"/>
  <c r="H132" i="2"/>
  <c r="H482" i="2"/>
  <c r="H197" i="2"/>
  <c r="H355" i="2"/>
  <c r="H289" i="2"/>
  <c r="H579" i="2"/>
  <c r="H401" i="2"/>
  <c r="H407" i="2"/>
  <c r="H480" i="2"/>
  <c r="H554" i="2"/>
  <c r="H580" i="2"/>
  <c r="H587" i="2"/>
  <c r="H488" i="2"/>
  <c r="H162" i="2"/>
  <c r="H382" i="2"/>
  <c r="H610" i="2"/>
  <c r="H366" i="2"/>
  <c r="H690" i="2"/>
  <c r="H301" i="2"/>
  <c r="H338" i="2"/>
  <c r="H187" i="2"/>
  <c r="H679" i="2"/>
  <c r="H735" i="2"/>
  <c r="H619" i="2"/>
  <c r="H650" i="2"/>
  <c r="H575" i="2"/>
  <c r="H693" i="2"/>
  <c r="H691" i="2"/>
  <c r="H296" i="2"/>
  <c r="H486" i="2"/>
  <c r="H654" i="2"/>
  <c r="H657" i="2"/>
  <c r="H452" i="2"/>
  <c r="H553" i="2"/>
  <c r="H701" i="2"/>
  <c r="H593" i="2"/>
  <c r="H668" i="2"/>
  <c r="H729" i="2"/>
  <c r="H506" i="2"/>
  <c r="H694" i="2"/>
  <c r="H666" i="2"/>
  <c r="H683" i="2"/>
  <c r="H728" i="2"/>
  <c r="H700" i="2"/>
  <c r="H714" i="2"/>
  <c r="H727" i="2"/>
  <c r="H685" i="2"/>
  <c r="H708" i="2"/>
  <c r="H651" i="2"/>
  <c r="H731" i="2"/>
  <c r="H738" i="2"/>
  <c r="J60" i="3" l="1"/>
  <c r="L6" i="3"/>
  <c r="J48" i="3"/>
  <c r="M62" i="3"/>
  <c r="K28" i="3"/>
  <c r="C31" i="3"/>
  <c r="C47" i="3"/>
  <c r="C20" i="3"/>
  <c r="D62" i="3"/>
  <c r="D21" i="3"/>
  <c r="E8" i="3"/>
  <c r="D113" i="3"/>
  <c r="F28" i="3"/>
  <c r="D49" i="3"/>
  <c r="F89" i="3"/>
  <c r="N117" i="3"/>
  <c r="D79" i="3"/>
  <c r="G27" i="3"/>
  <c r="J14" i="3"/>
  <c r="J94" i="3"/>
  <c r="M7" i="3"/>
  <c r="N83" i="3"/>
  <c r="C2" i="3"/>
  <c r="D81" i="3"/>
  <c r="C10" i="3"/>
  <c r="C8" i="3"/>
  <c r="C105" i="3"/>
  <c r="C49" i="3"/>
  <c r="E71" i="3"/>
  <c r="G6" i="3"/>
  <c r="C5" i="3"/>
  <c r="E39" i="3"/>
  <c r="G72" i="3"/>
  <c r="L31" i="3"/>
  <c r="L34" i="3"/>
  <c r="D66" i="3"/>
  <c r="E113" i="3"/>
  <c r="H70" i="3"/>
  <c r="J22" i="3"/>
  <c r="D77" i="3"/>
  <c r="I69" i="3"/>
  <c r="D60" i="3"/>
  <c r="E5" i="3"/>
  <c r="J99" i="3"/>
  <c r="L41" i="3"/>
  <c r="L68" i="3"/>
  <c r="C66" i="3"/>
  <c r="C62" i="3"/>
  <c r="C95" i="3"/>
  <c r="D99" i="3"/>
  <c r="D41" i="3"/>
  <c r="D34" i="3"/>
  <c r="E118" i="3"/>
  <c r="F108" i="3"/>
  <c r="F50" i="3"/>
  <c r="G117" i="3"/>
  <c r="H3" i="3"/>
  <c r="I99" i="3"/>
  <c r="L17" i="3"/>
  <c r="L105" i="3"/>
  <c r="J55" i="3"/>
  <c r="C60" i="3"/>
  <c r="C9" i="3"/>
  <c r="C58" i="3"/>
  <c r="D55" i="3"/>
  <c r="E20" i="3"/>
  <c r="F3" i="3"/>
  <c r="G78" i="3"/>
  <c r="H66" i="3"/>
  <c r="I12" i="3"/>
  <c r="N125" i="3"/>
  <c r="C118" i="3"/>
  <c r="C39" i="3"/>
  <c r="C109" i="3"/>
  <c r="D53" i="3"/>
  <c r="E101" i="3"/>
  <c r="F46" i="3"/>
  <c r="H86" i="3"/>
  <c r="I105" i="3"/>
  <c r="J120" i="3"/>
  <c r="K63" i="3"/>
  <c r="M40" i="3"/>
  <c r="K24" i="3"/>
  <c r="C113" i="3"/>
  <c r="C75" i="3"/>
  <c r="D106" i="3"/>
  <c r="D101" i="3"/>
  <c r="D84" i="3"/>
  <c r="E115" i="3"/>
  <c r="E16" i="3"/>
  <c r="F77" i="3"/>
  <c r="F79" i="3"/>
  <c r="G39" i="3"/>
  <c r="I10" i="3"/>
  <c r="C102" i="3"/>
  <c r="C48" i="3"/>
  <c r="C46" i="3"/>
  <c r="D31" i="3"/>
  <c r="D78" i="3"/>
  <c r="D72" i="3"/>
  <c r="E12" i="3"/>
  <c r="E25" i="3"/>
  <c r="F114" i="3"/>
  <c r="F81" i="3"/>
  <c r="I34" i="3"/>
  <c r="C99" i="3"/>
  <c r="C26" i="3"/>
  <c r="C68" i="3"/>
  <c r="E80" i="3"/>
  <c r="E29" i="3"/>
  <c r="G99" i="3"/>
  <c r="H37" i="3"/>
  <c r="I25" i="3"/>
  <c r="C126" i="3"/>
  <c r="C17" i="3"/>
  <c r="C69" i="3"/>
  <c r="G92" i="3"/>
  <c r="C108" i="3"/>
  <c r="C90" i="3"/>
  <c r="C70" i="3"/>
  <c r="C82" i="3"/>
  <c r="E48" i="3"/>
  <c r="F48" i="3"/>
  <c r="G84" i="3"/>
  <c r="H83" i="3"/>
  <c r="C78" i="3"/>
  <c r="C6" i="3"/>
  <c r="F85" i="3"/>
  <c r="G20" i="3"/>
  <c r="C125" i="3"/>
  <c r="L93" i="3"/>
  <c r="M34" i="3"/>
  <c r="C64" i="3"/>
  <c r="C55" i="3"/>
  <c r="C110" i="3"/>
  <c r="D85" i="3"/>
  <c r="E121" i="3"/>
  <c r="E83" i="3"/>
  <c r="F88" i="3"/>
  <c r="G2" i="3"/>
  <c r="G110" i="3"/>
  <c r="H94" i="3"/>
  <c r="Q99" i="3"/>
  <c r="O119" i="3"/>
  <c r="M15" i="3"/>
  <c r="N33" i="3"/>
  <c r="C71" i="3"/>
  <c r="C80" i="3"/>
  <c r="C53" i="3"/>
  <c r="E15" i="3"/>
  <c r="F92" i="3"/>
  <c r="G63" i="3"/>
  <c r="G8" i="3"/>
  <c r="Q125" i="3"/>
  <c r="U124" i="3"/>
  <c r="T124" i="3"/>
  <c r="V124" i="3"/>
  <c r="R124" i="3"/>
  <c r="O124" i="3"/>
  <c r="Q124" i="3"/>
  <c r="P124" i="3"/>
  <c r="S124" i="3"/>
  <c r="L124" i="3"/>
  <c r="K124" i="3"/>
  <c r="N124" i="3"/>
  <c r="G124" i="3"/>
  <c r="E124" i="3"/>
  <c r="D124" i="3"/>
  <c r="J124" i="3"/>
  <c r="I124" i="3"/>
  <c r="M124" i="3"/>
  <c r="C124" i="3"/>
  <c r="H124" i="3"/>
  <c r="F124" i="3"/>
  <c r="U91" i="3"/>
  <c r="T91" i="3"/>
  <c r="V91" i="3"/>
  <c r="R91" i="3"/>
  <c r="O91" i="3"/>
  <c r="Q91" i="3"/>
  <c r="S91" i="3"/>
  <c r="N91" i="3"/>
  <c r="P91" i="3"/>
  <c r="J91" i="3"/>
  <c r="M91" i="3"/>
  <c r="L91" i="3"/>
  <c r="G91" i="3"/>
  <c r="H91" i="3"/>
  <c r="D91" i="3"/>
  <c r="F91" i="3"/>
  <c r="E91" i="3"/>
  <c r="K91" i="3"/>
  <c r="U19" i="3"/>
  <c r="T19" i="3"/>
  <c r="V19" i="3"/>
  <c r="S19" i="3"/>
  <c r="R19" i="3"/>
  <c r="O19" i="3"/>
  <c r="Q19" i="3"/>
  <c r="P19" i="3"/>
  <c r="L19" i="3"/>
  <c r="N19" i="3"/>
  <c r="K19" i="3"/>
  <c r="J19" i="3"/>
  <c r="G19" i="3"/>
  <c r="D19" i="3"/>
  <c r="M19" i="3"/>
  <c r="H19" i="3"/>
  <c r="I19" i="3"/>
  <c r="F19" i="3"/>
  <c r="C19" i="3"/>
  <c r="E19" i="3"/>
  <c r="U116" i="3"/>
  <c r="T116" i="3"/>
  <c r="V116" i="3"/>
  <c r="R116" i="3"/>
  <c r="O116" i="3"/>
  <c r="S116" i="3"/>
  <c r="Q116" i="3"/>
  <c r="P116" i="3"/>
  <c r="M116" i="3"/>
  <c r="L116" i="3"/>
  <c r="I116" i="3"/>
  <c r="G116" i="3"/>
  <c r="N116" i="3"/>
  <c r="K116" i="3"/>
  <c r="E116" i="3"/>
  <c r="D116" i="3"/>
  <c r="J116" i="3"/>
  <c r="U36" i="3"/>
  <c r="T36" i="3"/>
  <c r="V36" i="3"/>
  <c r="R36" i="3"/>
  <c r="O36" i="3"/>
  <c r="Q36" i="3"/>
  <c r="N36" i="3"/>
  <c r="J36" i="3"/>
  <c r="S36" i="3"/>
  <c r="L36" i="3"/>
  <c r="K36" i="3"/>
  <c r="P36" i="3"/>
  <c r="G36" i="3"/>
  <c r="D36" i="3"/>
  <c r="H36" i="3"/>
  <c r="F36" i="3"/>
  <c r="E36" i="3"/>
  <c r="C36" i="3"/>
  <c r="I36" i="3"/>
  <c r="U23" i="3"/>
  <c r="T23" i="3"/>
  <c r="V23" i="3"/>
  <c r="R23" i="3"/>
  <c r="S23" i="3"/>
  <c r="O23" i="3"/>
  <c r="Q23" i="3"/>
  <c r="J23" i="3"/>
  <c r="P23" i="3"/>
  <c r="N23" i="3"/>
  <c r="M23" i="3"/>
  <c r="L23" i="3"/>
  <c r="E23" i="3"/>
  <c r="G23" i="3"/>
  <c r="D23" i="3"/>
  <c r="I23" i="3"/>
  <c r="C23" i="3"/>
  <c r="F23" i="3"/>
  <c r="H23" i="3"/>
  <c r="K23" i="3"/>
  <c r="U44" i="3"/>
  <c r="T44" i="3"/>
  <c r="V44" i="3"/>
  <c r="R44" i="3"/>
  <c r="M44" i="3"/>
  <c r="O44" i="3"/>
  <c r="Q44" i="3"/>
  <c r="S44" i="3"/>
  <c r="J44" i="3"/>
  <c r="L44" i="3"/>
  <c r="N44" i="3"/>
  <c r="K44" i="3"/>
  <c r="P44" i="3"/>
  <c r="I44" i="3"/>
  <c r="E44" i="3"/>
  <c r="G44" i="3"/>
  <c r="H44" i="3"/>
  <c r="F44" i="3"/>
  <c r="D44" i="3"/>
  <c r="C44" i="3"/>
  <c r="U73" i="3"/>
  <c r="T73" i="3"/>
  <c r="V73" i="3"/>
  <c r="S73" i="3"/>
  <c r="R73" i="3"/>
  <c r="M73" i="3"/>
  <c r="O73" i="3"/>
  <c r="Q73" i="3"/>
  <c r="N73" i="3"/>
  <c r="J73" i="3"/>
  <c r="P73" i="3"/>
  <c r="L73" i="3"/>
  <c r="E73" i="3"/>
  <c r="G73" i="3"/>
  <c r="K73" i="3"/>
  <c r="I73" i="3"/>
  <c r="H73" i="3"/>
  <c r="D73" i="3"/>
  <c r="C73" i="3"/>
  <c r="F73" i="3"/>
  <c r="U111" i="3"/>
  <c r="T111" i="3"/>
  <c r="V111" i="3"/>
  <c r="R111" i="3"/>
  <c r="M111" i="3"/>
  <c r="O111" i="3"/>
  <c r="S111" i="3"/>
  <c r="Q111" i="3"/>
  <c r="J111" i="3"/>
  <c r="L111" i="3"/>
  <c r="P111" i="3"/>
  <c r="K111" i="3"/>
  <c r="N111" i="3"/>
  <c r="E111" i="3"/>
  <c r="G111" i="3"/>
  <c r="F111" i="3"/>
  <c r="I111" i="3"/>
  <c r="C111" i="3"/>
  <c r="D111" i="3"/>
  <c r="U100" i="3"/>
  <c r="T100" i="3"/>
  <c r="V100" i="3"/>
  <c r="R100" i="3"/>
  <c r="M100" i="3"/>
  <c r="O100" i="3"/>
  <c r="Q100" i="3"/>
  <c r="N100" i="3"/>
  <c r="J100" i="3"/>
  <c r="S100" i="3"/>
  <c r="P100" i="3"/>
  <c r="L100" i="3"/>
  <c r="E100" i="3"/>
  <c r="I100" i="3"/>
  <c r="G100" i="3"/>
  <c r="D100" i="3"/>
  <c r="K100" i="3"/>
  <c r="H100" i="3"/>
  <c r="F100" i="3"/>
  <c r="C100" i="3"/>
  <c r="H111" i="3"/>
  <c r="V67" i="3"/>
  <c r="S67" i="3"/>
  <c r="J67" i="3"/>
  <c r="Q67" i="3"/>
  <c r="L67" i="3"/>
  <c r="P67" i="3"/>
  <c r="O67" i="3"/>
  <c r="U67" i="3"/>
  <c r="M67" i="3"/>
  <c r="T67" i="3"/>
  <c r="R67" i="3"/>
  <c r="I67" i="3"/>
  <c r="E67" i="3"/>
  <c r="G67" i="3"/>
  <c r="N67" i="3"/>
  <c r="K67" i="3"/>
  <c r="D67" i="3"/>
  <c r="C67" i="3"/>
  <c r="H67" i="3"/>
  <c r="V74" i="3"/>
  <c r="S74" i="3"/>
  <c r="T74" i="3"/>
  <c r="U74" i="3"/>
  <c r="O74" i="3"/>
  <c r="N74" i="3"/>
  <c r="J74" i="3"/>
  <c r="M74" i="3"/>
  <c r="L74" i="3"/>
  <c r="P74" i="3"/>
  <c r="R74" i="3"/>
  <c r="Q74" i="3"/>
  <c r="E74" i="3"/>
  <c r="G74" i="3"/>
  <c r="K74" i="3"/>
  <c r="I74" i="3"/>
  <c r="H74" i="3"/>
  <c r="D74" i="3"/>
  <c r="C74" i="3"/>
  <c r="F74" i="3"/>
  <c r="M36" i="3"/>
  <c r="F116" i="3"/>
  <c r="C116" i="3"/>
  <c r="F67" i="3"/>
  <c r="V123" i="3"/>
  <c r="T123" i="3"/>
  <c r="U123" i="3"/>
  <c r="P123" i="3"/>
  <c r="J123" i="3"/>
  <c r="S123" i="3"/>
  <c r="R123" i="3"/>
  <c r="O123" i="3"/>
  <c r="L123" i="3"/>
  <c r="Q123" i="3"/>
  <c r="M123" i="3"/>
  <c r="E123" i="3"/>
  <c r="N123" i="3"/>
  <c r="G123" i="3"/>
  <c r="D123" i="3"/>
  <c r="I123" i="3"/>
  <c r="C123" i="3"/>
  <c r="H123" i="3"/>
  <c r="F123" i="3"/>
  <c r="K123" i="3"/>
  <c r="V4" i="3"/>
  <c r="S4" i="3"/>
  <c r="T4" i="3"/>
  <c r="U4" i="3"/>
  <c r="J4" i="3"/>
  <c r="L4" i="3"/>
  <c r="R4" i="3"/>
  <c r="P4" i="3"/>
  <c r="O4" i="3"/>
  <c r="M4" i="3"/>
  <c r="Q4" i="3"/>
  <c r="E4" i="3"/>
  <c r="N4" i="3"/>
  <c r="G4" i="3"/>
  <c r="D4" i="3"/>
  <c r="H4" i="3"/>
  <c r="F4" i="3"/>
  <c r="C4" i="3"/>
  <c r="I4" i="3"/>
  <c r="V61" i="3"/>
  <c r="S61" i="3"/>
  <c r="R61" i="3"/>
  <c r="M61" i="3"/>
  <c r="T61" i="3"/>
  <c r="J61" i="3"/>
  <c r="L61" i="3"/>
  <c r="U61" i="3"/>
  <c r="P61" i="3"/>
  <c r="N61" i="3"/>
  <c r="O61" i="3"/>
  <c r="E61" i="3"/>
  <c r="I61" i="3"/>
  <c r="G61" i="3"/>
  <c r="K61" i="3"/>
  <c r="H61" i="3"/>
  <c r="F61" i="3"/>
  <c r="C61" i="3"/>
  <c r="Q61" i="3"/>
  <c r="T93" i="3"/>
  <c r="V93" i="3"/>
  <c r="U93" i="3"/>
  <c r="Q93" i="3"/>
  <c r="S93" i="3"/>
  <c r="P93" i="3"/>
  <c r="R93" i="3"/>
  <c r="O93" i="3"/>
  <c r="N93" i="3"/>
  <c r="I93" i="3"/>
  <c r="M93" i="3"/>
  <c r="J93" i="3"/>
  <c r="F93" i="3"/>
  <c r="C93" i="3"/>
  <c r="H93" i="3"/>
  <c r="G93" i="3"/>
  <c r="K93" i="3"/>
  <c r="D93" i="3"/>
  <c r="T43" i="3"/>
  <c r="V43" i="3"/>
  <c r="U43" i="3"/>
  <c r="Q43" i="3"/>
  <c r="P43" i="3"/>
  <c r="S43" i="3"/>
  <c r="R43" i="3"/>
  <c r="O43" i="3"/>
  <c r="M43" i="3"/>
  <c r="N43" i="3"/>
  <c r="L43" i="3"/>
  <c r="K43" i="3"/>
  <c r="I43" i="3"/>
  <c r="F43" i="3"/>
  <c r="J43" i="3"/>
  <c r="C43" i="3"/>
  <c r="E43" i="3"/>
  <c r="H43" i="3"/>
  <c r="D43" i="3"/>
  <c r="H116" i="3"/>
  <c r="I91" i="3"/>
  <c r="V87" i="3"/>
  <c r="U87" i="3"/>
  <c r="T87" i="3"/>
  <c r="Q87" i="3"/>
  <c r="J87" i="3"/>
  <c r="L87" i="3"/>
  <c r="P87" i="3"/>
  <c r="O87" i="3"/>
  <c r="M87" i="3"/>
  <c r="N87" i="3"/>
  <c r="E87" i="3"/>
  <c r="R87" i="3"/>
  <c r="G87" i="3"/>
  <c r="S87" i="3"/>
  <c r="F87" i="3"/>
  <c r="D87" i="3"/>
  <c r="C87" i="3"/>
  <c r="K87" i="3"/>
  <c r="V57" i="3"/>
  <c r="S57" i="3"/>
  <c r="T57" i="3"/>
  <c r="M57" i="3"/>
  <c r="J57" i="3"/>
  <c r="L57" i="3"/>
  <c r="U57" i="3"/>
  <c r="P57" i="3"/>
  <c r="N57" i="3"/>
  <c r="R57" i="3"/>
  <c r="Q57" i="3"/>
  <c r="I57" i="3"/>
  <c r="E57" i="3"/>
  <c r="G57" i="3"/>
  <c r="H57" i="3"/>
  <c r="F57" i="3"/>
  <c r="D57" i="3"/>
  <c r="O57" i="3"/>
  <c r="C57" i="3"/>
  <c r="K57" i="3"/>
  <c r="H87" i="3"/>
  <c r="I87" i="3"/>
  <c r="C91" i="3"/>
  <c r="K4" i="3"/>
  <c r="V30" i="3"/>
  <c r="S30" i="3"/>
  <c r="U30" i="3"/>
  <c r="T30" i="3"/>
  <c r="O30" i="3"/>
  <c r="J30" i="3"/>
  <c r="N30" i="3"/>
  <c r="L30" i="3"/>
  <c r="R30" i="3"/>
  <c r="Q30" i="3"/>
  <c r="M30" i="3"/>
  <c r="E30" i="3"/>
  <c r="G30" i="3"/>
  <c r="D30" i="3"/>
  <c r="P30" i="3"/>
  <c r="K30" i="3"/>
  <c r="H30" i="3"/>
  <c r="C30" i="3"/>
  <c r="I30" i="3"/>
  <c r="F30" i="3"/>
  <c r="V54" i="3"/>
  <c r="S54" i="3"/>
  <c r="U54" i="3"/>
  <c r="R54" i="3"/>
  <c r="J54" i="3"/>
  <c r="O54" i="3"/>
  <c r="N54" i="3"/>
  <c r="L54" i="3"/>
  <c r="Q54" i="3"/>
  <c r="P54" i="3"/>
  <c r="M54" i="3"/>
  <c r="T54" i="3"/>
  <c r="E54" i="3"/>
  <c r="G54" i="3"/>
  <c r="D54" i="3"/>
  <c r="I54" i="3"/>
  <c r="C54" i="3"/>
  <c r="H54" i="3"/>
  <c r="K54" i="3"/>
  <c r="F54" i="3"/>
  <c r="V50" i="3"/>
  <c r="S50" i="3"/>
  <c r="U50" i="3"/>
  <c r="T50" i="3"/>
  <c r="R50" i="3"/>
  <c r="Q50" i="3"/>
  <c r="J50" i="3"/>
  <c r="L50" i="3"/>
  <c r="O50" i="3"/>
  <c r="N50" i="3"/>
  <c r="P50" i="3"/>
  <c r="M50" i="3"/>
  <c r="E50" i="3"/>
  <c r="G50" i="3"/>
  <c r="I50" i="3"/>
  <c r="K50" i="3"/>
  <c r="C50" i="3"/>
  <c r="D50" i="3"/>
  <c r="E93" i="3"/>
  <c r="V3" i="3"/>
  <c r="O3" i="3"/>
  <c r="Q3" i="3"/>
  <c r="U3" i="3"/>
  <c r="N3" i="3"/>
  <c r="T3" i="3"/>
  <c r="J3" i="3"/>
  <c r="L3" i="3"/>
  <c r="P3" i="3"/>
  <c r="S3" i="3"/>
  <c r="M3" i="3"/>
  <c r="E3" i="3"/>
  <c r="R3" i="3"/>
  <c r="G3" i="3"/>
  <c r="K3" i="3"/>
  <c r="V107" i="3"/>
  <c r="S107" i="3"/>
  <c r="O107" i="3"/>
  <c r="Q107" i="3"/>
  <c r="N107" i="3"/>
  <c r="T107" i="3"/>
  <c r="J107" i="3"/>
  <c r="L107" i="3"/>
  <c r="P107" i="3"/>
  <c r="I107" i="3"/>
  <c r="R107" i="3"/>
  <c r="M107" i="3"/>
  <c r="E107" i="3"/>
  <c r="G107" i="3"/>
  <c r="K107" i="3"/>
  <c r="V112" i="3"/>
  <c r="S112" i="3"/>
  <c r="U112" i="3"/>
  <c r="O112" i="3"/>
  <c r="Q112" i="3"/>
  <c r="N112" i="3"/>
  <c r="R112" i="3"/>
  <c r="J112" i="3"/>
  <c r="L112" i="3"/>
  <c r="P112" i="3"/>
  <c r="I112" i="3"/>
  <c r="T112" i="3"/>
  <c r="E112" i="3"/>
  <c r="M112" i="3"/>
  <c r="G112" i="3"/>
  <c r="K112" i="3"/>
  <c r="V32" i="3"/>
  <c r="S32" i="3"/>
  <c r="T32" i="3"/>
  <c r="O32" i="3"/>
  <c r="Q32" i="3"/>
  <c r="U32" i="3"/>
  <c r="N32" i="3"/>
  <c r="J32" i="3"/>
  <c r="M32" i="3"/>
  <c r="L32" i="3"/>
  <c r="P32" i="3"/>
  <c r="R32" i="3"/>
  <c r="I32" i="3"/>
  <c r="E32" i="3"/>
  <c r="G32" i="3"/>
  <c r="K32" i="3"/>
  <c r="D22" i="3"/>
  <c r="E55" i="3"/>
  <c r="F107" i="3"/>
  <c r="F40" i="3"/>
  <c r="G126" i="3"/>
  <c r="G35" i="3"/>
  <c r="I104" i="3"/>
  <c r="I24" i="3"/>
  <c r="J13" i="3"/>
  <c r="L55" i="3"/>
  <c r="Q88" i="3"/>
  <c r="T108" i="3"/>
  <c r="U108" i="3"/>
  <c r="O108" i="3"/>
  <c r="Q108" i="3"/>
  <c r="V108" i="3"/>
  <c r="N108" i="3"/>
  <c r="S108" i="3"/>
  <c r="R108" i="3"/>
  <c r="L108" i="3"/>
  <c r="K108" i="3"/>
  <c r="P108" i="3"/>
  <c r="G108" i="3"/>
  <c r="I108" i="3"/>
  <c r="J108" i="3"/>
  <c r="T66" i="3"/>
  <c r="U66" i="3"/>
  <c r="V66" i="3"/>
  <c r="O66" i="3"/>
  <c r="Q66" i="3"/>
  <c r="N66" i="3"/>
  <c r="S66" i="3"/>
  <c r="L66" i="3"/>
  <c r="P66" i="3"/>
  <c r="R66" i="3"/>
  <c r="M66" i="3"/>
  <c r="G66" i="3"/>
  <c r="K66" i="3"/>
  <c r="T102" i="3"/>
  <c r="U102" i="3"/>
  <c r="O102" i="3"/>
  <c r="Q102" i="3"/>
  <c r="N102" i="3"/>
  <c r="V102" i="3"/>
  <c r="L102" i="3"/>
  <c r="R102" i="3"/>
  <c r="K102" i="3"/>
  <c r="G102" i="3"/>
  <c r="J102" i="3"/>
  <c r="S102" i="3"/>
  <c r="T90" i="3"/>
  <c r="U90" i="3"/>
  <c r="O90" i="3"/>
  <c r="Q90" i="3"/>
  <c r="S90" i="3"/>
  <c r="V90" i="3"/>
  <c r="N90" i="3"/>
  <c r="L90" i="3"/>
  <c r="P90" i="3"/>
  <c r="M90" i="3"/>
  <c r="R90" i="3"/>
  <c r="I90" i="3"/>
  <c r="G90" i="3"/>
  <c r="K90" i="3"/>
  <c r="T62" i="3"/>
  <c r="U62" i="3"/>
  <c r="V62" i="3"/>
  <c r="O62" i="3"/>
  <c r="Q62" i="3"/>
  <c r="N62" i="3"/>
  <c r="L62" i="3"/>
  <c r="S62" i="3"/>
  <c r="R62" i="3"/>
  <c r="K62" i="3"/>
  <c r="J62" i="3"/>
  <c r="G62" i="3"/>
  <c r="P62" i="3"/>
  <c r="I62" i="3"/>
  <c r="T48" i="3"/>
  <c r="U48" i="3"/>
  <c r="O48" i="3"/>
  <c r="S48" i="3"/>
  <c r="Q48" i="3"/>
  <c r="N48" i="3"/>
  <c r="V48" i="3"/>
  <c r="L48" i="3"/>
  <c r="P48" i="3"/>
  <c r="R48" i="3"/>
  <c r="M48" i="3"/>
  <c r="G48" i="3"/>
  <c r="K48" i="3"/>
  <c r="T70" i="3"/>
  <c r="U70" i="3"/>
  <c r="O70" i="3"/>
  <c r="Q70" i="3"/>
  <c r="V70" i="3"/>
  <c r="N70" i="3"/>
  <c r="S70" i="3"/>
  <c r="L70" i="3"/>
  <c r="R70" i="3"/>
  <c r="M70" i="3"/>
  <c r="K70" i="3"/>
  <c r="P70" i="3"/>
  <c r="I70" i="3"/>
  <c r="J70" i="3"/>
  <c r="G70" i="3"/>
  <c r="T95" i="3"/>
  <c r="U95" i="3"/>
  <c r="V95" i="3"/>
  <c r="O95" i="3"/>
  <c r="Q95" i="3"/>
  <c r="N95" i="3"/>
  <c r="M95" i="3"/>
  <c r="L95" i="3"/>
  <c r="P95" i="3"/>
  <c r="R95" i="3"/>
  <c r="S95" i="3"/>
  <c r="G95" i="3"/>
  <c r="K95" i="3"/>
  <c r="I95" i="3"/>
  <c r="T46" i="3"/>
  <c r="U46" i="3"/>
  <c r="O46" i="3"/>
  <c r="Q46" i="3"/>
  <c r="S46" i="3"/>
  <c r="N46" i="3"/>
  <c r="V46" i="3"/>
  <c r="L46" i="3"/>
  <c r="M46" i="3"/>
  <c r="P46" i="3"/>
  <c r="K46" i="3"/>
  <c r="J46" i="3"/>
  <c r="G46" i="3"/>
  <c r="T82" i="3"/>
  <c r="U82" i="3"/>
  <c r="O82" i="3"/>
  <c r="Q82" i="3"/>
  <c r="V82" i="3"/>
  <c r="N82" i="3"/>
  <c r="L82" i="3"/>
  <c r="P82" i="3"/>
  <c r="S82" i="3"/>
  <c r="M82" i="3"/>
  <c r="I82" i="3"/>
  <c r="G82" i="3"/>
  <c r="K82" i="3"/>
  <c r="D82" i="3"/>
  <c r="C88" i="3"/>
  <c r="C120" i="3"/>
  <c r="C76" i="3"/>
  <c r="C63" i="3"/>
  <c r="C104" i="3"/>
  <c r="C28" i="3"/>
  <c r="C38" i="3"/>
  <c r="C40" i="3"/>
  <c r="C84" i="3"/>
  <c r="C24" i="3"/>
  <c r="C35" i="3"/>
  <c r="D115" i="3"/>
  <c r="D13" i="3"/>
  <c r="D40" i="3"/>
  <c r="D110" i="3"/>
  <c r="E102" i="3"/>
  <c r="E53" i="3"/>
  <c r="E68" i="3"/>
  <c r="F76" i="3"/>
  <c r="F90" i="3"/>
  <c r="F96" i="3"/>
  <c r="G125" i="3"/>
  <c r="G28" i="3"/>
  <c r="G55" i="3"/>
  <c r="G29" i="3"/>
  <c r="G81" i="3"/>
  <c r="H107" i="3"/>
  <c r="H34" i="3"/>
  <c r="H46" i="3"/>
  <c r="I126" i="3"/>
  <c r="I66" i="3"/>
  <c r="I114" i="3"/>
  <c r="I55" i="3"/>
  <c r="J41" i="3"/>
  <c r="J15" i="3"/>
  <c r="L64" i="3"/>
  <c r="L25" i="3"/>
  <c r="O64" i="3"/>
  <c r="Q68" i="3"/>
  <c r="V122" i="3"/>
  <c r="T122" i="3"/>
  <c r="O122" i="3"/>
  <c r="Q122" i="3"/>
  <c r="N122" i="3"/>
  <c r="S122" i="3"/>
  <c r="U122" i="3"/>
  <c r="P122" i="3"/>
  <c r="J122" i="3"/>
  <c r="R122" i="3"/>
  <c r="L122" i="3"/>
  <c r="K122" i="3"/>
  <c r="E122" i="3"/>
  <c r="G122" i="3"/>
  <c r="I122" i="3"/>
  <c r="V45" i="3"/>
  <c r="S45" i="3"/>
  <c r="U45" i="3"/>
  <c r="T45" i="3"/>
  <c r="O45" i="3"/>
  <c r="Q45" i="3"/>
  <c r="N45" i="3"/>
  <c r="J45" i="3"/>
  <c r="L45" i="3"/>
  <c r="R45" i="3"/>
  <c r="I45" i="3"/>
  <c r="P45" i="3"/>
  <c r="K45" i="3"/>
  <c r="E45" i="3"/>
  <c r="G45" i="3"/>
  <c r="V7" i="3"/>
  <c r="S7" i="3"/>
  <c r="O7" i="3"/>
  <c r="T7" i="3"/>
  <c r="Q7" i="3"/>
  <c r="U7" i="3"/>
  <c r="N7" i="3"/>
  <c r="J7" i="3"/>
  <c r="L7" i="3"/>
  <c r="R7" i="3"/>
  <c r="I7" i="3"/>
  <c r="K7" i="3"/>
  <c r="E7" i="3"/>
  <c r="G7" i="3"/>
  <c r="P7" i="3"/>
  <c r="V103" i="3"/>
  <c r="S103" i="3"/>
  <c r="O103" i="3"/>
  <c r="Q103" i="3"/>
  <c r="T103" i="3"/>
  <c r="N103" i="3"/>
  <c r="J103" i="3"/>
  <c r="L103" i="3"/>
  <c r="I103" i="3"/>
  <c r="U103" i="3"/>
  <c r="R103" i="3"/>
  <c r="M103" i="3"/>
  <c r="K103" i="3"/>
  <c r="P103" i="3"/>
  <c r="E103" i="3"/>
  <c r="G103" i="3"/>
  <c r="V65" i="3"/>
  <c r="S65" i="3"/>
  <c r="U65" i="3"/>
  <c r="O65" i="3"/>
  <c r="Q65" i="3"/>
  <c r="N65" i="3"/>
  <c r="T65" i="3"/>
  <c r="R65" i="3"/>
  <c r="J65" i="3"/>
  <c r="L65" i="3"/>
  <c r="M65" i="3"/>
  <c r="I65" i="3"/>
  <c r="P65" i="3"/>
  <c r="K65" i="3"/>
  <c r="E65" i="3"/>
  <c r="G65" i="3"/>
  <c r="V51" i="3"/>
  <c r="S51" i="3"/>
  <c r="O51" i="3"/>
  <c r="T51" i="3"/>
  <c r="Q51" i="3"/>
  <c r="N51" i="3"/>
  <c r="J51" i="3"/>
  <c r="L51" i="3"/>
  <c r="U51" i="3"/>
  <c r="P51" i="3"/>
  <c r="I51" i="3"/>
  <c r="M51" i="3"/>
  <c r="E51" i="3"/>
  <c r="G51" i="3"/>
  <c r="K51" i="3"/>
  <c r="G119" i="3"/>
  <c r="H11" i="3"/>
  <c r="H65" i="3"/>
  <c r="I3" i="3"/>
  <c r="I15" i="3"/>
  <c r="J118" i="3"/>
  <c r="S106" i="3"/>
  <c r="U106" i="3"/>
  <c r="T106" i="3"/>
  <c r="Q106" i="3"/>
  <c r="V106" i="3"/>
  <c r="P106" i="3"/>
  <c r="L106" i="3"/>
  <c r="O106" i="3"/>
  <c r="I106" i="3"/>
  <c r="K106" i="3"/>
  <c r="N106" i="3"/>
  <c r="J106" i="3"/>
  <c r="G106" i="3"/>
  <c r="R106" i="3"/>
  <c r="M106" i="3"/>
  <c r="S77" i="3"/>
  <c r="U77" i="3"/>
  <c r="Q77" i="3"/>
  <c r="T77" i="3"/>
  <c r="P77" i="3"/>
  <c r="L77" i="3"/>
  <c r="V77" i="3"/>
  <c r="I77" i="3"/>
  <c r="K77" i="3"/>
  <c r="R77" i="3"/>
  <c r="O77" i="3"/>
  <c r="N77" i="3"/>
  <c r="J77" i="3"/>
  <c r="M77" i="3"/>
  <c r="G77" i="3"/>
  <c r="S42" i="3"/>
  <c r="U42" i="3"/>
  <c r="T42" i="3"/>
  <c r="Q42" i="3"/>
  <c r="P42" i="3"/>
  <c r="V42" i="3"/>
  <c r="L42" i="3"/>
  <c r="R42" i="3"/>
  <c r="N42" i="3"/>
  <c r="I42" i="3"/>
  <c r="K42" i="3"/>
  <c r="J42" i="3"/>
  <c r="G42" i="3"/>
  <c r="O42" i="3"/>
  <c r="M42" i="3"/>
  <c r="S101" i="3"/>
  <c r="U101" i="3"/>
  <c r="Q101" i="3"/>
  <c r="V101" i="3"/>
  <c r="P101" i="3"/>
  <c r="T101" i="3"/>
  <c r="L101" i="3"/>
  <c r="I101" i="3"/>
  <c r="K101" i="3"/>
  <c r="N101" i="3"/>
  <c r="J101" i="3"/>
  <c r="M101" i="3"/>
  <c r="R101" i="3"/>
  <c r="G101" i="3"/>
  <c r="O101" i="3"/>
  <c r="S21" i="3"/>
  <c r="U21" i="3"/>
  <c r="Q21" i="3"/>
  <c r="T21" i="3"/>
  <c r="P21" i="3"/>
  <c r="L21" i="3"/>
  <c r="R21" i="3"/>
  <c r="I21" i="3"/>
  <c r="K21" i="3"/>
  <c r="N21" i="3"/>
  <c r="J21" i="3"/>
  <c r="O21" i="3"/>
  <c r="G21" i="3"/>
  <c r="V21" i="3"/>
  <c r="M21" i="3"/>
  <c r="S85" i="3"/>
  <c r="U85" i="3"/>
  <c r="Q85" i="3"/>
  <c r="P85" i="3"/>
  <c r="V85" i="3"/>
  <c r="L85" i="3"/>
  <c r="O85" i="3"/>
  <c r="N85" i="3"/>
  <c r="I85" i="3"/>
  <c r="K85" i="3"/>
  <c r="T85" i="3"/>
  <c r="R85" i="3"/>
  <c r="J85" i="3"/>
  <c r="M85" i="3"/>
  <c r="G85" i="3"/>
  <c r="S83" i="3"/>
  <c r="U83" i="3"/>
  <c r="Q83" i="3"/>
  <c r="V83" i="3"/>
  <c r="T83" i="3"/>
  <c r="P83" i="3"/>
  <c r="L83" i="3"/>
  <c r="I83" i="3"/>
  <c r="K83" i="3"/>
  <c r="R83" i="3"/>
  <c r="O83" i="3"/>
  <c r="J83" i="3"/>
  <c r="M83" i="3"/>
  <c r="G83" i="3"/>
  <c r="D83" i="3"/>
  <c r="S52" i="3"/>
  <c r="U52" i="3"/>
  <c r="Q52" i="3"/>
  <c r="P52" i="3"/>
  <c r="O52" i="3"/>
  <c r="N52" i="3"/>
  <c r="L52" i="3"/>
  <c r="R52" i="3"/>
  <c r="I52" i="3"/>
  <c r="T52" i="3"/>
  <c r="K52" i="3"/>
  <c r="J52" i="3"/>
  <c r="G52" i="3"/>
  <c r="V52" i="3"/>
  <c r="D52" i="3"/>
  <c r="M52" i="3"/>
  <c r="T16" i="3"/>
  <c r="V16" i="3"/>
  <c r="S16" i="3"/>
  <c r="U16" i="3"/>
  <c r="Q16" i="3"/>
  <c r="P16" i="3"/>
  <c r="L16" i="3"/>
  <c r="M16" i="3"/>
  <c r="I16" i="3"/>
  <c r="O16" i="3"/>
  <c r="N16" i="3"/>
  <c r="K16" i="3"/>
  <c r="R16" i="3"/>
  <c r="J16" i="3"/>
  <c r="G16" i="3"/>
  <c r="D16" i="3"/>
  <c r="T98" i="3"/>
  <c r="V98" i="3"/>
  <c r="S98" i="3"/>
  <c r="U98" i="3"/>
  <c r="Q98" i="3"/>
  <c r="P98" i="3"/>
  <c r="L98" i="3"/>
  <c r="I98" i="3"/>
  <c r="M98" i="3"/>
  <c r="K98" i="3"/>
  <c r="R98" i="3"/>
  <c r="O98" i="3"/>
  <c r="N98" i="3"/>
  <c r="J98" i="3"/>
  <c r="G98" i="3"/>
  <c r="D98" i="3"/>
  <c r="C92" i="3"/>
  <c r="C27" i="3"/>
  <c r="C97" i="3"/>
  <c r="C117" i="3"/>
  <c r="C114" i="3"/>
  <c r="C89" i="3"/>
  <c r="C18" i="3"/>
  <c r="C96" i="3"/>
  <c r="C72" i="3"/>
  <c r="C79" i="3"/>
  <c r="C81" i="3"/>
  <c r="D119" i="3"/>
  <c r="D86" i="3"/>
  <c r="D12" i="3"/>
  <c r="D10" i="3"/>
  <c r="D96" i="3"/>
  <c r="D65" i="3"/>
  <c r="E64" i="3"/>
  <c r="E42" i="3"/>
  <c r="E105" i="3"/>
  <c r="E95" i="3"/>
  <c r="E69" i="3"/>
  <c r="F97" i="3"/>
  <c r="F101" i="3"/>
  <c r="F112" i="3"/>
  <c r="F24" i="3"/>
  <c r="G88" i="3"/>
  <c r="G118" i="3"/>
  <c r="G89" i="3"/>
  <c r="G68" i="3"/>
  <c r="H90" i="3"/>
  <c r="H15" i="3"/>
  <c r="H16" i="3"/>
  <c r="I125" i="3"/>
  <c r="I97" i="3"/>
  <c r="I40" i="3"/>
  <c r="J63" i="3"/>
  <c r="K120" i="3"/>
  <c r="L118" i="3"/>
  <c r="O27" i="3"/>
  <c r="Q5" i="3"/>
  <c r="T59" i="3"/>
  <c r="V59" i="3"/>
  <c r="U59" i="3"/>
  <c r="Q59" i="3"/>
  <c r="P59" i="3"/>
  <c r="R59" i="3"/>
  <c r="N59" i="3"/>
  <c r="O59" i="3"/>
  <c r="J59" i="3"/>
  <c r="S59" i="3"/>
  <c r="M59" i="3"/>
  <c r="F59" i="3"/>
  <c r="T115" i="3"/>
  <c r="V115" i="3"/>
  <c r="S115" i="3"/>
  <c r="U115" i="3"/>
  <c r="Q115" i="3"/>
  <c r="P115" i="3"/>
  <c r="R115" i="3"/>
  <c r="O115" i="3"/>
  <c r="N115" i="3"/>
  <c r="M115" i="3"/>
  <c r="L115" i="3"/>
  <c r="K115" i="3"/>
  <c r="F115" i="3"/>
  <c r="T37" i="3"/>
  <c r="V37" i="3"/>
  <c r="S37" i="3"/>
  <c r="U37" i="3"/>
  <c r="Q37" i="3"/>
  <c r="P37" i="3"/>
  <c r="R37" i="3"/>
  <c r="M37" i="3"/>
  <c r="K37" i="3"/>
  <c r="O37" i="3"/>
  <c r="J37" i="3"/>
  <c r="N37" i="3"/>
  <c r="I37" i="3"/>
  <c r="F37" i="3"/>
  <c r="T22" i="3"/>
  <c r="V22" i="3"/>
  <c r="S22" i="3"/>
  <c r="U22" i="3"/>
  <c r="Q22" i="3"/>
  <c r="N22" i="3"/>
  <c r="P22" i="3"/>
  <c r="R22" i="3"/>
  <c r="O22" i="3"/>
  <c r="M22" i="3"/>
  <c r="L22" i="3"/>
  <c r="K22" i="3"/>
  <c r="F22" i="3"/>
  <c r="T34" i="3"/>
  <c r="V34" i="3"/>
  <c r="S34" i="3"/>
  <c r="U34" i="3"/>
  <c r="Q34" i="3"/>
  <c r="N34" i="3"/>
  <c r="P34" i="3"/>
  <c r="R34" i="3"/>
  <c r="O34" i="3"/>
  <c r="K34" i="3"/>
  <c r="J34" i="3"/>
  <c r="F34" i="3"/>
  <c r="T56" i="3"/>
  <c r="V56" i="3"/>
  <c r="S56" i="3"/>
  <c r="U56" i="3"/>
  <c r="Q56" i="3"/>
  <c r="N56" i="3"/>
  <c r="P56" i="3"/>
  <c r="R56" i="3"/>
  <c r="M56" i="3"/>
  <c r="L56" i="3"/>
  <c r="K56" i="3"/>
  <c r="I56" i="3"/>
  <c r="O56" i="3"/>
  <c r="F56" i="3"/>
  <c r="T25" i="3"/>
  <c r="V25" i="3"/>
  <c r="S25" i="3"/>
  <c r="U25" i="3"/>
  <c r="Q25" i="3"/>
  <c r="N25" i="3"/>
  <c r="P25" i="3"/>
  <c r="R25" i="3"/>
  <c r="M25" i="3"/>
  <c r="O25" i="3"/>
  <c r="K25" i="3"/>
  <c r="J25" i="3"/>
  <c r="F25" i="3"/>
  <c r="T94" i="3"/>
  <c r="V94" i="3"/>
  <c r="S94" i="3"/>
  <c r="U94" i="3"/>
  <c r="Q94" i="3"/>
  <c r="N94" i="3"/>
  <c r="P94" i="3"/>
  <c r="R94" i="3"/>
  <c r="O94" i="3"/>
  <c r="I94" i="3"/>
  <c r="L94" i="3"/>
  <c r="K94" i="3"/>
  <c r="F94" i="3"/>
  <c r="E59" i="3"/>
  <c r="E13" i="3"/>
  <c r="F122" i="3"/>
  <c r="F104" i="3"/>
  <c r="G22" i="3"/>
  <c r="G40" i="3"/>
  <c r="G69" i="3"/>
  <c r="H119" i="3"/>
  <c r="H112" i="3"/>
  <c r="H25" i="3"/>
  <c r="I88" i="3"/>
  <c r="I96" i="3"/>
  <c r="J40" i="3"/>
  <c r="K40" i="3"/>
  <c r="L59" i="3"/>
  <c r="L69" i="3"/>
  <c r="D17" i="3"/>
  <c r="D105" i="3"/>
  <c r="D38" i="3"/>
  <c r="D25" i="3"/>
  <c r="E56" i="3"/>
  <c r="F32" i="3"/>
  <c r="G76" i="3"/>
  <c r="G105" i="3"/>
  <c r="G5" i="3"/>
  <c r="H122" i="3"/>
  <c r="H115" i="3"/>
  <c r="H48" i="3"/>
  <c r="I92" i="3"/>
  <c r="I89" i="3"/>
  <c r="J126" i="3"/>
  <c r="J90" i="3"/>
  <c r="J95" i="3"/>
  <c r="M94" i="3"/>
  <c r="O18" i="3"/>
  <c r="R46" i="3"/>
  <c r="V121" i="3"/>
  <c r="U121" i="3"/>
  <c r="S121" i="3"/>
  <c r="R121" i="3"/>
  <c r="T121" i="3"/>
  <c r="K121" i="3"/>
  <c r="M121" i="3"/>
  <c r="Q121" i="3"/>
  <c r="P121" i="3"/>
  <c r="L121" i="3"/>
  <c r="O121" i="3"/>
  <c r="I121" i="3"/>
  <c r="N121" i="3"/>
  <c r="J121" i="3"/>
  <c r="F121" i="3"/>
  <c r="V119" i="3"/>
  <c r="U119" i="3"/>
  <c r="T119" i="3"/>
  <c r="S119" i="3"/>
  <c r="R119" i="3"/>
  <c r="Q119" i="3"/>
  <c r="P119" i="3"/>
  <c r="K119" i="3"/>
  <c r="M119" i="3"/>
  <c r="L119" i="3"/>
  <c r="N119" i="3"/>
  <c r="I119" i="3"/>
  <c r="F119" i="3"/>
  <c r="V86" i="3"/>
  <c r="U86" i="3"/>
  <c r="R86" i="3"/>
  <c r="N86" i="3"/>
  <c r="K86" i="3"/>
  <c r="M86" i="3"/>
  <c r="Q86" i="3"/>
  <c r="S86" i="3"/>
  <c r="L86" i="3"/>
  <c r="T86" i="3"/>
  <c r="J86" i="3"/>
  <c r="O86" i="3"/>
  <c r="F86" i="3"/>
  <c r="V12" i="3"/>
  <c r="U12" i="3"/>
  <c r="S12" i="3"/>
  <c r="T12" i="3"/>
  <c r="R12" i="3"/>
  <c r="Q12" i="3"/>
  <c r="P12" i="3"/>
  <c r="O12" i="3"/>
  <c r="K12" i="3"/>
  <c r="M12" i="3"/>
  <c r="L12" i="3"/>
  <c r="F12" i="3"/>
  <c r="N12" i="3"/>
  <c r="V11" i="3"/>
  <c r="U11" i="3"/>
  <c r="T11" i="3"/>
  <c r="R11" i="3"/>
  <c r="S11" i="3"/>
  <c r="K11" i="3"/>
  <c r="M11" i="3"/>
  <c r="P11" i="3"/>
  <c r="O11" i="3"/>
  <c r="L11" i="3"/>
  <c r="Q11" i="3"/>
  <c r="N11" i="3"/>
  <c r="I11" i="3"/>
  <c r="F11" i="3"/>
  <c r="V13" i="3"/>
  <c r="U13" i="3"/>
  <c r="S13" i="3"/>
  <c r="R13" i="3"/>
  <c r="T13" i="3"/>
  <c r="O13" i="3"/>
  <c r="P13" i="3"/>
  <c r="N13" i="3"/>
  <c r="Q13" i="3"/>
  <c r="K13" i="3"/>
  <c r="M13" i="3"/>
  <c r="L13" i="3"/>
  <c r="F13" i="3"/>
  <c r="V15" i="3"/>
  <c r="U15" i="3"/>
  <c r="T15" i="3"/>
  <c r="S15" i="3"/>
  <c r="R15" i="3"/>
  <c r="K15" i="3"/>
  <c r="O15" i="3"/>
  <c r="N15" i="3"/>
  <c r="P15" i="3"/>
  <c r="Q15" i="3"/>
  <c r="L15" i="3"/>
  <c r="D15" i="3"/>
  <c r="F15" i="3"/>
  <c r="V33" i="3"/>
  <c r="U33" i="3"/>
  <c r="R33" i="3"/>
  <c r="P33" i="3"/>
  <c r="K33" i="3"/>
  <c r="T33" i="3"/>
  <c r="Q33" i="3"/>
  <c r="O33" i="3"/>
  <c r="L33" i="3"/>
  <c r="S33" i="3"/>
  <c r="D33" i="3"/>
  <c r="I33" i="3"/>
  <c r="M33" i="3"/>
  <c r="F33" i="3"/>
  <c r="V29" i="3"/>
  <c r="U29" i="3"/>
  <c r="S29" i="3"/>
  <c r="T29" i="3"/>
  <c r="R29" i="3"/>
  <c r="Q29" i="3"/>
  <c r="I29" i="3"/>
  <c r="O29" i="3"/>
  <c r="K29" i="3"/>
  <c r="P29" i="3"/>
  <c r="L29" i="3"/>
  <c r="M29" i="3"/>
  <c r="N29" i="3"/>
  <c r="D29" i="3"/>
  <c r="F29" i="3"/>
  <c r="V14" i="3"/>
  <c r="U14" i="3"/>
  <c r="T14" i="3"/>
  <c r="R14" i="3"/>
  <c r="S14" i="3"/>
  <c r="P14" i="3"/>
  <c r="I14" i="3"/>
  <c r="M14" i="3"/>
  <c r="K14" i="3"/>
  <c r="Q14" i="3"/>
  <c r="L14" i="3"/>
  <c r="O14" i="3"/>
  <c r="N14" i="3"/>
  <c r="D14" i="3"/>
  <c r="F14" i="3"/>
  <c r="V99" i="3"/>
  <c r="U99" i="3"/>
  <c r="N99" i="3"/>
  <c r="S99" i="3"/>
  <c r="P99" i="3"/>
  <c r="T99" i="3"/>
  <c r="R99" i="3"/>
  <c r="K99" i="3"/>
  <c r="O99" i="3"/>
  <c r="M99" i="3"/>
  <c r="L99" i="3"/>
  <c r="F99" i="3"/>
  <c r="H99" i="3"/>
  <c r="V31" i="3"/>
  <c r="U31" i="3"/>
  <c r="N31" i="3"/>
  <c r="S31" i="3"/>
  <c r="P31" i="3"/>
  <c r="R31" i="3"/>
  <c r="I31" i="3"/>
  <c r="T31" i="3"/>
  <c r="K31" i="3"/>
  <c r="Q31" i="3"/>
  <c r="O31" i="3"/>
  <c r="J31" i="3"/>
  <c r="M31" i="3"/>
  <c r="F31" i="3"/>
  <c r="H31" i="3"/>
  <c r="V60" i="3"/>
  <c r="U60" i="3"/>
  <c r="N60" i="3"/>
  <c r="P60" i="3"/>
  <c r="T60" i="3"/>
  <c r="S60" i="3"/>
  <c r="R60" i="3"/>
  <c r="I60" i="3"/>
  <c r="K60" i="3"/>
  <c r="O60" i="3"/>
  <c r="M60" i="3"/>
  <c r="L60" i="3"/>
  <c r="F60" i="3"/>
  <c r="Q60" i="3"/>
  <c r="H60" i="3"/>
  <c r="V41" i="3"/>
  <c r="U41" i="3"/>
  <c r="N41" i="3"/>
  <c r="P41" i="3"/>
  <c r="R41" i="3"/>
  <c r="I41" i="3"/>
  <c r="K41" i="3"/>
  <c r="Q41" i="3"/>
  <c r="S41" i="3"/>
  <c r="T41" i="3"/>
  <c r="O41" i="3"/>
  <c r="M41" i="3"/>
  <c r="F41" i="3"/>
  <c r="H41" i="3"/>
  <c r="V78" i="3"/>
  <c r="U78" i="3"/>
  <c r="S78" i="3"/>
  <c r="N78" i="3"/>
  <c r="P78" i="3"/>
  <c r="T78" i="3"/>
  <c r="R78" i="3"/>
  <c r="Q78" i="3"/>
  <c r="I78" i="3"/>
  <c r="O78" i="3"/>
  <c r="K78" i="3"/>
  <c r="M78" i="3"/>
  <c r="L78" i="3"/>
  <c r="F78" i="3"/>
  <c r="J78" i="3"/>
  <c r="H78" i="3"/>
  <c r="V9" i="3"/>
  <c r="U9" i="3"/>
  <c r="T9" i="3"/>
  <c r="N9" i="3"/>
  <c r="P9" i="3"/>
  <c r="R9" i="3"/>
  <c r="S9" i="3"/>
  <c r="I9" i="3"/>
  <c r="K9" i="3"/>
  <c r="O9" i="3"/>
  <c r="Q9" i="3"/>
  <c r="J9" i="3"/>
  <c r="D9" i="3"/>
  <c r="F9" i="3"/>
  <c r="M9" i="3"/>
  <c r="H9" i="3"/>
  <c r="V26" i="3"/>
  <c r="U26" i="3"/>
  <c r="N26" i="3"/>
  <c r="P26" i="3"/>
  <c r="R26" i="3"/>
  <c r="M26" i="3"/>
  <c r="T26" i="3"/>
  <c r="I26" i="3"/>
  <c r="S26" i="3"/>
  <c r="Q26" i="3"/>
  <c r="K26" i="3"/>
  <c r="O26" i="3"/>
  <c r="L26" i="3"/>
  <c r="D26" i="3"/>
  <c r="F26" i="3"/>
  <c r="J26" i="3"/>
  <c r="H26" i="3"/>
  <c r="V6" i="3"/>
  <c r="U6" i="3"/>
  <c r="N6" i="3"/>
  <c r="T6" i="3"/>
  <c r="P6" i="3"/>
  <c r="S6" i="3"/>
  <c r="R6" i="3"/>
  <c r="M6" i="3"/>
  <c r="I6" i="3"/>
  <c r="K6" i="3"/>
  <c r="Q6" i="3"/>
  <c r="J6" i="3"/>
  <c r="D6" i="3"/>
  <c r="F6" i="3"/>
  <c r="H6" i="3"/>
  <c r="V58" i="3"/>
  <c r="U58" i="3"/>
  <c r="N58" i="3"/>
  <c r="P58" i="3"/>
  <c r="R58" i="3"/>
  <c r="M58" i="3"/>
  <c r="I58" i="3"/>
  <c r="K58" i="3"/>
  <c r="T58" i="3"/>
  <c r="Q58" i="3"/>
  <c r="S58" i="3"/>
  <c r="L58" i="3"/>
  <c r="D58" i="3"/>
  <c r="F58" i="3"/>
  <c r="O58" i="3"/>
  <c r="J58" i="3"/>
  <c r="H58" i="3"/>
  <c r="V68" i="3"/>
  <c r="U68" i="3"/>
  <c r="N68" i="3"/>
  <c r="S68" i="3"/>
  <c r="P68" i="3"/>
  <c r="T68" i="3"/>
  <c r="R68" i="3"/>
  <c r="M68" i="3"/>
  <c r="I68" i="3"/>
  <c r="O68" i="3"/>
  <c r="K68" i="3"/>
  <c r="J68" i="3"/>
  <c r="D68" i="3"/>
  <c r="F68" i="3"/>
  <c r="H68" i="3"/>
  <c r="V47" i="3"/>
  <c r="U47" i="3"/>
  <c r="T47" i="3"/>
  <c r="N47" i="3"/>
  <c r="P47" i="3"/>
  <c r="R47" i="3"/>
  <c r="M47" i="3"/>
  <c r="S47" i="3"/>
  <c r="I47" i="3"/>
  <c r="K47" i="3"/>
  <c r="Q47" i="3"/>
  <c r="O47" i="3"/>
  <c r="L47" i="3"/>
  <c r="D47" i="3"/>
  <c r="F47" i="3"/>
  <c r="J47" i="3"/>
  <c r="H47" i="3"/>
  <c r="C122" i="3"/>
  <c r="C3" i="3"/>
  <c r="C45" i="3"/>
  <c r="C107" i="3"/>
  <c r="C7" i="3"/>
  <c r="C112" i="3"/>
  <c r="C103" i="3"/>
  <c r="C32" i="3"/>
  <c r="C65" i="3"/>
  <c r="C51" i="3"/>
  <c r="D125" i="3"/>
  <c r="D80" i="3"/>
  <c r="D18" i="3"/>
  <c r="D32" i="3"/>
  <c r="E99" i="3"/>
  <c r="E66" i="3"/>
  <c r="E41" i="3"/>
  <c r="E62" i="3"/>
  <c r="E33" i="3"/>
  <c r="E98" i="3"/>
  <c r="F106" i="3"/>
  <c r="F45" i="3"/>
  <c r="F95" i="3"/>
  <c r="G121" i="3"/>
  <c r="G97" i="3"/>
  <c r="G26" i="3"/>
  <c r="G56" i="3"/>
  <c r="G24" i="3"/>
  <c r="H108" i="3"/>
  <c r="H12" i="3"/>
  <c r="H85" i="3"/>
  <c r="H32" i="3"/>
  <c r="I102" i="3"/>
  <c r="J88" i="3"/>
  <c r="J115" i="3"/>
  <c r="J56" i="3"/>
  <c r="M122" i="3"/>
  <c r="R51" i="3"/>
  <c r="T126" i="3"/>
  <c r="U126" i="3"/>
  <c r="N126" i="3"/>
  <c r="S126" i="3"/>
  <c r="V126" i="3"/>
  <c r="K126" i="3"/>
  <c r="R126" i="3"/>
  <c r="M126" i="3"/>
  <c r="P126" i="3"/>
  <c r="Q126" i="3"/>
  <c r="O126" i="3"/>
  <c r="F126" i="3"/>
  <c r="H126" i="3"/>
  <c r="T64" i="3"/>
  <c r="N64" i="3"/>
  <c r="V64" i="3"/>
  <c r="S64" i="3"/>
  <c r="U64" i="3"/>
  <c r="K64" i="3"/>
  <c r="M64" i="3"/>
  <c r="Q64" i="3"/>
  <c r="R64" i="3"/>
  <c r="P64" i="3"/>
  <c r="J64" i="3"/>
  <c r="I64" i="3"/>
  <c r="F64" i="3"/>
  <c r="H64" i="3"/>
  <c r="S118" i="3"/>
  <c r="T118" i="3"/>
  <c r="N118" i="3"/>
  <c r="U118" i="3"/>
  <c r="V118" i="3"/>
  <c r="K118" i="3"/>
  <c r="P118" i="3"/>
  <c r="O118" i="3"/>
  <c r="M118" i="3"/>
  <c r="R118" i="3"/>
  <c r="Q118" i="3"/>
  <c r="F118" i="3"/>
  <c r="I118" i="3"/>
  <c r="H118" i="3"/>
  <c r="S17" i="3"/>
  <c r="T17" i="3"/>
  <c r="U17" i="3"/>
  <c r="N17" i="3"/>
  <c r="V17" i="3"/>
  <c r="R17" i="3"/>
  <c r="K17" i="3"/>
  <c r="M17" i="3"/>
  <c r="Q17" i="3"/>
  <c r="P17" i="3"/>
  <c r="O17" i="3"/>
  <c r="J17" i="3"/>
  <c r="F17" i="3"/>
  <c r="H17" i="3"/>
  <c r="S39" i="3"/>
  <c r="T39" i="3"/>
  <c r="N39" i="3"/>
  <c r="P39" i="3"/>
  <c r="U39" i="3"/>
  <c r="K39" i="3"/>
  <c r="R39" i="3"/>
  <c r="M39" i="3"/>
  <c r="O39" i="3"/>
  <c r="Q39" i="3"/>
  <c r="V39" i="3"/>
  <c r="I39" i="3"/>
  <c r="F39" i="3"/>
  <c r="H39" i="3"/>
  <c r="S10" i="3"/>
  <c r="T10" i="3"/>
  <c r="U10" i="3"/>
  <c r="N10" i="3"/>
  <c r="P10" i="3"/>
  <c r="R10" i="3"/>
  <c r="V10" i="3"/>
  <c r="Q10" i="3"/>
  <c r="K10" i="3"/>
  <c r="O10" i="3"/>
  <c r="M10" i="3"/>
  <c r="L10" i="3"/>
  <c r="F10" i="3"/>
  <c r="J10" i="3"/>
  <c r="H10" i="3"/>
  <c r="S55" i="3"/>
  <c r="T55" i="3"/>
  <c r="N55" i="3"/>
  <c r="V55" i="3"/>
  <c r="P55" i="3"/>
  <c r="R55" i="3"/>
  <c r="U55" i="3"/>
  <c r="K55" i="3"/>
  <c r="O55" i="3"/>
  <c r="M55" i="3"/>
  <c r="Q55" i="3"/>
  <c r="F55" i="3"/>
  <c r="H55" i="3"/>
  <c r="S109" i="3"/>
  <c r="T109" i="3"/>
  <c r="N109" i="3"/>
  <c r="P109" i="3"/>
  <c r="U109" i="3"/>
  <c r="R109" i="3"/>
  <c r="K109" i="3"/>
  <c r="Q109" i="3"/>
  <c r="V109" i="3"/>
  <c r="L109" i="3"/>
  <c r="I109" i="3"/>
  <c r="F109" i="3"/>
  <c r="O109" i="3"/>
  <c r="M109" i="3"/>
  <c r="J109" i="3"/>
  <c r="H109" i="3"/>
  <c r="S69" i="3"/>
  <c r="T69" i="3"/>
  <c r="U69" i="3"/>
  <c r="N69" i="3"/>
  <c r="P69" i="3"/>
  <c r="R69" i="3"/>
  <c r="M69" i="3"/>
  <c r="V69" i="3"/>
  <c r="O69" i="3"/>
  <c r="K69" i="3"/>
  <c r="Q69" i="3"/>
  <c r="J69" i="3"/>
  <c r="F69" i="3"/>
  <c r="H69" i="3"/>
  <c r="S110" i="3"/>
  <c r="T110" i="3"/>
  <c r="N110" i="3"/>
  <c r="P110" i="3"/>
  <c r="V110" i="3"/>
  <c r="R110" i="3"/>
  <c r="M110" i="3"/>
  <c r="U110" i="3"/>
  <c r="K110" i="3"/>
  <c r="Q110" i="3"/>
  <c r="O110" i="3"/>
  <c r="L110" i="3"/>
  <c r="F110" i="3"/>
  <c r="J110" i="3"/>
  <c r="H110" i="3"/>
  <c r="D120" i="3"/>
  <c r="D63" i="3"/>
  <c r="D104" i="3"/>
  <c r="D95" i="3"/>
  <c r="E126" i="3"/>
  <c r="E77" i="3"/>
  <c r="E17" i="3"/>
  <c r="E21" i="3"/>
  <c r="E58" i="3"/>
  <c r="E94" i="3"/>
  <c r="F120" i="3"/>
  <c r="F102" i="3"/>
  <c r="F52" i="3"/>
  <c r="F51" i="3"/>
  <c r="G31" i="3"/>
  <c r="G59" i="3"/>
  <c r="G10" i="3"/>
  <c r="G33" i="3"/>
  <c r="H106" i="3"/>
  <c r="H45" i="3"/>
  <c r="H22" i="3"/>
  <c r="H95" i="3"/>
  <c r="I59" i="3"/>
  <c r="I72" i="3"/>
  <c r="J12" i="3"/>
  <c r="J33" i="3"/>
  <c r="K59" i="3"/>
  <c r="M108" i="3"/>
  <c r="N92" i="3"/>
  <c r="O6" i="3"/>
  <c r="R82" i="3"/>
  <c r="S105" i="3"/>
  <c r="T105" i="3"/>
  <c r="N105" i="3"/>
  <c r="V105" i="3"/>
  <c r="P105" i="3"/>
  <c r="U105" i="3"/>
  <c r="O105" i="3"/>
  <c r="K105" i="3"/>
  <c r="M105" i="3"/>
  <c r="R105" i="3"/>
  <c r="Q105" i="3"/>
  <c r="F105" i="3"/>
  <c r="J105" i="3"/>
  <c r="H105" i="3"/>
  <c r="T125" i="3"/>
  <c r="S125" i="3"/>
  <c r="P125" i="3"/>
  <c r="R125" i="3"/>
  <c r="V125" i="3"/>
  <c r="O125" i="3"/>
  <c r="K125" i="3"/>
  <c r="U125" i="3"/>
  <c r="M125" i="3"/>
  <c r="J125" i="3"/>
  <c r="L125" i="3"/>
  <c r="F125" i="3"/>
  <c r="H125" i="3"/>
  <c r="T71" i="3"/>
  <c r="V71" i="3"/>
  <c r="S71" i="3"/>
  <c r="P71" i="3"/>
  <c r="R71" i="3"/>
  <c r="O71" i="3"/>
  <c r="U71" i="3"/>
  <c r="K71" i="3"/>
  <c r="M71" i="3"/>
  <c r="Q71" i="3"/>
  <c r="N71" i="3"/>
  <c r="J71" i="3"/>
  <c r="F71" i="3"/>
  <c r="H71" i="3"/>
  <c r="L71" i="3"/>
  <c r="T20" i="3"/>
  <c r="P20" i="3"/>
  <c r="U20" i="3"/>
  <c r="S20" i="3"/>
  <c r="R20" i="3"/>
  <c r="O20" i="3"/>
  <c r="V20" i="3"/>
  <c r="K20" i="3"/>
  <c r="M20" i="3"/>
  <c r="J20" i="3"/>
  <c r="N20" i="3"/>
  <c r="L20" i="3"/>
  <c r="F20" i="3"/>
  <c r="I20" i="3"/>
  <c r="H20" i="3"/>
  <c r="Q20" i="3"/>
  <c r="T2" i="3"/>
  <c r="P2" i="3"/>
  <c r="R2" i="3"/>
  <c r="V2" i="3"/>
  <c r="O2" i="3"/>
  <c r="S2" i="3"/>
  <c r="K2" i="3"/>
  <c r="M2" i="3"/>
  <c r="Q2" i="3"/>
  <c r="J2" i="3"/>
  <c r="I2" i="3"/>
  <c r="N2" i="3"/>
  <c r="F2" i="3"/>
  <c r="H2" i="3"/>
  <c r="L2" i="3"/>
  <c r="T80" i="3"/>
  <c r="S80" i="3"/>
  <c r="V80" i="3"/>
  <c r="P80" i="3"/>
  <c r="R80" i="3"/>
  <c r="O80" i="3"/>
  <c r="U80" i="3"/>
  <c r="K80" i="3"/>
  <c r="M80" i="3"/>
  <c r="N80" i="3"/>
  <c r="J80" i="3"/>
  <c r="Q80" i="3"/>
  <c r="I80" i="3"/>
  <c r="L80" i="3"/>
  <c r="F80" i="3"/>
  <c r="H80" i="3"/>
  <c r="T113" i="3"/>
  <c r="P113" i="3"/>
  <c r="U113" i="3"/>
  <c r="R113" i="3"/>
  <c r="S113" i="3"/>
  <c r="O113" i="3"/>
  <c r="K113" i="3"/>
  <c r="M113" i="3"/>
  <c r="Q113" i="3"/>
  <c r="J113" i="3"/>
  <c r="I113" i="3"/>
  <c r="N113" i="3"/>
  <c r="F113" i="3"/>
  <c r="H113" i="3"/>
  <c r="V113" i="3"/>
  <c r="L113" i="3"/>
  <c r="T49" i="3"/>
  <c r="P49" i="3"/>
  <c r="R49" i="3"/>
  <c r="V49" i="3"/>
  <c r="O49" i="3"/>
  <c r="S49" i="3"/>
  <c r="Q49" i="3"/>
  <c r="N49" i="3"/>
  <c r="K49" i="3"/>
  <c r="M49" i="3"/>
  <c r="J49" i="3"/>
  <c r="I49" i="3"/>
  <c r="L49" i="3"/>
  <c r="F49" i="3"/>
  <c r="H49" i="3"/>
  <c r="T53" i="3"/>
  <c r="V53" i="3"/>
  <c r="P53" i="3"/>
  <c r="S53" i="3"/>
  <c r="R53" i="3"/>
  <c r="O53" i="3"/>
  <c r="U53" i="3"/>
  <c r="K53" i="3"/>
  <c r="N53" i="3"/>
  <c r="M53" i="3"/>
  <c r="J53" i="3"/>
  <c r="Q53" i="3"/>
  <c r="I53" i="3"/>
  <c r="F53" i="3"/>
  <c r="H53" i="3"/>
  <c r="L53" i="3"/>
  <c r="T75" i="3"/>
  <c r="P75" i="3"/>
  <c r="U75" i="3"/>
  <c r="R75" i="3"/>
  <c r="O75" i="3"/>
  <c r="K75" i="3"/>
  <c r="Q75" i="3"/>
  <c r="J75" i="3"/>
  <c r="V75" i="3"/>
  <c r="S75" i="3"/>
  <c r="N75" i="3"/>
  <c r="I75" i="3"/>
  <c r="L75" i="3"/>
  <c r="F75" i="3"/>
  <c r="M75" i="3"/>
  <c r="H75" i="3"/>
  <c r="R5" i="3"/>
  <c r="T5" i="3"/>
  <c r="S5" i="3"/>
  <c r="P5" i="3"/>
  <c r="V5" i="3"/>
  <c r="O5" i="3"/>
  <c r="K5" i="3"/>
  <c r="N5" i="3"/>
  <c r="U5" i="3"/>
  <c r="J5" i="3"/>
  <c r="M5" i="3"/>
  <c r="I5" i="3"/>
  <c r="F5" i="3"/>
  <c r="H5" i="3"/>
  <c r="L5" i="3"/>
  <c r="R8" i="3"/>
  <c r="T8" i="3"/>
  <c r="P8" i="3"/>
  <c r="V8" i="3"/>
  <c r="S8" i="3"/>
  <c r="O8" i="3"/>
  <c r="U8" i="3"/>
  <c r="K8" i="3"/>
  <c r="M8" i="3"/>
  <c r="Q8" i="3"/>
  <c r="J8" i="3"/>
  <c r="I8" i="3"/>
  <c r="N8" i="3"/>
  <c r="L8" i="3"/>
  <c r="F8" i="3"/>
  <c r="H8" i="3"/>
  <c r="C106" i="3"/>
  <c r="C77" i="3"/>
  <c r="C42" i="3"/>
  <c r="C101" i="3"/>
  <c r="C21" i="3"/>
  <c r="C85" i="3"/>
  <c r="C83" i="3"/>
  <c r="C52" i="3"/>
  <c r="C16" i="3"/>
  <c r="C98" i="3"/>
  <c r="D27" i="3"/>
  <c r="D117" i="3"/>
  <c r="D114" i="3"/>
  <c r="D56" i="3"/>
  <c r="D24" i="3"/>
  <c r="E125" i="3"/>
  <c r="E2" i="3"/>
  <c r="E37" i="3"/>
  <c r="E70" i="3"/>
  <c r="E109" i="3"/>
  <c r="E14" i="3"/>
  <c r="F42" i="3"/>
  <c r="F7" i="3"/>
  <c r="F82" i="3"/>
  <c r="G64" i="3"/>
  <c r="G86" i="3"/>
  <c r="G49" i="3"/>
  <c r="G58" i="3"/>
  <c r="G94" i="3"/>
  <c r="H102" i="3"/>
  <c r="H13" i="3"/>
  <c r="H52" i="3"/>
  <c r="H51" i="3"/>
  <c r="I71" i="3"/>
  <c r="I86" i="3"/>
  <c r="I48" i="3"/>
  <c r="J11" i="3"/>
  <c r="J29" i="3"/>
  <c r="L37" i="3"/>
  <c r="U2" i="3"/>
  <c r="U120" i="3"/>
  <c r="V120" i="3"/>
  <c r="S120" i="3"/>
  <c r="P120" i="3"/>
  <c r="R120" i="3"/>
  <c r="O120" i="3"/>
  <c r="T120" i="3"/>
  <c r="M120" i="3"/>
  <c r="Q120" i="3"/>
  <c r="N120" i="3"/>
  <c r="H120" i="3"/>
  <c r="L120" i="3"/>
  <c r="E120" i="3"/>
  <c r="U63" i="3"/>
  <c r="T63" i="3"/>
  <c r="V63" i="3"/>
  <c r="P63" i="3"/>
  <c r="R63" i="3"/>
  <c r="O63" i="3"/>
  <c r="S63" i="3"/>
  <c r="Q63" i="3"/>
  <c r="M63" i="3"/>
  <c r="N63" i="3"/>
  <c r="H63" i="3"/>
  <c r="L63" i="3"/>
  <c r="I63" i="3"/>
  <c r="E63" i="3"/>
  <c r="U28" i="3"/>
  <c r="T28" i="3"/>
  <c r="V28" i="3"/>
  <c r="P28" i="3"/>
  <c r="R28" i="3"/>
  <c r="S28" i="3"/>
  <c r="O28" i="3"/>
  <c r="Q28" i="3"/>
  <c r="M28" i="3"/>
  <c r="N28" i="3"/>
  <c r="I28" i="3"/>
  <c r="H28" i="3"/>
  <c r="L28" i="3"/>
  <c r="E28" i="3"/>
  <c r="U38" i="3"/>
  <c r="T38" i="3"/>
  <c r="V38" i="3"/>
  <c r="P38" i="3"/>
  <c r="R38" i="3"/>
  <c r="O38" i="3"/>
  <c r="Q38" i="3"/>
  <c r="M38" i="3"/>
  <c r="L38" i="3"/>
  <c r="N38" i="3"/>
  <c r="S38" i="3"/>
  <c r="K38" i="3"/>
  <c r="H38" i="3"/>
  <c r="J38" i="3"/>
  <c r="I38" i="3"/>
  <c r="E38" i="3"/>
  <c r="U40" i="3"/>
  <c r="T40" i="3"/>
  <c r="V40" i="3"/>
  <c r="P40" i="3"/>
  <c r="S40" i="3"/>
  <c r="R40" i="3"/>
  <c r="O40" i="3"/>
  <c r="Q40" i="3"/>
  <c r="H40" i="3"/>
  <c r="L40" i="3"/>
  <c r="E40" i="3"/>
  <c r="U24" i="3"/>
  <c r="T24" i="3"/>
  <c r="V24" i="3"/>
  <c r="S24" i="3"/>
  <c r="P24" i="3"/>
  <c r="R24" i="3"/>
  <c r="O24" i="3"/>
  <c r="Q24" i="3"/>
  <c r="N24" i="3"/>
  <c r="M24" i="3"/>
  <c r="H24" i="3"/>
  <c r="L24" i="3"/>
  <c r="E24" i="3"/>
  <c r="C59" i="3"/>
  <c r="C115" i="3"/>
  <c r="C37" i="3"/>
  <c r="C34" i="3"/>
  <c r="C56" i="3"/>
  <c r="C25" i="3"/>
  <c r="D103" i="3"/>
  <c r="D109" i="3"/>
  <c r="E119" i="3"/>
  <c r="E11" i="3"/>
  <c r="F63" i="3"/>
  <c r="F98" i="3"/>
  <c r="G71" i="3"/>
  <c r="G41" i="3"/>
  <c r="G37" i="3"/>
  <c r="G38" i="3"/>
  <c r="G109" i="3"/>
  <c r="G14" i="3"/>
  <c r="H121" i="3"/>
  <c r="H42" i="3"/>
  <c r="H7" i="3"/>
  <c r="H56" i="3"/>
  <c r="H82" i="3"/>
  <c r="I120" i="3"/>
  <c r="I17" i="3"/>
  <c r="I22" i="3"/>
  <c r="J66" i="3"/>
  <c r="J39" i="3"/>
  <c r="J24" i="3"/>
  <c r="L9" i="3"/>
  <c r="M45" i="3"/>
  <c r="P102" i="3"/>
  <c r="U107" i="3"/>
  <c r="U88" i="3"/>
  <c r="V88" i="3"/>
  <c r="P88" i="3"/>
  <c r="R88" i="3"/>
  <c r="T88" i="3"/>
  <c r="O88" i="3"/>
  <c r="M88" i="3"/>
  <c r="S88" i="3"/>
  <c r="N88" i="3"/>
  <c r="L88" i="3"/>
  <c r="K88" i="3"/>
  <c r="H88" i="3"/>
  <c r="E88" i="3"/>
  <c r="U76" i="3"/>
  <c r="V76" i="3"/>
  <c r="P76" i="3"/>
  <c r="S76" i="3"/>
  <c r="R76" i="3"/>
  <c r="T76" i="3"/>
  <c r="O76" i="3"/>
  <c r="M76" i="3"/>
  <c r="N76" i="3"/>
  <c r="L76" i="3"/>
  <c r="I76" i="3"/>
  <c r="K76" i="3"/>
  <c r="H76" i="3"/>
  <c r="Q76" i="3"/>
  <c r="J76" i="3"/>
  <c r="E76" i="3"/>
  <c r="U104" i="3"/>
  <c r="T104" i="3"/>
  <c r="V104" i="3"/>
  <c r="P104" i="3"/>
  <c r="R104" i="3"/>
  <c r="O104" i="3"/>
  <c r="Q104" i="3"/>
  <c r="M104" i="3"/>
  <c r="N104" i="3"/>
  <c r="S104" i="3"/>
  <c r="L104" i="3"/>
  <c r="K104" i="3"/>
  <c r="H104" i="3"/>
  <c r="J104" i="3"/>
  <c r="E104" i="3"/>
  <c r="U84" i="3"/>
  <c r="T84" i="3"/>
  <c r="V84" i="3"/>
  <c r="P84" i="3"/>
  <c r="R84" i="3"/>
  <c r="O84" i="3"/>
  <c r="S84" i="3"/>
  <c r="Q84" i="3"/>
  <c r="M84" i="3"/>
  <c r="L84" i="3"/>
  <c r="I84" i="3"/>
  <c r="K84" i="3"/>
  <c r="H84" i="3"/>
  <c r="J84" i="3"/>
  <c r="N84" i="3"/>
  <c r="E84" i="3"/>
  <c r="S35" i="3"/>
  <c r="U35" i="3"/>
  <c r="T35" i="3"/>
  <c r="V35" i="3"/>
  <c r="P35" i="3"/>
  <c r="R35" i="3"/>
  <c r="O35" i="3"/>
  <c r="Q35" i="3"/>
  <c r="M35" i="3"/>
  <c r="N35" i="3"/>
  <c r="L35" i="3"/>
  <c r="I35" i="3"/>
  <c r="K35" i="3"/>
  <c r="H35" i="3"/>
  <c r="J35" i="3"/>
  <c r="E35" i="3"/>
  <c r="C22" i="3"/>
  <c r="C94" i="3"/>
  <c r="U92" i="3"/>
  <c r="T92" i="3"/>
  <c r="V92" i="3"/>
  <c r="R92" i="3"/>
  <c r="Q92" i="3"/>
  <c r="M92" i="3"/>
  <c r="P92" i="3"/>
  <c r="O92" i="3"/>
  <c r="J92" i="3"/>
  <c r="S92" i="3"/>
  <c r="L92" i="3"/>
  <c r="K92" i="3"/>
  <c r="H92" i="3"/>
  <c r="E92" i="3"/>
  <c r="U27" i="3"/>
  <c r="T27" i="3"/>
  <c r="V27" i="3"/>
  <c r="R27" i="3"/>
  <c r="Q27" i="3"/>
  <c r="M27" i="3"/>
  <c r="S27" i="3"/>
  <c r="N27" i="3"/>
  <c r="J27" i="3"/>
  <c r="L27" i="3"/>
  <c r="K27" i="3"/>
  <c r="P27" i="3"/>
  <c r="H27" i="3"/>
  <c r="E27" i="3"/>
  <c r="U97" i="3"/>
  <c r="T97" i="3"/>
  <c r="V97" i="3"/>
  <c r="S97" i="3"/>
  <c r="R97" i="3"/>
  <c r="Q97" i="3"/>
  <c r="M97" i="3"/>
  <c r="P97" i="3"/>
  <c r="O97" i="3"/>
  <c r="J97" i="3"/>
  <c r="N97" i="3"/>
  <c r="L97" i="3"/>
  <c r="K97" i="3"/>
  <c r="H97" i="3"/>
  <c r="E97" i="3"/>
  <c r="U117" i="3"/>
  <c r="T117" i="3"/>
  <c r="V117" i="3"/>
  <c r="R117" i="3"/>
  <c r="S117" i="3"/>
  <c r="Q117" i="3"/>
  <c r="M117" i="3"/>
  <c r="J117" i="3"/>
  <c r="L117" i="3"/>
  <c r="P117" i="3"/>
  <c r="O117" i="3"/>
  <c r="K117" i="3"/>
  <c r="H117" i="3"/>
  <c r="I117" i="3"/>
  <c r="E117" i="3"/>
  <c r="U114" i="3"/>
  <c r="T114" i="3"/>
  <c r="V114" i="3"/>
  <c r="R114" i="3"/>
  <c r="Q114" i="3"/>
  <c r="P114" i="3"/>
  <c r="M114" i="3"/>
  <c r="N114" i="3"/>
  <c r="J114" i="3"/>
  <c r="S114" i="3"/>
  <c r="L114" i="3"/>
  <c r="K114" i="3"/>
  <c r="O114" i="3"/>
  <c r="H114" i="3"/>
  <c r="E114" i="3"/>
  <c r="U89" i="3"/>
  <c r="T89" i="3"/>
  <c r="V89" i="3"/>
  <c r="R89" i="3"/>
  <c r="S89" i="3"/>
  <c r="Q89" i="3"/>
  <c r="M89" i="3"/>
  <c r="J89" i="3"/>
  <c r="N89" i="3"/>
  <c r="L89" i="3"/>
  <c r="P89" i="3"/>
  <c r="K89" i="3"/>
  <c r="O89" i="3"/>
  <c r="H89" i="3"/>
  <c r="E89" i="3"/>
  <c r="U18" i="3"/>
  <c r="T18" i="3"/>
  <c r="V18" i="3"/>
  <c r="R18" i="3"/>
  <c r="Q18" i="3"/>
  <c r="P18" i="3"/>
  <c r="M18" i="3"/>
  <c r="J18" i="3"/>
  <c r="L18" i="3"/>
  <c r="S18" i="3"/>
  <c r="N18" i="3"/>
  <c r="K18" i="3"/>
  <c r="H18" i="3"/>
  <c r="I18" i="3"/>
  <c r="E18" i="3"/>
  <c r="U96" i="3"/>
  <c r="T96" i="3"/>
  <c r="V96" i="3"/>
  <c r="S96" i="3"/>
  <c r="R96" i="3"/>
  <c r="Q96" i="3"/>
  <c r="O96" i="3"/>
  <c r="N96" i="3"/>
  <c r="M96" i="3"/>
  <c r="J96" i="3"/>
  <c r="L96" i="3"/>
  <c r="P96" i="3"/>
  <c r="K96" i="3"/>
  <c r="H96" i="3"/>
  <c r="E96" i="3"/>
  <c r="U72" i="3"/>
  <c r="T72" i="3"/>
  <c r="V72" i="3"/>
  <c r="R72" i="3"/>
  <c r="S72" i="3"/>
  <c r="Q72" i="3"/>
  <c r="P72" i="3"/>
  <c r="J72" i="3"/>
  <c r="M72" i="3"/>
  <c r="L72" i="3"/>
  <c r="O72" i="3"/>
  <c r="K72" i="3"/>
  <c r="H72" i="3"/>
  <c r="N72" i="3"/>
  <c r="E72" i="3"/>
  <c r="U79" i="3"/>
  <c r="T79" i="3"/>
  <c r="V79" i="3"/>
  <c r="R79" i="3"/>
  <c r="Q79" i="3"/>
  <c r="O79" i="3"/>
  <c r="N79" i="3"/>
  <c r="J79" i="3"/>
  <c r="S79" i="3"/>
  <c r="L79" i="3"/>
  <c r="P79" i="3"/>
  <c r="K79" i="3"/>
  <c r="M79" i="3"/>
  <c r="H79" i="3"/>
  <c r="E79" i="3"/>
  <c r="I79" i="3"/>
  <c r="U81" i="3"/>
  <c r="T81" i="3"/>
  <c r="V81" i="3"/>
  <c r="R81" i="3"/>
  <c r="S81" i="3"/>
  <c r="Q81" i="3"/>
  <c r="P81" i="3"/>
  <c r="M81" i="3"/>
  <c r="J81" i="3"/>
  <c r="O81" i="3"/>
  <c r="L81" i="3"/>
  <c r="N81" i="3"/>
  <c r="K81" i="3"/>
  <c r="H81" i="3"/>
  <c r="E81" i="3"/>
  <c r="C121" i="3"/>
  <c r="C119" i="3"/>
  <c r="C86" i="3"/>
  <c r="C12" i="3"/>
  <c r="C11" i="3"/>
  <c r="C13" i="3"/>
  <c r="C15" i="3"/>
  <c r="C33" i="3"/>
  <c r="C29" i="3"/>
  <c r="C14" i="3"/>
  <c r="D112" i="3"/>
  <c r="D70" i="3"/>
  <c r="D75" i="3"/>
  <c r="E108" i="3"/>
  <c r="E60" i="3"/>
  <c r="E90" i="3"/>
  <c r="E9" i="3"/>
  <c r="E34" i="3"/>
  <c r="E46" i="3"/>
  <c r="E110" i="3"/>
  <c r="F117" i="3"/>
  <c r="F21" i="3"/>
  <c r="F103" i="3"/>
  <c r="F35" i="3"/>
  <c r="G120" i="3"/>
  <c r="G17" i="3"/>
  <c r="G11" i="3"/>
  <c r="G18" i="3"/>
  <c r="G75" i="3"/>
  <c r="G47" i="3"/>
  <c r="H59" i="3"/>
  <c r="H62" i="3"/>
  <c r="H33" i="3"/>
  <c r="H98" i="3"/>
  <c r="I27" i="3"/>
  <c r="I115" i="3"/>
  <c r="I13" i="3"/>
  <c r="I46" i="3"/>
  <c r="J28" i="3"/>
  <c r="J82" i="3"/>
  <c r="L39" i="3"/>
  <c r="M102" i="3"/>
  <c r="P86" i="3"/>
  <c r="U49" i="3"/>
  <c r="AS727" i="2"/>
  <c r="AS679" i="2"/>
  <c r="AS554" i="2"/>
  <c r="AS710" i="2"/>
  <c r="AS501" i="2"/>
  <c r="AT700" i="2"/>
  <c r="AT657" i="2"/>
  <c r="AU700" i="2"/>
  <c r="AS553" i="2"/>
  <c r="AS585" i="2"/>
  <c r="AS67" i="2"/>
  <c r="AS290" i="2"/>
  <c r="AS244" i="2"/>
  <c r="AS536" i="2"/>
  <c r="AS478" i="2"/>
  <c r="AT565" i="2"/>
  <c r="AT530" i="2"/>
  <c r="AT63" i="2"/>
  <c r="AT143" i="2"/>
  <c r="AT538" i="2"/>
  <c r="AS474" i="2"/>
  <c r="AS255" i="2"/>
  <c r="AS313" i="2"/>
  <c r="AS203" i="2"/>
  <c r="AS48" i="2"/>
  <c r="AS516" i="2"/>
  <c r="AS460" i="2"/>
  <c r="AS511" i="2"/>
  <c r="AS713" i="2"/>
  <c r="AS514" i="2"/>
  <c r="AS712" i="2"/>
  <c r="AS488" i="2"/>
  <c r="AS259" i="2"/>
  <c r="AS10" i="2"/>
  <c r="AR10" i="2"/>
  <c r="AS167" i="2"/>
  <c r="AS38" i="2"/>
  <c r="AS287" i="2"/>
  <c r="AT532" i="2"/>
  <c r="AT460" i="2"/>
  <c r="AT511" i="2"/>
  <c r="AT24" i="2"/>
  <c r="AT31" i="2"/>
  <c r="AS711" i="2"/>
  <c r="AS258" i="2"/>
  <c r="AS582" i="2"/>
  <c r="AS265" i="2"/>
  <c r="AS686" i="2"/>
  <c r="AS379" i="2"/>
  <c r="AS338" i="2"/>
  <c r="AS60" i="2"/>
  <c r="AS409" i="2"/>
  <c r="AS22" i="2"/>
  <c r="AS618" i="2"/>
  <c r="AS173" i="2"/>
  <c r="AS325" i="2"/>
  <c r="AS651" i="2"/>
  <c r="AS668" i="2"/>
  <c r="AS650" i="2"/>
  <c r="AS132" i="2"/>
  <c r="AS535" i="2"/>
  <c r="AS509" i="2"/>
  <c r="AS601" i="2"/>
  <c r="AS262" i="2"/>
  <c r="AS589" i="2"/>
  <c r="AS153" i="2"/>
  <c r="AS613" i="2"/>
  <c r="AS336" i="2"/>
  <c r="AS644" i="2"/>
  <c r="AS708" i="2"/>
  <c r="AS593" i="2"/>
  <c r="AS619" i="2"/>
  <c r="AS587" i="2"/>
  <c r="AS285" i="2"/>
  <c r="AS706" i="2"/>
  <c r="AS184" i="2"/>
  <c r="AS603" i="2"/>
  <c r="AS719" i="2"/>
  <c r="AS660" i="2"/>
  <c r="AS652" i="2"/>
  <c r="AS95" i="2"/>
  <c r="AS675" i="2"/>
  <c r="AS457" i="2"/>
  <c r="AS147" i="2"/>
  <c r="AS234" i="2"/>
  <c r="AS360" i="2"/>
  <c r="AS61" i="2"/>
  <c r="AS685" i="2"/>
  <c r="AS701" i="2"/>
  <c r="AS735" i="2"/>
  <c r="AS580" i="2"/>
  <c r="AS709" i="2"/>
  <c r="AS229" i="2"/>
  <c r="AS481" i="2"/>
  <c r="AS119" i="2"/>
  <c r="AS653" i="2"/>
  <c r="AS124" i="2"/>
  <c r="AS251" i="2"/>
  <c r="AS444" i="2"/>
  <c r="AS106" i="2"/>
  <c r="AS494" i="2"/>
  <c r="AS716" i="2"/>
  <c r="AS56" i="2"/>
  <c r="AS417" i="2"/>
  <c r="AS223" i="2"/>
  <c r="AT263" i="2"/>
  <c r="AT674" i="2"/>
  <c r="AT127" i="2"/>
  <c r="AT713" i="2"/>
  <c r="AT359" i="2"/>
  <c r="AR382" i="2"/>
  <c r="AR197" i="2"/>
  <c r="AR214" i="2"/>
  <c r="AR42" i="2"/>
  <c r="AR257" i="2"/>
  <c r="AR281" i="2"/>
  <c r="AR116" i="2"/>
  <c r="AR13" i="2"/>
  <c r="AR136" i="2"/>
  <c r="AR28" i="2"/>
  <c r="AR66" i="2"/>
  <c r="AR158" i="2"/>
  <c r="AR427" i="2"/>
  <c r="AR33" i="2"/>
  <c r="AR405" i="2"/>
  <c r="AR195" i="2"/>
  <c r="AR212" i="2"/>
  <c r="AU657" i="2"/>
  <c r="AU338" i="2"/>
  <c r="AU407" i="2"/>
  <c r="AU318" i="2"/>
  <c r="AU263" i="2"/>
  <c r="AU225" i="2"/>
  <c r="AU599" i="2"/>
  <c r="AU84" i="2"/>
  <c r="AU532" i="2"/>
  <c r="AU60" i="2"/>
  <c r="AU565" i="2"/>
  <c r="AU555" i="2"/>
  <c r="AU574" i="2"/>
  <c r="AU72" i="2"/>
  <c r="AU715" i="2"/>
  <c r="AU674" i="2"/>
  <c r="AU337" i="2"/>
  <c r="AU409" i="2"/>
  <c r="AU563" i="2"/>
  <c r="AU175" i="2"/>
  <c r="AU460" i="2"/>
  <c r="AU530" i="2"/>
  <c r="AU6" i="2"/>
  <c r="AR6" i="2"/>
  <c r="AU170" i="2"/>
  <c r="AU186" i="2"/>
  <c r="AU491" i="2"/>
  <c r="AU22" i="2"/>
  <c r="AU127" i="2"/>
  <c r="AU80" i="2"/>
  <c r="AU511" i="2"/>
  <c r="AU89" i="2"/>
  <c r="AR89" i="2"/>
  <c r="AU63" i="2"/>
  <c r="AU154" i="2"/>
  <c r="AU419" i="2"/>
  <c r="AU179" i="2"/>
  <c r="AU618" i="2"/>
  <c r="AU129" i="2"/>
  <c r="AU323" i="2"/>
  <c r="AU713" i="2"/>
  <c r="AU397" i="2"/>
  <c r="AS201" i="2"/>
  <c r="AS218" i="2"/>
  <c r="AS544" i="2"/>
  <c r="AS391" i="2"/>
  <c r="AS380" i="2"/>
  <c r="AT60" i="2"/>
  <c r="AT175" i="2"/>
  <c r="AT154" i="2"/>
  <c r="AT424" i="2"/>
  <c r="AT399" i="2"/>
  <c r="AS655" i="2"/>
  <c r="AS47" i="2"/>
  <c r="AS247" i="2"/>
  <c r="AS687" i="2"/>
  <c r="AS126" i="2"/>
  <c r="AT728" i="2"/>
  <c r="AT654" i="2"/>
  <c r="AT301" i="2"/>
  <c r="AT401" i="2"/>
  <c r="AT270" i="2"/>
  <c r="AT512" i="2"/>
  <c r="AT592" i="2"/>
  <c r="AT240" i="2"/>
  <c r="AT717" i="2"/>
  <c r="AT641" i="2"/>
  <c r="AT517" i="2"/>
  <c r="AT585" i="2"/>
  <c r="AT412" i="2"/>
  <c r="AT697" i="2"/>
  <c r="AT720" i="2"/>
  <c r="AT570" i="2"/>
  <c r="AT510" i="2"/>
  <c r="AT588" i="2"/>
  <c r="AT682" i="2"/>
  <c r="AT669" i="2"/>
  <c r="AT97" i="2"/>
  <c r="AT642" i="2"/>
  <c r="AT276" i="2"/>
  <c r="AT670" i="2"/>
  <c r="AT725" i="2"/>
  <c r="AT44" i="2"/>
  <c r="AT661" i="2"/>
  <c r="AT17" i="2"/>
  <c r="AT34" i="2"/>
  <c r="AT732" i="2"/>
  <c r="AT387" i="2"/>
  <c r="AT626" i="2"/>
  <c r="AT40" i="2"/>
  <c r="AT298" i="2"/>
  <c r="AT608" i="2"/>
  <c r="AT541" i="2"/>
  <c r="AT310" i="2"/>
  <c r="AT528" i="2"/>
  <c r="AT390" i="2"/>
  <c r="AT561" i="2"/>
  <c r="AT217" i="2"/>
  <c r="AT508" i="2"/>
  <c r="AT328" i="2"/>
  <c r="AT5" i="2"/>
  <c r="AT321" i="2"/>
  <c r="AT625" i="2"/>
  <c r="AT268" i="2"/>
  <c r="AT107" i="2"/>
  <c r="AT475" i="2"/>
  <c r="AT621" i="2"/>
  <c r="AT109" i="2"/>
  <c r="AS623" i="2"/>
  <c r="AS207" i="2"/>
  <c r="AS436" i="2"/>
  <c r="AS335" i="2"/>
  <c r="AS98" i="2"/>
  <c r="AT225" i="2"/>
  <c r="AT337" i="2"/>
  <c r="AT22" i="2"/>
  <c r="AT129" i="2"/>
  <c r="AT680" i="2"/>
  <c r="AT520" i="2"/>
  <c r="AS480" i="2"/>
  <c r="AS374" i="2"/>
  <c r="AS696" i="2"/>
  <c r="AS215" i="2"/>
  <c r="AS638" i="2"/>
  <c r="AS443" i="2"/>
  <c r="AS225" i="2"/>
  <c r="AS72" i="2"/>
  <c r="AS6" i="2"/>
  <c r="AS63" i="2"/>
  <c r="AS24" i="2"/>
  <c r="AS359" i="2"/>
  <c r="AS507" i="2"/>
  <c r="AS369" i="2"/>
  <c r="AT683" i="2"/>
  <c r="AT486" i="2"/>
  <c r="AT690" i="2"/>
  <c r="AT579" i="2"/>
  <c r="AT658" i="2"/>
  <c r="AT101" i="2"/>
  <c r="AT677" i="2"/>
  <c r="AT429" i="2"/>
  <c r="AT236" i="2"/>
  <c r="AT309" i="2"/>
  <c r="AT351" i="2"/>
  <c r="AS248" i="2"/>
  <c r="AS292" i="2"/>
  <c r="AS513" i="2"/>
  <c r="AS458" i="2"/>
  <c r="AS43" i="2"/>
  <c r="AT318" i="2"/>
  <c r="AT715" i="2"/>
  <c r="AT491" i="2"/>
  <c r="AT323" i="2"/>
  <c r="AT514" i="2"/>
  <c r="AT224" i="2"/>
  <c r="AS736" i="2"/>
  <c r="AS558" i="2"/>
  <c r="AS583" i="2"/>
  <c r="AS483" i="2"/>
  <c r="AS595" i="2"/>
  <c r="AS361" i="2"/>
  <c r="AS318" i="2"/>
  <c r="AS565" i="2"/>
  <c r="AS563" i="2"/>
  <c r="AS127" i="2"/>
  <c r="AS129" i="2"/>
  <c r="AS730" i="2"/>
  <c r="AS399" i="2"/>
  <c r="AS728" i="2"/>
  <c r="AS654" i="2"/>
  <c r="AS301" i="2"/>
  <c r="AS401" i="2"/>
  <c r="AS270" i="2"/>
  <c r="AS512" i="2"/>
  <c r="AS592" i="2"/>
  <c r="AS240" i="2"/>
  <c r="AS717" i="2"/>
  <c r="AS641" i="2"/>
  <c r="AS517" i="2"/>
  <c r="AS412" i="2"/>
  <c r="AS697" i="2"/>
  <c r="AS720" i="2"/>
  <c r="AS570" i="2"/>
  <c r="AS510" i="2"/>
  <c r="AS588" i="2"/>
  <c r="AS682" i="2"/>
  <c r="AS669" i="2"/>
  <c r="AS97" i="2"/>
  <c r="AS642" i="2"/>
  <c r="AS276" i="2"/>
  <c r="AS670" i="2"/>
  <c r="AS725" i="2"/>
  <c r="AS44" i="2"/>
  <c r="AS661" i="2"/>
  <c r="AS17" i="2"/>
  <c r="AS34" i="2"/>
  <c r="AS732" i="2"/>
  <c r="AS387" i="2"/>
  <c r="AS626" i="2"/>
  <c r="AS40" i="2"/>
  <c r="AS298" i="2"/>
  <c r="AS608" i="2"/>
  <c r="AS541" i="2"/>
  <c r="AS310" i="2"/>
  <c r="AS528" i="2"/>
  <c r="AS390" i="2"/>
  <c r="AS561" i="2"/>
  <c r="AS217" i="2"/>
  <c r="AS508" i="2"/>
  <c r="AS328" i="2"/>
  <c r="AS5" i="2"/>
  <c r="AS321" i="2"/>
  <c r="AS625" i="2"/>
  <c r="AS268" i="2"/>
  <c r="AS107" i="2"/>
  <c r="AS475" i="2"/>
  <c r="AS621" i="2"/>
  <c r="AS109" i="2"/>
  <c r="AS291" i="2"/>
  <c r="AS358" i="2"/>
  <c r="AS308" i="2"/>
  <c r="AS164" i="2"/>
  <c r="AS533" i="2"/>
  <c r="AS490" i="2"/>
  <c r="AS476" i="2"/>
  <c r="AS704" i="2"/>
  <c r="AS423" i="2"/>
  <c r="AS597" i="2"/>
  <c r="AS466" i="2"/>
  <c r="AS300" i="2"/>
  <c r="AS432" i="2"/>
  <c r="AS79" i="2"/>
  <c r="AS319" i="2"/>
  <c r="AT407" i="2"/>
  <c r="AT72" i="2"/>
  <c r="AT186" i="2"/>
  <c r="AT179" i="2"/>
  <c r="AT730" i="2"/>
  <c r="AT369" i="2"/>
  <c r="AS194" i="2"/>
  <c r="AS92" i="2"/>
  <c r="AR92" i="2"/>
  <c r="AS381" i="2"/>
  <c r="AS130" i="2"/>
  <c r="AS635" i="2"/>
  <c r="AS404" i="2"/>
  <c r="AS599" i="2"/>
  <c r="AS715" i="2"/>
  <c r="AS170" i="2"/>
  <c r="AS154" i="2"/>
  <c r="AS181" i="2"/>
  <c r="AS77" i="2"/>
  <c r="AS690" i="2"/>
  <c r="AS429" i="2"/>
  <c r="AS273" i="2"/>
  <c r="AS278" i="2"/>
  <c r="AS196" i="2"/>
  <c r="AS671" i="2"/>
  <c r="AS664" i="2"/>
  <c r="AS341" i="2"/>
  <c r="AS70" i="2"/>
  <c r="AS120" i="2"/>
  <c r="AS102" i="2"/>
  <c r="AS326" i="2"/>
  <c r="AS104" i="2"/>
  <c r="AS183" i="2"/>
  <c r="AS4" i="2"/>
  <c r="AS230" i="2"/>
  <c r="AS140" i="2"/>
  <c r="AS526" i="2"/>
  <c r="AS689" i="2"/>
  <c r="AS410" i="2"/>
  <c r="AS353" i="2"/>
  <c r="AS498" i="2"/>
  <c r="AS269" i="2"/>
  <c r="AS55" i="2"/>
  <c r="AS222" i="2"/>
  <c r="AS469" i="2"/>
  <c r="AS523" i="2"/>
  <c r="AS57" i="2"/>
  <c r="AS156" i="2"/>
  <c r="AS15" i="2"/>
  <c r="AS288" i="2"/>
  <c r="AS350" i="2"/>
  <c r="AS39" i="2"/>
  <c r="AS99" i="2"/>
  <c r="AS193" i="2"/>
  <c r="AS505" i="2"/>
  <c r="AS467" i="2"/>
  <c r="AS226" i="2"/>
  <c r="AS148" i="2"/>
  <c r="AS339" i="2"/>
  <c r="AS311" i="2"/>
  <c r="AS413" i="2"/>
  <c r="AS16" i="2"/>
  <c r="AS171" i="2"/>
  <c r="AS485" i="2"/>
  <c r="AS383" i="2"/>
  <c r="AT555" i="2"/>
  <c r="AT6" i="2"/>
  <c r="AT419" i="2"/>
  <c r="AT173" i="2"/>
  <c r="AT507" i="2"/>
  <c r="AS187" i="2"/>
  <c r="AS213" i="2"/>
  <c r="AS254" i="2"/>
  <c r="AS547" i="2"/>
  <c r="AS376" i="2"/>
  <c r="AS471" i="2"/>
  <c r="AS263" i="2"/>
  <c r="AS574" i="2"/>
  <c r="AS530" i="2"/>
  <c r="AS89" i="2"/>
  <c r="AS397" i="2"/>
  <c r="AS680" i="2"/>
  <c r="AS520" i="2"/>
  <c r="AS486" i="2"/>
  <c r="AS677" i="2"/>
  <c r="AS118" i="2"/>
  <c r="AS45" i="2"/>
  <c r="AS81" i="2"/>
  <c r="AS289" i="2"/>
  <c r="AS137" i="2"/>
  <c r="AS191" i="2"/>
  <c r="AS231" i="2"/>
  <c r="AS726" i="2"/>
  <c r="AS500" i="2"/>
  <c r="AS612" i="2"/>
  <c r="AS435" i="2"/>
  <c r="AS12" i="2"/>
  <c r="AS521" i="2"/>
  <c r="AS30" i="2"/>
  <c r="AS3" i="2"/>
  <c r="AS529" i="2"/>
  <c r="AS598" i="2"/>
  <c r="AS182" i="2"/>
  <c r="AS662" i="2"/>
  <c r="AS396" i="2"/>
  <c r="AS209" i="2"/>
  <c r="AS238" i="2"/>
  <c r="AS208" i="2"/>
  <c r="AS330" i="2"/>
  <c r="AS20" i="2"/>
  <c r="AS406" i="2"/>
  <c r="AS297" i="2"/>
  <c r="AS202" i="2"/>
  <c r="AS125" i="2"/>
  <c r="AS163" i="2"/>
  <c r="AS370" i="2"/>
  <c r="AS389" i="2"/>
  <c r="AS548" i="2"/>
  <c r="AS331" i="2"/>
  <c r="AS550" i="2"/>
  <c r="AS692" i="2"/>
  <c r="AS29" i="2"/>
  <c r="AS261" i="2"/>
  <c r="AS503" i="2"/>
  <c r="AT338" i="2"/>
  <c r="AT574" i="2"/>
  <c r="AT170" i="2"/>
  <c r="AT618" i="2"/>
  <c r="AT617" i="2"/>
  <c r="AT712" i="2"/>
  <c r="AS620" i="2"/>
  <c r="AS204" i="2"/>
  <c r="AS246" i="2"/>
  <c r="AS155" i="2"/>
  <c r="AS496" i="2"/>
  <c r="AS320" i="2"/>
  <c r="AS700" i="2"/>
  <c r="AS532" i="2"/>
  <c r="AS337" i="2"/>
  <c r="AS491" i="2"/>
  <c r="AS179" i="2"/>
  <c r="AS143" i="2"/>
  <c r="AS31" i="2"/>
  <c r="AS658" i="2"/>
  <c r="AS309" i="2"/>
  <c r="AS422" i="2"/>
  <c r="AS672" i="2"/>
  <c r="AS437" i="2"/>
  <c r="AS366" i="2"/>
  <c r="AS388" i="2"/>
  <c r="AS371" i="2"/>
  <c r="AS21" i="2"/>
  <c r="AS578" i="2"/>
  <c r="AS266" i="2"/>
  <c r="AS402" i="2"/>
  <c r="AS524" i="2"/>
  <c r="AS279" i="2"/>
  <c r="AS141" i="2"/>
  <c r="AS648" i="2"/>
  <c r="AS724" i="2"/>
  <c r="AS411" i="2"/>
  <c r="AS146" i="2"/>
  <c r="AS340" i="2"/>
  <c r="AS640" i="2"/>
  <c r="AS74" i="2"/>
  <c r="AS694" i="2"/>
  <c r="AS691" i="2"/>
  <c r="AS610" i="2"/>
  <c r="AS355" i="2"/>
  <c r="AS734" i="2"/>
  <c r="AS551" i="2"/>
  <c r="AS737" i="2"/>
  <c r="AS272" i="2"/>
  <c r="AS385" i="2"/>
  <c r="AS237" i="2"/>
  <c r="AS152" i="2"/>
  <c r="AS673" i="2"/>
  <c r="AS138" i="2"/>
  <c r="AS596" i="2"/>
  <c r="AS703" i="2"/>
  <c r="AS205" i="2"/>
  <c r="AS487" i="2"/>
  <c r="AS522" i="2"/>
  <c r="AS65" i="2"/>
  <c r="AS545" i="2"/>
  <c r="AS723" i="2"/>
  <c r="AS112" i="2"/>
  <c r="AS161" i="2"/>
  <c r="AS90" i="2"/>
  <c r="AS347" i="2"/>
  <c r="AS414" i="2"/>
  <c r="AS253" i="2"/>
  <c r="AS568" i="2"/>
  <c r="AS108" i="2"/>
  <c r="AS489" i="2"/>
  <c r="AS446" i="2"/>
  <c r="AS286" i="2"/>
  <c r="AT604" i="2"/>
  <c r="AT398" i="2"/>
  <c r="AS117" i="2"/>
  <c r="AS58" i="2"/>
  <c r="AS206" i="2"/>
  <c r="AS473" i="2"/>
  <c r="AS362" i="2"/>
  <c r="AT84" i="2"/>
  <c r="AT409" i="2"/>
  <c r="AT89" i="2"/>
  <c r="AT181" i="2"/>
  <c r="AT325" i="2"/>
  <c r="AS452" i="2"/>
  <c r="AS384" i="2"/>
  <c r="AS418" i="2"/>
  <c r="AS305" i="2"/>
  <c r="AS133" i="2"/>
  <c r="AS189" i="2"/>
  <c r="AS188" i="2"/>
  <c r="AS407" i="2"/>
  <c r="AS555" i="2"/>
  <c r="AS175" i="2"/>
  <c r="AS80" i="2"/>
  <c r="AS323" i="2"/>
  <c r="AS617" i="2"/>
  <c r="AS224" i="2"/>
  <c r="AS683" i="2"/>
  <c r="AS101" i="2"/>
  <c r="AS351" i="2"/>
  <c r="AS315" i="2"/>
  <c r="AS665" i="2"/>
  <c r="AS666" i="2"/>
  <c r="AS210" i="2"/>
  <c r="AS615" i="2"/>
  <c r="AS571" i="2"/>
  <c r="AS718" i="2"/>
  <c r="AS228" i="2"/>
  <c r="AS738" i="2"/>
  <c r="AS693" i="2"/>
  <c r="AS197" i="2"/>
  <c r="AS214" i="2"/>
  <c r="AS556" i="2"/>
  <c r="AS707" i="2"/>
  <c r="AS614" i="2"/>
  <c r="AS267" i="2"/>
  <c r="AS534" i="2"/>
  <c r="AS586" i="2"/>
  <c r="AS250" i="2"/>
  <c r="AS42" i="2"/>
  <c r="AS221" i="2"/>
  <c r="AS630" i="2"/>
  <c r="AS722" i="2"/>
  <c r="AS293" i="2"/>
  <c r="AS257" i="2"/>
  <c r="AS168" i="2"/>
  <c r="AS281" i="2"/>
  <c r="AS537" i="2"/>
  <c r="AS600" i="2"/>
  <c r="AS525" i="2"/>
  <c r="AS116" i="2"/>
  <c r="AS151" i="2"/>
  <c r="AS13" i="2"/>
  <c r="AS479" i="2"/>
  <c r="AS136" i="2"/>
  <c r="AS28" i="2"/>
  <c r="AS169" i="2"/>
  <c r="AS499" i="2"/>
  <c r="AS96" i="2"/>
  <c r="AS567" i="2"/>
  <c r="AS66" i="2"/>
  <c r="AS158" i="2"/>
  <c r="AS35" i="2"/>
  <c r="AS427" i="2"/>
  <c r="AS332" i="2"/>
  <c r="AS428" i="2"/>
  <c r="AS33" i="2"/>
  <c r="AS519" i="2"/>
  <c r="AS477" i="2"/>
  <c r="AS373" i="2"/>
  <c r="AS681" i="2"/>
  <c r="AS527" i="2"/>
  <c r="AS59" i="2"/>
  <c r="AS235" i="2"/>
  <c r="AS145" i="2"/>
  <c r="AT599" i="2"/>
  <c r="AT563" i="2"/>
  <c r="AT80" i="2"/>
  <c r="AT397" i="2"/>
  <c r="AT77" i="2"/>
  <c r="AS714" i="2"/>
  <c r="AS502" i="2"/>
  <c r="AS275" i="2"/>
  <c r="AS69" i="2"/>
  <c r="AS441" i="2"/>
  <c r="AS367" i="2"/>
  <c r="AS76" i="2"/>
  <c r="AS657" i="2"/>
  <c r="AS84" i="2"/>
  <c r="AS674" i="2"/>
  <c r="AS186" i="2"/>
  <c r="AS419" i="2"/>
  <c r="AS424" i="2"/>
  <c r="AS538" i="2"/>
  <c r="AS579" i="2"/>
  <c r="AS236" i="2"/>
  <c r="AS312" i="2"/>
  <c r="AS245" i="2"/>
  <c r="AS497" i="2"/>
  <c r="AS296" i="2"/>
  <c r="AS316" i="2"/>
  <c r="AS75" i="2"/>
  <c r="AS123" i="2"/>
  <c r="AS324" i="2"/>
  <c r="AS25" i="2"/>
  <c r="AS372" i="2"/>
  <c r="AS506" i="2"/>
  <c r="AS382" i="2"/>
  <c r="AS431" i="2"/>
  <c r="AS178" i="2"/>
  <c r="AS731" i="2"/>
  <c r="AS729" i="2"/>
  <c r="AS575" i="2"/>
  <c r="AS162" i="2"/>
  <c r="AS482" i="2"/>
  <c r="AS546" i="2"/>
  <c r="AS564" i="2"/>
  <c r="AS302" i="2"/>
  <c r="AS243" i="2"/>
  <c r="AS702" i="2"/>
  <c r="AS605" i="2"/>
  <c r="AS426" i="2"/>
  <c r="AS463" i="2"/>
  <c r="AS356" i="2"/>
  <c r="AS53" i="2"/>
  <c r="AS462" i="2"/>
  <c r="AS604" i="2"/>
  <c r="AS584" i="2"/>
  <c r="AS622" i="2"/>
  <c r="AS637" i="2"/>
  <c r="AS71" i="2"/>
  <c r="AS461" i="2"/>
  <c r="AS398" i="2"/>
  <c r="AS581" i="2"/>
  <c r="AS9" i="2"/>
  <c r="AS105" i="2"/>
  <c r="AS456" i="2"/>
  <c r="AS131" i="2"/>
  <c r="AS577" i="2"/>
  <c r="AS454" i="2"/>
  <c r="AS78" i="2"/>
  <c r="AS627" i="2"/>
  <c r="AS636" i="2"/>
  <c r="AS150" i="2"/>
  <c r="AS122" i="2"/>
  <c r="AS88" i="2"/>
  <c r="AT291" i="2"/>
  <c r="AT358" i="2"/>
  <c r="AT308" i="2"/>
  <c r="AT164" i="2"/>
  <c r="AT533" i="2"/>
  <c r="AT490" i="2"/>
  <c r="AT476" i="2"/>
  <c r="AT704" i="2"/>
  <c r="AT423" i="2"/>
  <c r="AT597" i="2"/>
  <c r="AR302" i="2"/>
  <c r="AR53" i="2"/>
  <c r="AR71" i="2"/>
  <c r="AR9" i="2"/>
  <c r="AR105" i="2"/>
  <c r="AR131" i="2"/>
  <c r="AR78" i="2"/>
  <c r="AR87" i="2"/>
  <c r="AR113" i="2"/>
  <c r="AR19" i="2"/>
  <c r="AR88" i="2"/>
  <c r="AR249" i="2"/>
  <c r="AR26" i="2"/>
  <c r="AR239" i="2"/>
  <c r="AR27" i="2"/>
  <c r="AR304" i="2"/>
  <c r="AU728" i="2"/>
  <c r="AU654" i="2"/>
  <c r="AU301" i="2"/>
  <c r="AU401" i="2"/>
  <c r="AU270" i="2"/>
  <c r="AU512" i="2"/>
  <c r="AU592" i="2"/>
  <c r="AU240" i="2"/>
  <c r="AU717" i="2"/>
  <c r="AU641" i="2"/>
  <c r="AU517" i="2"/>
  <c r="AU585" i="2"/>
  <c r="AU412" i="2"/>
  <c r="AU697" i="2"/>
  <c r="AU720" i="2"/>
  <c r="AU570" i="2"/>
  <c r="AU510" i="2"/>
  <c r="AU588" i="2"/>
  <c r="AU682" i="2"/>
  <c r="AU669" i="2"/>
  <c r="AU97" i="2"/>
  <c r="AU642" i="2"/>
  <c r="AU276" i="2"/>
  <c r="AU670" i="2"/>
  <c r="AU725" i="2"/>
  <c r="AU44" i="2"/>
  <c r="AU661" i="2"/>
  <c r="AU17" i="2"/>
  <c r="AU34" i="2"/>
  <c r="AU732" i="2"/>
  <c r="AU387" i="2"/>
  <c r="AU626" i="2"/>
  <c r="AU298" i="2"/>
  <c r="AU528" i="2"/>
  <c r="AT273" i="2"/>
  <c r="AT118" i="2"/>
  <c r="AT312" i="2"/>
  <c r="AT422" i="2"/>
  <c r="AT315" i="2"/>
  <c r="AT278" i="2"/>
  <c r="AT45" i="2"/>
  <c r="AT245" i="2"/>
  <c r="AT672" i="2"/>
  <c r="AT196" i="2"/>
  <c r="AT665" i="2"/>
  <c r="AT671" i="2"/>
  <c r="AT497" i="2"/>
  <c r="AT81" i="2"/>
  <c r="AT437" i="2"/>
  <c r="AT664" i="2"/>
  <c r="AT341" i="2"/>
  <c r="AT70" i="2"/>
  <c r="AT120" i="2"/>
  <c r="AT102" i="2"/>
  <c r="AT326" i="2"/>
  <c r="AT104" i="2"/>
  <c r="AT183" i="2"/>
  <c r="AT4" i="2"/>
  <c r="AT230" i="2"/>
  <c r="AT140" i="2"/>
  <c r="AT526" i="2"/>
  <c r="AT689" i="2"/>
  <c r="AT410" i="2"/>
  <c r="AT353" i="2"/>
  <c r="AT498" i="2"/>
  <c r="AT269" i="2"/>
  <c r="AT55" i="2"/>
  <c r="AT222" i="2"/>
  <c r="AT469" i="2"/>
  <c r="AT523" i="2"/>
  <c r="AT57" i="2"/>
  <c r="AT156" i="2"/>
  <c r="AT15" i="2"/>
  <c r="AT288" i="2"/>
  <c r="AT350" i="2"/>
  <c r="AT39" i="2"/>
  <c r="AT99" i="2"/>
  <c r="AT193" i="2"/>
  <c r="AT505" i="2"/>
  <c r="AT467" i="2"/>
  <c r="AT226" i="2"/>
  <c r="AT148" i="2"/>
  <c r="AT339" i="2"/>
  <c r="AT311" i="2"/>
  <c r="AR262" i="2"/>
  <c r="AR153" i="2"/>
  <c r="AR591" i="2"/>
  <c r="AR559" i="2"/>
  <c r="AR36" i="2"/>
  <c r="AR306" i="2"/>
  <c r="AR11" i="2"/>
  <c r="AR174" i="2"/>
  <c r="AR54" i="2"/>
  <c r="AR51" i="2"/>
  <c r="AR393" i="2"/>
  <c r="AR23" i="2"/>
  <c r="AR430" i="2"/>
  <c r="AU683" i="2"/>
  <c r="AU486" i="2"/>
  <c r="AU690" i="2"/>
  <c r="AU579" i="2"/>
  <c r="AU658" i="2"/>
  <c r="AU101" i="2"/>
  <c r="AU677" i="2"/>
  <c r="AU429" i="2"/>
  <c r="AU236" i="2"/>
  <c r="AU309" i="2"/>
  <c r="AU351" i="2"/>
  <c r="AU273" i="2"/>
  <c r="AU118" i="2"/>
  <c r="AU312" i="2"/>
  <c r="AU422" i="2"/>
  <c r="AU315" i="2"/>
  <c r="AU278" i="2"/>
  <c r="AU45" i="2"/>
  <c r="AU245" i="2"/>
  <c r="AU672" i="2"/>
  <c r="AU196" i="2"/>
  <c r="AT666" i="2"/>
  <c r="AT296" i="2"/>
  <c r="AT366" i="2"/>
  <c r="AT289" i="2"/>
  <c r="AT210" i="2"/>
  <c r="AT316" i="2"/>
  <c r="AT388" i="2"/>
  <c r="AT137" i="2"/>
  <c r="AT615" i="2"/>
  <c r="AT75" i="2"/>
  <c r="AT371" i="2"/>
  <c r="AT191" i="2"/>
  <c r="AT123" i="2"/>
  <c r="AT571" i="2"/>
  <c r="AT21" i="2"/>
  <c r="AT231" i="2"/>
  <c r="AT324" i="2"/>
  <c r="AT578" i="2"/>
  <c r="AT718" i="2"/>
  <c r="AT726" i="2"/>
  <c r="AT266" i="2"/>
  <c r="AT25" i="2"/>
  <c r="AT500" i="2"/>
  <c r="AT402" i="2"/>
  <c r="AT612" i="2"/>
  <c r="AT228" i="2"/>
  <c r="AT524" i="2"/>
  <c r="AT372" i="2"/>
  <c r="AT435" i="2"/>
  <c r="AT279" i="2"/>
  <c r="AT12" i="2"/>
  <c r="AT141" i="2"/>
  <c r="AT521" i="2"/>
  <c r="AT648" i="2"/>
  <c r="AT30" i="2"/>
  <c r="AT724" i="2"/>
  <c r="AT3" i="2"/>
  <c r="AT411" i="2"/>
  <c r="AT529" i="2"/>
  <c r="AT146" i="2"/>
  <c r="AT598" i="2"/>
  <c r="AT340" i="2"/>
  <c r="AT182" i="2"/>
  <c r="AT640" i="2"/>
  <c r="AT662" i="2"/>
  <c r="AT396" i="2"/>
  <c r="AT74" i="2"/>
  <c r="AT209" i="2"/>
  <c r="AT238" i="2"/>
  <c r="AT208" i="2"/>
  <c r="AT330" i="2"/>
  <c r="AT20" i="2"/>
  <c r="AT406" i="2"/>
  <c r="AT297" i="2"/>
  <c r="AT202" i="2"/>
  <c r="AT125" i="2"/>
  <c r="AT163" i="2"/>
  <c r="AT370" i="2"/>
  <c r="AT389" i="2"/>
  <c r="AT548" i="2"/>
  <c r="AT331" i="2"/>
  <c r="AT694" i="2"/>
  <c r="AT691" i="2"/>
  <c r="AT610" i="2"/>
  <c r="AT355" i="2"/>
  <c r="AT734" i="2"/>
  <c r="AT551" i="2"/>
  <c r="AT737" i="2"/>
  <c r="AT272" i="2"/>
  <c r="AT385" i="2"/>
  <c r="AT237" i="2"/>
  <c r="AT152" i="2"/>
  <c r="AT673" i="2"/>
  <c r="AT138" i="2"/>
  <c r="AT596" i="2"/>
  <c r="AT703" i="2"/>
  <c r="AT205" i="2"/>
  <c r="AT487" i="2"/>
  <c r="AT522" i="2"/>
  <c r="AT65" i="2"/>
  <c r="AT545" i="2"/>
  <c r="AT723" i="2"/>
  <c r="AT112" i="2"/>
  <c r="AT161" i="2"/>
  <c r="AT90" i="2"/>
  <c r="AT347" i="2"/>
  <c r="AT414" i="2"/>
  <c r="AT253" i="2"/>
  <c r="AT568" i="2"/>
  <c r="AT108" i="2"/>
  <c r="AT489" i="2"/>
  <c r="AT446" i="2"/>
  <c r="AT286" i="2"/>
  <c r="AT449" i="2"/>
  <c r="AT283" i="2"/>
  <c r="AT166" i="2"/>
  <c r="AT468" i="2"/>
  <c r="AT628" i="2"/>
  <c r="AT504" i="2"/>
  <c r="AT64" i="2"/>
  <c r="AT465" i="2"/>
  <c r="AT185" i="2"/>
  <c r="AT73" i="2"/>
  <c r="AT260" i="2"/>
  <c r="AT52" i="2"/>
  <c r="AT365" i="2"/>
  <c r="AT50" i="2"/>
  <c r="AT14" i="2"/>
  <c r="AR264" i="2"/>
  <c r="AT738" i="2"/>
  <c r="AT506" i="2"/>
  <c r="AT693" i="2"/>
  <c r="AT382" i="2"/>
  <c r="AT197" i="2"/>
  <c r="AT431" i="2"/>
  <c r="AT214" i="2"/>
  <c r="AT556" i="2"/>
  <c r="AT178" i="2"/>
  <c r="AT707" i="2"/>
  <c r="AT614" i="2"/>
  <c r="AT267" i="2"/>
  <c r="AT534" i="2"/>
  <c r="AT586" i="2"/>
  <c r="AT250" i="2"/>
  <c r="AT42" i="2"/>
  <c r="AT221" i="2"/>
  <c r="AT630" i="2"/>
  <c r="AT722" i="2"/>
  <c r="AT293" i="2"/>
  <c r="AT257" i="2"/>
  <c r="AT168" i="2"/>
  <c r="AT281" i="2"/>
  <c r="AT537" i="2"/>
  <c r="AT600" i="2"/>
  <c r="AT525" i="2"/>
  <c r="AT116" i="2"/>
  <c r="AT151" i="2"/>
  <c r="AT13" i="2"/>
  <c r="AT479" i="2"/>
  <c r="AT136" i="2"/>
  <c r="AT28" i="2"/>
  <c r="AT169" i="2"/>
  <c r="AT499" i="2"/>
  <c r="AT96" i="2"/>
  <c r="AT567" i="2"/>
  <c r="AT66" i="2"/>
  <c r="AT158" i="2"/>
  <c r="AT35" i="2"/>
  <c r="AT427" i="2"/>
  <c r="AT332" i="2"/>
  <c r="AT428" i="2"/>
  <c r="AT33" i="2"/>
  <c r="AT519" i="2"/>
  <c r="AT477" i="2"/>
  <c r="AT373" i="2"/>
  <c r="AT624" i="2"/>
  <c r="AT539" i="2"/>
  <c r="AT540" i="2"/>
  <c r="AT433" i="2"/>
  <c r="AT663" i="2"/>
  <c r="AT377" i="2"/>
  <c r="AT450" i="2"/>
  <c r="AT242" i="2"/>
  <c r="AT405" i="2"/>
  <c r="AT395" i="2"/>
  <c r="AT294" i="2"/>
  <c r="AT195" i="2"/>
  <c r="AT86" i="2"/>
  <c r="AT606" i="2"/>
  <c r="AT609" i="2"/>
  <c r="AT212" i="2"/>
  <c r="AR16" i="2"/>
  <c r="AR59" i="2"/>
  <c r="AR244" i="2"/>
  <c r="AR38" i="2"/>
  <c r="AS449" i="2"/>
  <c r="AS283" i="2"/>
  <c r="AS166" i="2"/>
  <c r="AS468" i="2"/>
  <c r="AS628" i="2"/>
  <c r="AS504" i="2"/>
  <c r="AS64" i="2"/>
  <c r="AS465" i="2"/>
  <c r="AS185" i="2"/>
  <c r="AS73" i="2"/>
  <c r="AS260" i="2"/>
  <c r="AS52" i="2"/>
  <c r="AS365" i="2"/>
  <c r="AS50" i="2"/>
  <c r="AS14" i="2"/>
  <c r="AS448" i="2"/>
  <c r="AS135" i="2"/>
  <c r="AS403" i="2"/>
  <c r="AS7" i="2"/>
  <c r="AS317" i="2"/>
  <c r="AS667" i="2"/>
  <c r="AS46" i="2"/>
  <c r="AS62" i="2"/>
  <c r="AS386" i="2"/>
  <c r="AS256" i="2"/>
  <c r="AS453" i="2"/>
  <c r="AS375" i="2"/>
  <c r="AS198" i="2"/>
  <c r="AS364" i="2"/>
  <c r="AT731" i="2"/>
  <c r="AT729" i="2"/>
  <c r="AT575" i="2"/>
  <c r="AT162" i="2"/>
  <c r="AT482" i="2"/>
  <c r="AT546" i="2"/>
  <c r="AT564" i="2"/>
  <c r="AT302" i="2"/>
  <c r="AT243" i="2"/>
  <c r="AT702" i="2"/>
  <c r="AT605" i="2"/>
  <c r="AT426" i="2"/>
  <c r="AT463" i="2"/>
  <c r="AT356" i="2"/>
  <c r="AT53" i="2"/>
  <c r="AT462" i="2"/>
  <c r="AT584" i="2"/>
  <c r="AT622" i="2"/>
  <c r="AT637" i="2"/>
  <c r="AT71" i="2"/>
  <c r="AT461" i="2"/>
  <c r="AT581" i="2"/>
  <c r="AT9" i="2"/>
  <c r="AT105" i="2"/>
  <c r="AT456" i="2"/>
  <c r="AT131" i="2"/>
  <c r="AT577" i="2"/>
  <c r="AT454" i="2"/>
  <c r="AT78" i="2"/>
  <c r="AT627" i="2"/>
  <c r="AT636" i="2"/>
  <c r="AT150" i="2"/>
  <c r="AT122" i="2"/>
  <c r="AT451" i="2"/>
  <c r="AT83" i="2"/>
  <c r="AT87" i="2"/>
  <c r="AT128" i="2"/>
  <c r="AT113" i="2"/>
  <c r="AT566" i="2"/>
  <c r="AT19" i="2"/>
  <c r="AT88" i="2"/>
  <c r="AT495" i="2"/>
  <c r="AT632" i="2"/>
  <c r="AT249" i="2"/>
  <c r="AT684" i="2"/>
  <c r="AT227" i="2"/>
  <c r="AT434" i="2"/>
  <c r="AT470" i="2"/>
  <c r="AT322" i="2"/>
  <c r="AT82" i="2"/>
  <c r="AT678" i="2"/>
  <c r="AT26" i="2"/>
  <c r="AT239" i="2"/>
  <c r="AT27" i="2"/>
  <c r="AT282" i="2"/>
  <c r="AT304" i="2"/>
  <c r="AT445" i="2"/>
  <c r="AT531" i="2"/>
  <c r="AT49" i="2"/>
  <c r="AT110" i="2"/>
  <c r="AR76" i="2"/>
  <c r="AS624" i="2"/>
  <c r="AS539" i="2"/>
  <c r="AS540" i="2"/>
  <c r="AS433" i="2"/>
  <c r="AS663" i="2"/>
  <c r="AS377" i="2"/>
  <c r="AS450" i="2"/>
  <c r="AS242" i="2"/>
  <c r="AS405" i="2"/>
  <c r="AS395" i="2"/>
  <c r="AS294" i="2"/>
  <c r="AS195" i="2"/>
  <c r="AS86" i="2"/>
  <c r="AS606" i="2"/>
  <c r="AS609" i="2"/>
  <c r="AS212" i="2"/>
  <c r="AT651" i="2"/>
  <c r="AT668" i="2"/>
  <c r="AT650" i="2"/>
  <c r="AT488" i="2"/>
  <c r="AT132" i="2"/>
  <c r="AT535" i="2"/>
  <c r="AT509" i="2"/>
  <c r="AT601" i="2"/>
  <c r="AT262" i="2"/>
  <c r="AT589" i="2"/>
  <c r="AT153" i="2"/>
  <c r="AT613" i="2"/>
  <c r="AT336" i="2"/>
  <c r="AT644" i="2"/>
  <c r="AT591" i="2"/>
  <c r="AT440" i="2"/>
  <c r="AT543" i="2"/>
  <c r="AT346" i="2"/>
  <c r="AT559" i="2"/>
  <c r="AT611" i="2"/>
  <c r="AT36" i="2"/>
  <c r="AT306" i="2"/>
  <c r="AT676" i="2"/>
  <c r="AT11" i="2"/>
  <c r="AT303" i="2"/>
  <c r="AT333" i="2"/>
  <c r="AT220" i="2"/>
  <c r="AT699" i="2"/>
  <c r="AT277" i="2"/>
  <c r="AT493" i="2"/>
  <c r="AT705" i="2"/>
  <c r="AT284" i="2"/>
  <c r="AT32" i="2"/>
  <c r="AT174" i="2"/>
  <c r="AT139" i="2"/>
  <c r="AT241" i="2"/>
  <c r="AT342" i="2"/>
  <c r="AT54" i="2"/>
  <c r="AT464" i="2"/>
  <c r="AT394" i="2"/>
  <c r="AT51" i="2"/>
  <c r="AT455" i="2"/>
  <c r="AT165" i="2"/>
  <c r="AT160" i="2"/>
  <c r="AT631" i="2"/>
  <c r="AT41" i="2"/>
  <c r="AT656" i="2"/>
  <c r="AT393" i="2"/>
  <c r="AT23" i="2"/>
  <c r="AT576" i="2"/>
  <c r="AT216" i="2"/>
  <c r="AT307" i="2"/>
  <c r="AT400" i="2"/>
  <c r="AT633" i="2"/>
  <c r="AT392" i="2"/>
  <c r="AT103" i="2"/>
  <c r="AT199" i="2"/>
  <c r="AT349" i="2"/>
  <c r="AT111" i="2"/>
  <c r="AT94" i="2"/>
  <c r="AT378" i="2"/>
  <c r="AT430" i="2"/>
  <c r="AR407" i="2"/>
  <c r="AR22" i="2"/>
  <c r="AR80" i="2"/>
  <c r="AR179" i="2"/>
  <c r="AR129" i="2"/>
  <c r="AR24" i="2"/>
  <c r="AR173" i="2"/>
  <c r="AS451" i="2"/>
  <c r="AS83" i="2"/>
  <c r="AS87" i="2"/>
  <c r="AS128" i="2"/>
  <c r="AS113" i="2"/>
  <c r="AS566" i="2"/>
  <c r="AS19" i="2"/>
  <c r="AS495" i="2"/>
  <c r="AS632" i="2"/>
  <c r="AS249" i="2"/>
  <c r="AS684" i="2"/>
  <c r="AS227" i="2"/>
  <c r="AS434" i="2"/>
  <c r="AS470" i="2"/>
  <c r="AS322" i="2"/>
  <c r="AS82" i="2"/>
  <c r="AS678" i="2"/>
  <c r="AS26" i="2"/>
  <c r="AS239" i="2"/>
  <c r="AS27" i="2"/>
  <c r="AS282" i="2"/>
  <c r="AS304" i="2"/>
  <c r="AS445" i="2"/>
  <c r="AS531" i="2"/>
  <c r="AS49" i="2"/>
  <c r="AS110" i="2"/>
  <c r="AT708" i="2"/>
  <c r="AT593" i="2"/>
  <c r="AT619" i="2"/>
  <c r="AT587" i="2"/>
  <c r="AT285" i="2"/>
  <c r="AT706" i="2"/>
  <c r="AT184" i="2"/>
  <c r="AT603" i="2"/>
  <c r="AT719" i="2"/>
  <c r="AT660" i="2"/>
  <c r="AT652" i="2"/>
  <c r="AT95" i="2"/>
  <c r="AT675" i="2"/>
  <c r="AT457" i="2"/>
  <c r="AT147" i="2"/>
  <c r="AT234" i="2"/>
  <c r="AT360" i="2"/>
  <c r="AT357" i="2"/>
  <c r="AT37" i="2"/>
  <c r="AT134" i="2"/>
  <c r="AT93" i="2"/>
  <c r="AT334" i="2"/>
  <c r="AT472" i="2"/>
  <c r="AT233" i="2"/>
  <c r="AT572" i="2"/>
  <c r="AT607" i="2"/>
  <c r="AT659" i="2"/>
  <c r="AT8" i="2"/>
  <c r="AT562" i="2"/>
  <c r="AT602" i="2"/>
  <c r="AT252" i="2"/>
  <c r="AT695" i="2"/>
  <c r="AT144" i="2"/>
  <c r="AT345" i="2"/>
  <c r="AT368" i="2"/>
  <c r="AT329" i="2"/>
  <c r="AT149" i="2"/>
  <c r="AT408" i="2"/>
  <c r="AT363" i="2"/>
  <c r="AT492" i="2"/>
  <c r="AT61" i="2"/>
  <c r="AT314" i="2"/>
  <c r="AT274" i="2"/>
  <c r="AT515" i="2"/>
  <c r="AT420" i="2"/>
  <c r="AT590" i="2"/>
  <c r="AT557" i="2"/>
  <c r="AT232" i="2"/>
  <c r="AT438" i="2"/>
  <c r="AT416" i="2"/>
  <c r="AT639" i="2"/>
  <c r="AT542" i="2"/>
  <c r="AT645" i="2"/>
  <c r="AT157" i="2"/>
  <c r="AT518" i="2"/>
  <c r="AT176" i="2"/>
  <c r="AT299" i="2"/>
  <c r="AT344" i="2"/>
  <c r="AT649" i="2"/>
  <c r="AT172" i="2"/>
  <c r="AT634" i="2"/>
  <c r="AT484" i="2"/>
  <c r="AR270" i="2"/>
  <c r="AR541" i="2"/>
  <c r="AR5" i="2"/>
  <c r="AR107" i="2"/>
  <c r="AS591" i="2"/>
  <c r="AS440" i="2"/>
  <c r="AS543" i="2"/>
  <c r="AS346" i="2"/>
  <c r="AS559" i="2"/>
  <c r="AS611" i="2"/>
  <c r="AS36" i="2"/>
  <c r="AS306" i="2"/>
  <c r="AS676" i="2"/>
  <c r="AS11" i="2"/>
  <c r="AS303" i="2"/>
  <c r="AS333" i="2"/>
  <c r="AS220" i="2"/>
  <c r="AS699" i="2"/>
  <c r="AS277" i="2"/>
  <c r="AS493" i="2"/>
  <c r="AS705" i="2"/>
  <c r="AS284" i="2"/>
  <c r="AS32" i="2"/>
  <c r="AS174" i="2"/>
  <c r="AS139" i="2"/>
  <c r="AS241" i="2"/>
  <c r="AS342" i="2"/>
  <c r="AS54" i="2"/>
  <c r="AS464" i="2"/>
  <c r="AS394" i="2"/>
  <c r="AS51" i="2"/>
  <c r="AS455" i="2"/>
  <c r="AS165" i="2"/>
  <c r="AS160" i="2"/>
  <c r="AS631" i="2"/>
  <c r="AS41" i="2"/>
  <c r="AS656" i="2"/>
  <c r="AS393" i="2"/>
  <c r="AS23" i="2"/>
  <c r="AS576" i="2"/>
  <c r="AS216" i="2"/>
  <c r="AS307" i="2"/>
  <c r="AS400" i="2"/>
  <c r="AS633" i="2"/>
  <c r="AS392" i="2"/>
  <c r="AS103" i="2"/>
  <c r="AS199" i="2"/>
  <c r="AS349" i="2"/>
  <c r="AS111" i="2"/>
  <c r="AS94" i="2"/>
  <c r="AS378" i="2"/>
  <c r="AS430" i="2"/>
  <c r="AT685" i="2"/>
  <c r="AT701" i="2"/>
  <c r="AT735" i="2"/>
  <c r="AT580" i="2"/>
  <c r="AT709" i="2"/>
  <c r="AT229" i="2"/>
  <c r="AT481" i="2"/>
  <c r="AT119" i="2"/>
  <c r="AT653" i="2"/>
  <c r="AT124" i="2"/>
  <c r="AT251" i="2"/>
  <c r="AT444" i="2"/>
  <c r="AT106" i="2"/>
  <c r="AT733" i="2"/>
  <c r="AT192" i="2"/>
  <c r="AT560" i="2"/>
  <c r="AT442" i="2"/>
  <c r="AT343" i="2"/>
  <c r="AT459" i="2"/>
  <c r="AT573" i="2"/>
  <c r="AT295" i="2"/>
  <c r="AT352" i="2"/>
  <c r="AT100" i="2"/>
  <c r="AT190" i="2"/>
  <c r="AT211" i="2"/>
  <c r="AT180" i="2"/>
  <c r="AT415" i="2"/>
  <c r="AT646" i="2"/>
  <c r="AT425" i="2"/>
  <c r="AT200" i="2"/>
  <c r="AT142" i="2"/>
  <c r="AT177" i="2"/>
  <c r="AT121" i="2"/>
  <c r="AT2" i="2"/>
  <c r="AT569" i="2"/>
  <c r="AT688" i="2"/>
  <c r="AT68" i="2"/>
  <c r="AT421" i="2"/>
  <c r="AT85" i="2"/>
  <c r="AT698" i="2"/>
  <c r="AT616" i="2"/>
  <c r="AT91" i="2"/>
  <c r="AT647" i="2"/>
  <c r="AT271" i="2"/>
  <c r="AT439" i="2"/>
  <c r="AT219" i="2"/>
  <c r="AT629" i="2"/>
  <c r="AT280" i="2"/>
  <c r="AS357" i="2"/>
  <c r="AS37" i="2"/>
  <c r="AS134" i="2"/>
  <c r="AS93" i="2"/>
  <c r="AS334" i="2"/>
  <c r="AS472" i="2"/>
  <c r="AS233" i="2"/>
  <c r="AS572" i="2"/>
  <c r="AS607" i="2"/>
  <c r="AS659" i="2"/>
  <c r="AS8" i="2"/>
  <c r="AS562" i="2"/>
  <c r="AS602" i="2"/>
  <c r="AS252" i="2"/>
  <c r="AS695" i="2"/>
  <c r="AS144" i="2"/>
  <c r="AS345" i="2"/>
  <c r="AS368" i="2"/>
  <c r="AS329" i="2"/>
  <c r="AS149" i="2"/>
  <c r="AS408" i="2"/>
  <c r="AS363" i="2"/>
  <c r="AS492" i="2"/>
  <c r="AS314" i="2"/>
  <c r="AS274" i="2"/>
  <c r="AS515" i="2"/>
  <c r="AS420" i="2"/>
  <c r="AS590" i="2"/>
  <c r="AS557" i="2"/>
  <c r="AS232" i="2"/>
  <c r="AS438" i="2"/>
  <c r="AS416" i="2"/>
  <c r="AS639" i="2"/>
  <c r="AS542" i="2"/>
  <c r="AS645" i="2"/>
  <c r="AS157" i="2"/>
  <c r="AS518" i="2"/>
  <c r="AS176" i="2"/>
  <c r="AS299" i="2"/>
  <c r="AS344" i="2"/>
  <c r="AS649" i="2"/>
  <c r="AS172" i="2"/>
  <c r="AS634" i="2"/>
  <c r="AS484" i="2"/>
  <c r="AT727" i="2"/>
  <c r="AT553" i="2"/>
  <c r="AT679" i="2"/>
  <c r="AT554" i="2"/>
  <c r="AT710" i="2"/>
  <c r="AT501" i="2"/>
  <c r="AT494" i="2"/>
  <c r="AT248" i="2"/>
  <c r="AT117" i="2"/>
  <c r="AT201" i="2"/>
  <c r="AT623" i="2"/>
  <c r="AT681" i="2"/>
  <c r="AT67" i="2"/>
  <c r="AT413" i="2"/>
  <c r="AT466" i="2"/>
  <c r="AT550" i="2"/>
  <c r="AT259" i="2"/>
  <c r="AT716" i="2"/>
  <c r="AT58" i="2"/>
  <c r="AT292" i="2"/>
  <c r="AT207" i="2"/>
  <c r="AT218" i="2"/>
  <c r="AT527" i="2"/>
  <c r="AT10" i="2"/>
  <c r="AT290" i="2"/>
  <c r="AT16" i="2"/>
  <c r="AT300" i="2"/>
  <c r="AT692" i="2"/>
  <c r="AT56" i="2"/>
  <c r="AT206" i="2"/>
  <c r="AT513" i="2"/>
  <c r="AT436" i="2"/>
  <c r="AT544" i="2"/>
  <c r="AT59" i="2"/>
  <c r="AT167" i="2"/>
  <c r="AT244" i="2"/>
  <c r="AT171" i="2"/>
  <c r="AT29" i="2"/>
  <c r="AT432" i="2"/>
  <c r="AT473" i="2"/>
  <c r="AT417" i="2"/>
  <c r="AT458" i="2"/>
  <c r="AT335" i="2"/>
  <c r="AT391" i="2"/>
  <c r="AT235" i="2"/>
  <c r="AT38" i="2"/>
  <c r="AT536" i="2"/>
  <c r="AT485" i="2"/>
  <c r="AT261" i="2"/>
  <c r="AT79" i="2"/>
  <c r="AR123" i="2"/>
  <c r="AS733" i="2"/>
  <c r="AS192" i="2"/>
  <c r="AS560" i="2"/>
  <c r="AS442" i="2"/>
  <c r="AS343" i="2"/>
  <c r="AS459" i="2"/>
  <c r="AS573" i="2"/>
  <c r="AS295" i="2"/>
  <c r="AS352" i="2"/>
  <c r="AS100" i="2"/>
  <c r="AS190" i="2"/>
  <c r="AS211" i="2"/>
  <c r="AS180" i="2"/>
  <c r="AS415" i="2"/>
  <c r="AS646" i="2"/>
  <c r="AS425" i="2"/>
  <c r="AS200" i="2"/>
  <c r="AS142" i="2"/>
  <c r="AS177" i="2"/>
  <c r="AS121" i="2"/>
  <c r="AS2" i="2"/>
  <c r="AS569" i="2"/>
  <c r="AS688" i="2"/>
  <c r="AS68" i="2"/>
  <c r="AS421" i="2"/>
  <c r="AS85" i="2"/>
  <c r="AS698" i="2"/>
  <c r="AS616" i="2"/>
  <c r="AS91" i="2"/>
  <c r="AS647" i="2"/>
  <c r="AS271" i="2"/>
  <c r="AS439" i="2"/>
  <c r="AS219" i="2"/>
  <c r="AS629" i="2"/>
  <c r="AS280" i="2"/>
  <c r="AS447" i="2"/>
  <c r="AS348" i="2"/>
  <c r="AS354" i="2"/>
  <c r="AS721" i="2"/>
  <c r="AS327" i="2"/>
  <c r="AS159" i="2"/>
  <c r="AS114" i="2"/>
  <c r="AS552" i="2"/>
  <c r="AS264" i="2"/>
  <c r="AS594" i="2"/>
  <c r="AS18" i="2"/>
  <c r="AS549" i="2"/>
  <c r="AS115" i="2"/>
  <c r="AS643" i="2"/>
  <c r="AT714" i="2"/>
  <c r="AT452" i="2"/>
  <c r="AT187" i="2"/>
  <c r="AT480" i="2"/>
  <c r="AT194" i="2"/>
  <c r="AT620" i="2"/>
  <c r="AT736" i="2"/>
  <c r="AT655" i="2"/>
  <c r="AT474" i="2"/>
  <c r="AT711" i="2"/>
  <c r="AT502" i="2"/>
  <c r="AT384" i="2"/>
  <c r="AT213" i="2"/>
  <c r="AT374" i="2"/>
  <c r="AT92" i="2"/>
  <c r="AT204" i="2"/>
  <c r="AT558" i="2"/>
  <c r="AT47" i="2"/>
  <c r="AT255" i="2"/>
  <c r="AT258" i="2"/>
  <c r="AT275" i="2"/>
  <c r="AT418" i="2"/>
  <c r="AT254" i="2"/>
  <c r="AT696" i="2"/>
  <c r="AT381" i="2"/>
  <c r="AT246" i="2"/>
  <c r="AT583" i="2"/>
  <c r="AT247" i="2"/>
  <c r="AT313" i="2"/>
  <c r="AT582" i="2"/>
  <c r="AT69" i="2"/>
  <c r="AT305" i="2"/>
  <c r="AT547" i="2"/>
  <c r="AT215" i="2"/>
  <c r="AT130" i="2"/>
  <c r="AT483" i="2"/>
  <c r="AT155" i="2"/>
  <c r="AT203" i="2"/>
  <c r="AT265" i="2"/>
  <c r="AT441" i="2"/>
  <c r="AT133" i="2"/>
  <c r="AT687" i="2"/>
  <c r="AT376" i="2"/>
  <c r="AT638" i="2"/>
  <c r="AT595" i="2"/>
  <c r="AT189" i="2"/>
  <c r="AT362" i="2"/>
  <c r="AT223" i="2"/>
  <c r="AT43" i="2"/>
  <c r="AT98" i="2"/>
  <c r="AT380" i="2"/>
  <c r="AT145" i="2"/>
  <c r="AT287" i="2"/>
  <c r="AT478" i="2"/>
  <c r="AT383" i="2"/>
  <c r="AT503" i="2"/>
  <c r="AT319" i="2"/>
  <c r="AR210" i="2"/>
  <c r="AR75" i="2"/>
  <c r="AR21" i="2"/>
  <c r="AR266" i="2"/>
  <c r="AR25" i="2"/>
  <c r="AR12" i="2"/>
  <c r="AR30" i="2"/>
  <c r="AR3" i="2"/>
  <c r="AR411" i="2"/>
  <c r="AR340" i="2"/>
  <c r="AR208" i="2"/>
  <c r="AR331" i="2"/>
  <c r="AU727" i="2"/>
  <c r="AU553" i="2"/>
  <c r="AU679" i="2"/>
  <c r="AU554" i="2"/>
  <c r="AU710" i="2"/>
  <c r="AU501" i="2"/>
  <c r="AU494" i="2"/>
  <c r="AU248" i="2"/>
  <c r="AU117" i="2"/>
  <c r="AU201" i="2"/>
  <c r="AU623" i="2"/>
  <c r="AU681" i="2"/>
  <c r="AU67" i="2"/>
  <c r="AU413" i="2"/>
  <c r="AU466" i="2"/>
  <c r="AU550" i="2"/>
  <c r="AU259" i="2"/>
  <c r="AU716" i="2"/>
  <c r="AU58" i="2"/>
  <c r="AU292" i="2"/>
  <c r="AU207" i="2"/>
  <c r="AU218" i="2"/>
  <c r="AU527" i="2"/>
  <c r="AU10" i="2"/>
  <c r="AU290" i="2"/>
  <c r="AU16" i="2"/>
  <c r="AU300" i="2"/>
  <c r="AU692" i="2"/>
  <c r="AU56" i="2"/>
  <c r="AU206" i="2"/>
  <c r="AU513" i="2"/>
  <c r="AU436" i="2"/>
  <c r="AU544" i="2"/>
  <c r="AU59" i="2"/>
  <c r="AU167" i="2"/>
  <c r="AU244" i="2"/>
  <c r="AU171" i="2"/>
  <c r="AU29" i="2"/>
  <c r="AU432" i="2"/>
  <c r="AU473" i="2"/>
  <c r="AU417" i="2"/>
  <c r="AU458" i="2"/>
  <c r="AU335" i="2"/>
  <c r="AU391" i="2"/>
  <c r="AU235" i="2"/>
  <c r="AU38" i="2"/>
  <c r="AT496" i="2"/>
  <c r="AT635" i="2"/>
  <c r="AT48" i="2"/>
  <c r="AT686" i="2"/>
  <c r="AT367" i="2"/>
  <c r="AT126" i="2"/>
  <c r="AT471" i="2"/>
  <c r="AT443" i="2"/>
  <c r="AT320" i="2"/>
  <c r="AT361" i="2"/>
  <c r="AT404" i="2"/>
  <c r="AT516" i="2"/>
  <c r="AT76" i="2"/>
  <c r="AT379" i="2"/>
  <c r="AT188" i="2"/>
  <c r="AR272" i="2"/>
  <c r="AR152" i="2"/>
  <c r="AR65" i="2"/>
  <c r="AR112" i="2"/>
  <c r="AR161" i="2"/>
  <c r="AR90" i="2"/>
  <c r="AR414" i="2"/>
  <c r="AR64" i="2"/>
  <c r="AR185" i="2"/>
  <c r="AR73" i="2"/>
  <c r="AR365" i="2"/>
  <c r="AR50" i="2"/>
  <c r="AR14" i="2"/>
  <c r="AR7" i="2"/>
  <c r="AR46" i="2"/>
  <c r="AU714" i="2"/>
  <c r="AU452" i="2"/>
  <c r="AU187" i="2"/>
  <c r="AU480" i="2"/>
  <c r="AU194" i="2"/>
  <c r="AU620" i="2"/>
  <c r="AU736" i="2"/>
  <c r="AU655" i="2"/>
  <c r="AU474" i="2"/>
  <c r="AU711" i="2"/>
  <c r="AU502" i="2"/>
  <c r="AU384" i="2"/>
  <c r="AU213" i="2"/>
  <c r="AU374" i="2"/>
  <c r="AU92" i="2"/>
  <c r="AU204" i="2"/>
  <c r="AU558" i="2"/>
  <c r="AU47" i="2"/>
  <c r="AU255" i="2"/>
  <c r="AU258" i="2"/>
  <c r="AU275" i="2"/>
  <c r="AU418" i="2"/>
  <c r="AU254" i="2"/>
  <c r="AU696" i="2"/>
  <c r="AU381" i="2"/>
  <c r="AU246" i="2"/>
  <c r="AU583" i="2"/>
  <c r="AU247" i="2"/>
  <c r="AU313" i="2"/>
  <c r="AU582" i="2"/>
  <c r="AU69" i="2"/>
  <c r="AU305" i="2"/>
  <c r="AU547" i="2"/>
  <c r="AU215" i="2"/>
  <c r="AU130" i="2"/>
  <c r="AU483" i="2"/>
  <c r="AU155" i="2"/>
  <c r="AU203" i="2"/>
  <c r="AU265" i="2"/>
  <c r="AU441" i="2"/>
  <c r="AU133" i="2"/>
  <c r="AU687" i="2"/>
  <c r="AU665" i="2"/>
  <c r="AU671" i="2"/>
  <c r="AU497" i="2"/>
  <c r="AU81" i="2"/>
  <c r="AU437" i="2"/>
  <c r="AU664" i="2"/>
  <c r="AU341" i="2"/>
  <c r="AU70" i="2"/>
  <c r="AU120" i="2"/>
  <c r="AU102" i="2"/>
  <c r="AU326" i="2"/>
  <c r="AU104" i="2"/>
  <c r="AU183" i="2"/>
  <c r="AU4" i="2"/>
  <c r="AU230" i="2"/>
  <c r="AU140" i="2"/>
  <c r="AU526" i="2"/>
  <c r="AU689" i="2"/>
  <c r="AU410" i="2"/>
  <c r="AU353" i="2"/>
  <c r="AU498" i="2"/>
  <c r="AU269" i="2"/>
  <c r="AU55" i="2"/>
  <c r="AU222" i="2"/>
  <c r="AU469" i="2"/>
  <c r="AU523" i="2"/>
  <c r="AU57" i="2"/>
  <c r="AU156" i="2"/>
  <c r="AU15" i="2"/>
  <c r="AU288" i="2"/>
  <c r="AU350" i="2"/>
  <c r="AU39" i="2"/>
  <c r="AU99" i="2"/>
  <c r="AU193" i="2"/>
  <c r="AU505" i="2"/>
  <c r="AU467" i="2"/>
  <c r="AU226" i="2"/>
  <c r="AU148" i="2"/>
  <c r="AR184" i="2"/>
  <c r="AR234" i="2"/>
  <c r="AR144" i="2"/>
  <c r="AR149" i="2"/>
  <c r="AR61" i="2"/>
  <c r="AR232" i="2"/>
  <c r="AU666" i="2"/>
  <c r="AU296" i="2"/>
  <c r="AU366" i="2"/>
  <c r="AU289" i="2"/>
  <c r="AU210" i="2"/>
  <c r="AU316" i="2"/>
  <c r="AU388" i="2"/>
  <c r="AU137" i="2"/>
  <c r="AU615" i="2"/>
  <c r="AU75" i="2"/>
  <c r="AU371" i="2"/>
  <c r="AU191" i="2"/>
  <c r="AU123" i="2"/>
  <c r="AU571" i="2"/>
  <c r="AU21" i="2"/>
  <c r="AU231" i="2"/>
  <c r="AU324" i="2"/>
  <c r="AU578" i="2"/>
  <c r="AU718" i="2"/>
  <c r="AU726" i="2"/>
  <c r="AU266" i="2"/>
  <c r="AU25" i="2"/>
  <c r="AU500" i="2"/>
  <c r="AU402" i="2"/>
  <c r="AU612" i="2"/>
  <c r="AU228" i="2"/>
  <c r="AU524" i="2"/>
  <c r="AU372" i="2"/>
  <c r="AU435" i="2"/>
  <c r="AU279" i="2"/>
  <c r="AU12" i="2"/>
  <c r="AU141" i="2"/>
  <c r="AU521" i="2"/>
  <c r="AU648" i="2"/>
  <c r="AU30" i="2"/>
  <c r="AU724" i="2"/>
  <c r="AU3" i="2"/>
  <c r="AU411" i="2"/>
  <c r="AU529" i="2"/>
  <c r="AU146" i="2"/>
  <c r="AU598" i="2"/>
  <c r="AU340" i="2"/>
  <c r="AU182" i="2"/>
  <c r="AU640" i="2"/>
  <c r="AU662" i="2"/>
  <c r="AU396" i="2"/>
  <c r="AU74" i="2"/>
  <c r="AU209" i="2"/>
  <c r="AU238" i="2"/>
  <c r="AU208" i="2"/>
  <c r="AU330" i="2"/>
  <c r="AU20" i="2"/>
  <c r="AU406" i="2"/>
  <c r="AU297" i="2"/>
  <c r="AU202" i="2"/>
  <c r="AU125" i="2"/>
  <c r="AU163" i="2"/>
  <c r="AU370" i="2"/>
  <c r="AU389" i="2"/>
  <c r="AU548" i="2"/>
  <c r="AU331" i="2"/>
  <c r="AT448" i="2"/>
  <c r="AT135" i="2"/>
  <c r="AT403" i="2"/>
  <c r="AT7" i="2"/>
  <c r="AT317" i="2"/>
  <c r="AT667" i="2"/>
  <c r="AT46" i="2"/>
  <c r="AT62" i="2"/>
  <c r="AT386" i="2"/>
  <c r="AT256" i="2"/>
  <c r="AT453" i="2"/>
  <c r="AT375" i="2"/>
  <c r="AT198" i="2"/>
  <c r="AT364" i="2"/>
  <c r="AR119" i="2"/>
  <c r="AR251" i="2"/>
  <c r="AR180" i="2"/>
  <c r="AR142" i="2"/>
  <c r="AR177" i="2"/>
  <c r="AR121" i="2"/>
  <c r="AR2" i="2"/>
  <c r="AR421" i="2"/>
  <c r="AR91" i="2"/>
  <c r="AR219" i="2"/>
  <c r="AR447" i="2"/>
  <c r="AU694" i="2"/>
  <c r="AU691" i="2"/>
  <c r="AU610" i="2"/>
  <c r="AU355" i="2"/>
  <c r="AU734" i="2"/>
  <c r="AU551" i="2"/>
  <c r="AU737" i="2"/>
  <c r="AU272" i="2"/>
  <c r="AU385" i="2"/>
  <c r="AU237" i="2"/>
  <c r="AU152" i="2"/>
  <c r="AU673" i="2"/>
  <c r="AU138" i="2"/>
  <c r="AU596" i="2"/>
  <c r="AU703" i="2"/>
  <c r="AU205" i="2"/>
  <c r="AU487" i="2"/>
  <c r="AU522" i="2"/>
  <c r="AU65" i="2"/>
  <c r="AU545" i="2"/>
  <c r="AU723" i="2"/>
  <c r="AU112" i="2"/>
  <c r="AU161" i="2"/>
  <c r="AU90" i="2"/>
  <c r="AU347" i="2"/>
  <c r="AU414" i="2"/>
  <c r="AU253" i="2"/>
  <c r="AU568" i="2"/>
  <c r="AU108" i="2"/>
  <c r="AU489" i="2"/>
  <c r="AU446" i="2"/>
  <c r="AU286" i="2"/>
  <c r="AU449" i="2"/>
  <c r="AU283" i="2"/>
  <c r="AU166" i="2"/>
  <c r="AU468" i="2"/>
  <c r="AU628" i="2"/>
  <c r="AU504" i="2"/>
  <c r="AU64" i="2"/>
  <c r="AU465" i="2"/>
  <c r="AR58" i="2"/>
  <c r="AR290" i="2"/>
  <c r="AR171" i="2"/>
  <c r="AR335" i="2"/>
  <c r="AR235" i="2"/>
  <c r="AR43" i="2"/>
  <c r="AR145" i="2"/>
  <c r="AU738" i="2"/>
  <c r="AU506" i="2"/>
  <c r="AU693" i="2"/>
  <c r="AU382" i="2"/>
  <c r="AU197" i="2"/>
  <c r="AU431" i="2"/>
  <c r="AU214" i="2"/>
  <c r="AU556" i="2"/>
  <c r="AU178" i="2"/>
  <c r="AU707" i="2"/>
  <c r="AU614" i="2"/>
  <c r="AU267" i="2"/>
  <c r="AU534" i="2"/>
  <c r="AU586" i="2"/>
  <c r="AU250" i="2"/>
  <c r="AU42" i="2"/>
  <c r="AU221" i="2"/>
  <c r="AU630" i="2"/>
  <c r="AU722" i="2"/>
  <c r="AU293" i="2"/>
  <c r="AU257" i="2"/>
  <c r="AU168" i="2"/>
  <c r="AU281" i="2"/>
  <c r="AU537" i="2"/>
  <c r="AU600" i="2"/>
  <c r="AU525" i="2"/>
  <c r="AU116" i="2"/>
  <c r="AU151" i="2"/>
  <c r="AU13" i="2"/>
  <c r="AU479" i="2"/>
  <c r="AU136" i="2"/>
  <c r="AU28" i="2"/>
  <c r="AU169" i="2"/>
  <c r="AU499" i="2"/>
  <c r="AU96" i="2"/>
  <c r="AU567" i="2"/>
  <c r="AU66" i="2"/>
  <c r="AU158" i="2"/>
  <c r="AU35" i="2"/>
  <c r="AU427" i="2"/>
  <c r="AU332" i="2"/>
  <c r="AU428" i="2"/>
  <c r="AU33" i="2"/>
  <c r="AU519" i="2"/>
  <c r="AU477" i="2"/>
  <c r="AU373" i="2"/>
  <c r="AU624" i="2"/>
  <c r="AU539" i="2"/>
  <c r="AU540" i="2"/>
  <c r="AU433" i="2"/>
  <c r="AU663" i="2"/>
  <c r="AU377" i="2"/>
  <c r="AU450" i="2"/>
  <c r="AU242" i="2"/>
  <c r="AU405" i="2"/>
  <c r="AU395" i="2"/>
  <c r="AU294" i="2"/>
  <c r="AU195" i="2"/>
  <c r="AU86" i="2"/>
  <c r="AU606" i="2"/>
  <c r="AU609" i="2"/>
  <c r="AU212" i="2"/>
  <c r="AR213" i="2"/>
  <c r="AR47" i="2"/>
  <c r="AR275" i="2"/>
  <c r="AR254" i="2"/>
  <c r="AR130" i="2"/>
  <c r="AR48" i="2"/>
  <c r="AR189" i="2"/>
  <c r="AR126" i="2"/>
  <c r="AR320" i="2"/>
  <c r="AR379" i="2"/>
  <c r="AR188" i="2"/>
  <c r="AU731" i="2"/>
  <c r="AU729" i="2"/>
  <c r="AU575" i="2"/>
  <c r="AU162" i="2"/>
  <c r="AU482" i="2"/>
  <c r="AU546" i="2"/>
  <c r="AU564" i="2"/>
  <c r="AU302" i="2"/>
  <c r="AU243" i="2"/>
  <c r="AU702" i="2"/>
  <c r="AU605" i="2"/>
  <c r="AU426" i="2"/>
  <c r="AU463" i="2"/>
  <c r="AU356" i="2"/>
  <c r="AU53" i="2"/>
  <c r="AU462" i="2"/>
  <c r="AU604" i="2"/>
  <c r="AU584" i="2"/>
  <c r="AU622" i="2"/>
  <c r="AU637" i="2"/>
  <c r="AU71" i="2"/>
  <c r="AU461" i="2"/>
  <c r="AU398" i="2"/>
  <c r="AU581" i="2"/>
  <c r="AU9" i="2"/>
  <c r="AU105" i="2"/>
  <c r="AU456" i="2"/>
  <c r="AU131" i="2"/>
  <c r="AU577" i="2"/>
  <c r="AU454" i="2"/>
  <c r="AU78" i="2"/>
  <c r="AU627" i="2"/>
  <c r="AU636" i="2"/>
  <c r="AU150" i="2"/>
  <c r="AU122" i="2"/>
  <c r="AU451" i="2"/>
  <c r="AU83" i="2"/>
  <c r="AU87" i="2"/>
  <c r="AU128" i="2"/>
  <c r="AU113" i="2"/>
  <c r="AU566" i="2"/>
  <c r="AU19" i="2"/>
  <c r="AU88" i="2"/>
  <c r="AU495" i="2"/>
  <c r="AU632" i="2"/>
  <c r="AU249" i="2"/>
  <c r="AU684" i="2"/>
  <c r="AU227" i="2"/>
  <c r="AU434" i="2"/>
  <c r="AU470" i="2"/>
  <c r="AU322" i="2"/>
  <c r="AU82" i="2"/>
  <c r="AU678" i="2"/>
  <c r="AU26" i="2"/>
  <c r="AU239" i="2"/>
  <c r="AU27" i="2"/>
  <c r="AU282" i="2"/>
  <c r="AU304" i="2"/>
  <c r="AU445" i="2"/>
  <c r="AU531" i="2"/>
  <c r="AU49" i="2"/>
  <c r="AU110" i="2"/>
  <c r="AR84" i="2"/>
  <c r="AR127" i="2"/>
  <c r="AR63" i="2"/>
  <c r="AU651" i="2"/>
  <c r="AU668" i="2"/>
  <c r="AU650" i="2"/>
  <c r="AU488" i="2"/>
  <c r="AU132" i="2"/>
  <c r="AU535" i="2"/>
  <c r="AU509" i="2"/>
  <c r="AU601" i="2"/>
  <c r="AU262" i="2"/>
  <c r="AU589" i="2"/>
  <c r="AU153" i="2"/>
  <c r="AU613" i="2"/>
  <c r="AU336" i="2"/>
  <c r="AU644" i="2"/>
  <c r="AU591" i="2"/>
  <c r="AU440" i="2"/>
  <c r="AU543" i="2"/>
  <c r="AU346" i="2"/>
  <c r="AU559" i="2"/>
  <c r="AU611" i="2"/>
  <c r="AU36" i="2"/>
  <c r="AU306" i="2"/>
  <c r="AU676" i="2"/>
  <c r="AU11" i="2"/>
  <c r="AU303" i="2"/>
  <c r="AU333" i="2"/>
  <c r="AU220" i="2"/>
  <c r="AU699" i="2"/>
  <c r="AU277" i="2"/>
  <c r="AU493" i="2"/>
  <c r="AU705" i="2"/>
  <c r="AU284" i="2"/>
  <c r="AU32" i="2"/>
  <c r="AU174" i="2"/>
  <c r="AU139" i="2"/>
  <c r="AU241" i="2"/>
  <c r="AU342" i="2"/>
  <c r="AU54" i="2"/>
  <c r="AU464" i="2"/>
  <c r="AU394" i="2"/>
  <c r="AU51" i="2"/>
  <c r="AU455" i="2"/>
  <c r="AU165" i="2"/>
  <c r="AU160" i="2"/>
  <c r="AU631" i="2"/>
  <c r="AU41" i="2"/>
  <c r="AU656" i="2"/>
  <c r="AU393" i="2"/>
  <c r="AU23" i="2"/>
  <c r="AU576" i="2"/>
  <c r="AU216" i="2"/>
  <c r="AU307" i="2"/>
  <c r="AU400" i="2"/>
  <c r="AU633" i="2"/>
  <c r="AU392" i="2"/>
  <c r="AU103" i="2"/>
  <c r="AU199" i="2"/>
  <c r="AU349" i="2"/>
  <c r="AR34" i="2"/>
  <c r="AR40" i="2"/>
  <c r="AR390" i="2"/>
  <c r="AR328" i="2"/>
  <c r="AU708" i="2"/>
  <c r="AU593" i="2"/>
  <c r="AU619" i="2"/>
  <c r="AU587" i="2"/>
  <c r="AU285" i="2"/>
  <c r="AU706" i="2"/>
  <c r="AU184" i="2"/>
  <c r="AU603" i="2"/>
  <c r="AU719" i="2"/>
  <c r="AU660" i="2"/>
  <c r="AU652" i="2"/>
  <c r="AU95" i="2"/>
  <c r="AU675" i="2"/>
  <c r="AU457" i="2"/>
  <c r="AU147" i="2"/>
  <c r="AU234" i="2"/>
  <c r="AU360" i="2"/>
  <c r="AU357" i="2"/>
  <c r="AU37" i="2"/>
  <c r="AU134" i="2"/>
  <c r="AU93" i="2"/>
  <c r="AU334" i="2"/>
  <c r="AU472" i="2"/>
  <c r="AU233" i="2"/>
  <c r="AU572" i="2"/>
  <c r="AU607" i="2"/>
  <c r="AU659" i="2"/>
  <c r="AU8" i="2"/>
  <c r="AU562" i="2"/>
  <c r="AU602" i="2"/>
  <c r="AU252" i="2"/>
  <c r="AU695" i="2"/>
  <c r="AU144" i="2"/>
  <c r="AU345" i="2"/>
  <c r="AU368" i="2"/>
  <c r="AU329" i="2"/>
  <c r="AU149" i="2"/>
  <c r="AU408" i="2"/>
  <c r="AU363" i="2"/>
  <c r="AU492" i="2"/>
  <c r="AU61" i="2"/>
  <c r="AU314" i="2"/>
  <c r="AU274" i="2"/>
  <c r="AT447" i="2"/>
  <c r="AT348" i="2"/>
  <c r="AT354" i="2"/>
  <c r="AT721" i="2"/>
  <c r="AT327" i="2"/>
  <c r="AT159" i="2"/>
  <c r="AT114" i="2"/>
  <c r="AT552" i="2"/>
  <c r="AT264" i="2"/>
  <c r="AT594" i="2"/>
  <c r="AT18" i="2"/>
  <c r="AT549" i="2"/>
  <c r="AT115" i="2"/>
  <c r="AT643" i="2"/>
  <c r="AR236" i="2"/>
  <c r="AR309" i="2"/>
  <c r="AR118" i="2"/>
  <c r="AR312" i="2"/>
  <c r="AR278" i="2"/>
  <c r="AR245" i="2"/>
  <c r="AR81" i="2"/>
  <c r="AR70" i="2"/>
  <c r="AR102" i="2"/>
  <c r="AR183" i="2"/>
  <c r="AR4" i="2"/>
  <c r="AR230" i="2"/>
  <c r="AR410" i="2"/>
  <c r="AR57" i="2"/>
  <c r="AR156" i="2"/>
  <c r="AR15" i="2"/>
  <c r="AR288" i="2"/>
  <c r="AR99" i="2"/>
  <c r="AU685" i="2"/>
  <c r="AU701" i="2"/>
  <c r="AU735" i="2"/>
  <c r="AU580" i="2"/>
  <c r="AU709" i="2"/>
  <c r="AU229" i="2"/>
  <c r="AU481" i="2"/>
  <c r="AU119" i="2"/>
  <c r="AU653" i="2"/>
  <c r="AU124" i="2"/>
  <c r="AU251" i="2"/>
  <c r="AU444" i="2"/>
  <c r="AU106" i="2"/>
  <c r="AU733" i="2"/>
  <c r="AU192" i="2"/>
  <c r="AU560" i="2"/>
  <c r="AU442" i="2"/>
  <c r="AU343" i="2"/>
  <c r="AU459" i="2"/>
  <c r="AU573" i="2"/>
  <c r="AU295" i="2"/>
  <c r="AU352" i="2"/>
  <c r="AU100" i="2"/>
  <c r="AU190" i="2"/>
  <c r="AU211" i="2"/>
  <c r="AU180" i="2"/>
  <c r="AU415" i="2"/>
  <c r="AU646" i="2"/>
  <c r="AU425" i="2"/>
  <c r="AU200" i="2"/>
  <c r="AU142" i="2"/>
  <c r="AU177" i="2"/>
  <c r="AU121" i="2"/>
  <c r="AU2" i="2"/>
  <c r="AU185" i="2"/>
  <c r="AU73" i="2"/>
  <c r="AU260" i="2"/>
  <c r="AU52" i="2"/>
  <c r="AU365" i="2"/>
  <c r="AU50" i="2"/>
  <c r="AU14" i="2"/>
  <c r="AU448" i="2"/>
  <c r="AU135" i="2"/>
  <c r="AU403" i="2"/>
  <c r="AU7" i="2"/>
  <c r="AU317" i="2"/>
  <c r="AU667" i="2"/>
  <c r="AU46" i="2"/>
  <c r="AU62" i="2"/>
  <c r="AU386" i="2"/>
  <c r="AU256" i="2"/>
  <c r="AU453" i="2"/>
  <c r="AU375" i="2"/>
  <c r="AU198" i="2"/>
  <c r="AU364" i="2"/>
  <c r="AU111" i="2"/>
  <c r="AU94" i="2"/>
  <c r="AU378" i="2"/>
  <c r="AU430" i="2"/>
  <c r="AU515" i="2"/>
  <c r="AU420" i="2"/>
  <c r="AU590" i="2"/>
  <c r="AU557" i="2"/>
  <c r="AU232" i="2"/>
  <c r="AU438" i="2"/>
  <c r="AU416" i="2"/>
  <c r="AU639" i="2"/>
  <c r="AU542" i="2"/>
  <c r="AU645" i="2"/>
  <c r="AU157" i="2"/>
  <c r="AU518" i="2"/>
  <c r="AU176" i="2"/>
  <c r="AU299" i="2"/>
  <c r="AU344" i="2"/>
  <c r="AU649" i="2"/>
  <c r="AU172" i="2"/>
  <c r="AU634" i="2"/>
  <c r="AU484" i="2"/>
  <c r="AU569" i="2"/>
  <c r="AU688" i="2"/>
  <c r="AU68" i="2"/>
  <c r="AU421" i="2"/>
  <c r="AU85" i="2"/>
  <c r="AU698" i="2"/>
  <c r="AU616" i="2"/>
  <c r="AU91" i="2"/>
  <c r="AU647" i="2"/>
  <c r="AU271" i="2"/>
  <c r="AU439" i="2"/>
  <c r="AU219" i="2"/>
  <c r="AU629" i="2"/>
  <c r="AU280" i="2"/>
  <c r="AU447" i="2"/>
  <c r="AU348" i="2"/>
  <c r="AU354" i="2"/>
  <c r="AU721" i="2"/>
  <c r="AU327" i="2"/>
  <c r="AU159" i="2"/>
  <c r="AU114" i="2"/>
  <c r="AU552" i="2"/>
  <c r="AU264" i="2"/>
  <c r="AU594" i="2"/>
  <c r="AU18" i="2"/>
  <c r="AU549" i="2"/>
  <c r="AU115" i="2"/>
  <c r="AU643" i="2"/>
  <c r="AU536" i="2"/>
  <c r="AU485" i="2"/>
  <c r="AU261" i="2"/>
  <c r="AU79" i="2"/>
  <c r="AU362" i="2"/>
  <c r="AU223" i="2"/>
  <c r="AU43" i="2"/>
  <c r="AU98" i="2"/>
  <c r="AU380" i="2"/>
  <c r="AU145" i="2"/>
  <c r="AU287" i="2"/>
  <c r="AU478" i="2"/>
  <c r="AU383" i="2"/>
  <c r="AU503" i="2"/>
  <c r="AU319" i="2"/>
  <c r="AU376" i="2"/>
  <c r="AU638" i="2"/>
  <c r="AU595" i="2"/>
  <c r="AU496" i="2"/>
  <c r="AU635" i="2"/>
  <c r="AU48" i="2"/>
  <c r="AU686" i="2"/>
  <c r="AU367" i="2"/>
  <c r="AU189" i="2"/>
  <c r="AU126" i="2"/>
  <c r="AU471" i="2"/>
  <c r="AU443" i="2"/>
  <c r="AU320" i="2"/>
  <c r="AU361" i="2"/>
  <c r="AU404" i="2"/>
  <c r="AU516" i="2"/>
  <c r="AU76" i="2"/>
  <c r="AU379" i="2"/>
  <c r="AU188" i="2"/>
  <c r="AU24" i="2"/>
  <c r="AU181" i="2"/>
  <c r="AU143" i="2"/>
  <c r="AU424" i="2"/>
  <c r="AU173" i="2"/>
  <c r="AU730" i="2"/>
  <c r="AU617" i="2"/>
  <c r="AU514" i="2"/>
  <c r="AU680" i="2"/>
  <c r="AU359" i="2"/>
  <c r="AU77" i="2"/>
  <c r="AU31" i="2"/>
  <c r="AU325" i="2"/>
  <c r="AU538" i="2"/>
  <c r="AU399" i="2"/>
  <c r="AU507" i="2"/>
  <c r="AU369" i="2"/>
  <c r="AU712" i="2"/>
  <c r="AU224" i="2"/>
  <c r="AU520" i="2"/>
  <c r="AU40" i="2"/>
  <c r="AU608" i="2"/>
  <c r="AU541" i="2"/>
  <c r="AU310" i="2"/>
  <c r="AU390" i="2"/>
  <c r="AU561" i="2"/>
  <c r="AU217" i="2"/>
  <c r="AU508" i="2"/>
  <c r="AU328" i="2"/>
  <c r="AU5" i="2"/>
  <c r="AU321" i="2"/>
  <c r="AU625" i="2"/>
  <c r="AU268" i="2"/>
  <c r="AU107" i="2"/>
  <c r="AU475" i="2"/>
  <c r="AU621" i="2"/>
  <c r="AU109" i="2"/>
  <c r="AU291" i="2"/>
  <c r="AU358" i="2"/>
  <c r="AU308" i="2"/>
  <c r="AU164" i="2"/>
  <c r="AU533" i="2"/>
  <c r="AU490" i="2"/>
  <c r="AU476" i="2"/>
  <c r="AU704" i="2"/>
  <c r="AU423" i="2"/>
  <c r="AU597" i="2"/>
  <c r="AU339" i="2"/>
  <c r="AU311" i="2"/>
  <c r="AV674" i="2" l="1"/>
  <c r="AV225" i="2"/>
  <c r="AV530" i="2"/>
  <c r="AV63" i="2"/>
  <c r="W58" i="3"/>
  <c r="AV657" i="2"/>
  <c r="AV700" i="2"/>
  <c r="AV154" i="2"/>
  <c r="Y103" i="3"/>
  <c r="W95" i="3"/>
  <c r="Y62" i="3"/>
  <c r="W70" i="3"/>
  <c r="W105" i="3"/>
  <c r="Y16" i="3"/>
  <c r="W102" i="3"/>
  <c r="W32" i="3"/>
  <c r="Y63" i="3"/>
  <c r="Y69" i="3"/>
  <c r="W64" i="3"/>
  <c r="W67" i="3"/>
  <c r="Y8" i="3"/>
  <c r="Y46" i="3"/>
  <c r="W30" i="3"/>
  <c r="W73" i="3"/>
  <c r="W19" i="3"/>
  <c r="Y18" i="3"/>
  <c r="W33" i="3"/>
  <c r="W16" i="3"/>
  <c r="Y105" i="3"/>
  <c r="W62" i="3"/>
  <c r="Y118" i="3"/>
  <c r="W7" i="3"/>
  <c r="Y79" i="3"/>
  <c r="W18" i="3"/>
  <c r="W5" i="3"/>
  <c r="W76" i="3"/>
  <c r="W71" i="3"/>
  <c r="W47" i="3"/>
  <c r="W61" i="3"/>
  <c r="Y74" i="3"/>
  <c r="Y19" i="3"/>
  <c r="Y124" i="3"/>
  <c r="W39" i="3"/>
  <c r="Y53" i="3"/>
  <c r="Y125" i="3"/>
  <c r="W113" i="3"/>
  <c r="W17" i="3"/>
  <c r="W36" i="3"/>
  <c r="W15" i="3"/>
  <c r="W52" i="3"/>
  <c r="Y49" i="3"/>
  <c r="Y2" i="3"/>
  <c r="W90" i="3"/>
  <c r="Y64" i="3"/>
  <c r="W107" i="3"/>
  <c r="Y33" i="3"/>
  <c r="Y48" i="3"/>
  <c r="Y115" i="3"/>
  <c r="W89" i="3"/>
  <c r="W53" i="3"/>
  <c r="W120" i="3"/>
  <c r="W125" i="3"/>
  <c r="Y54" i="3"/>
  <c r="W6" i="3"/>
  <c r="W87" i="3"/>
  <c r="W43" i="3"/>
  <c r="Y61" i="3"/>
  <c r="W26" i="3"/>
  <c r="W74" i="3"/>
  <c r="Y36" i="3"/>
  <c r="Y27" i="3"/>
  <c r="W49" i="3"/>
  <c r="W91" i="3"/>
  <c r="Y117" i="3"/>
  <c r="Y26" i="3"/>
  <c r="W25" i="3"/>
  <c r="W83" i="3"/>
  <c r="Y109" i="3"/>
  <c r="W45" i="3"/>
  <c r="Y60" i="3"/>
  <c r="Y104" i="3"/>
  <c r="Y59" i="3"/>
  <c r="W114" i="3"/>
  <c r="W80" i="3"/>
  <c r="W88" i="3"/>
  <c r="Y40" i="3"/>
  <c r="W78" i="3"/>
  <c r="Y123" i="3"/>
  <c r="Y66" i="3"/>
  <c r="W124" i="3"/>
  <c r="Y82" i="3"/>
  <c r="Y17" i="3"/>
  <c r="Y67" i="3"/>
  <c r="W14" i="3"/>
  <c r="Y72" i="3"/>
  <c r="Y42" i="3"/>
  <c r="W31" i="3"/>
  <c r="W13" i="3"/>
  <c r="W11" i="3"/>
  <c r="W56" i="3"/>
  <c r="W85" i="3"/>
  <c r="Y5" i="3"/>
  <c r="W66" i="3"/>
  <c r="Y55" i="3"/>
  <c r="Y126" i="3"/>
  <c r="W3" i="3"/>
  <c r="Y15" i="3"/>
  <c r="Y32" i="3"/>
  <c r="Y122" i="3"/>
  <c r="W117" i="3"/>
  <c r="W20" i="3"/>
  <c r="Y107" i="3"/>
  <c r="Y87" i="3"/>
  <c r="Y43" i="3"/>
  <c r="Y116" i="3"/>
  <c r="W9" i="3"/>
  <c r="W28" i="3"/>
  <c r="Y34" i="3"/>
  <c r="W104" i="3"/>
  <c r="W96" i="3"/>
  <c r="W12" i="3"/>
  <c r="W34" i="3"/>
  <c r="W21" i="3"/>
  <c r="W108" i="3"/>
  <c r="W122" i="3"/>
  <c r="Y58" i="3"/>
  <c r="Y9" i="3"/>
  <c r="Y31" i="3"/>
  <c r="Y13" i="3"/>
  <c r="Y85" i="3"/>
  <c r="W97" i="3"/>
  <c r="W35" i="3"/>
  <c r="Y92" i="3"/>
  <c r="Y89" i="3"/>
  <c r="W54" i="3"/>
  <c r="W123" i="3"/>
  <c r="W69" i="3"/>
  <c r="Y83" i="3"/>
  <c r="W111" i="3"/>
  <c r="Y23" i="3"/>
  <c r="W118" i="3"/>
  <c r="Y119" i="3"/>
  <c r="W79" i="3"/>
  <c r="Y21" i="3"/>
  <c r="W103" i="3"/>
  <c r="W48" i="3"/>
  <c r="W86" i="3"/>
  <c r="W94" i="3"/>
  <c r="W37" i="3"/>
  <c r="W101" i="3"/>
  <c r="Y20" i="3"/>
  <c r="Y51" i="3"/>
  <c r="Y10" i="3"/>
  <c r="Y11" i="3"/>
  <c r="Y114" i="3"/>
  <c r="Y24" i="3"/>
  <c r="W27" i="3"/>
  <c r="W24" i="3"/>
  <c r="W57" i="3"/>
  <c r="W10" i="3"/>
  <c r="Y3" i="3"/>
  <c r="W23" i="3"/>
  <c r="Y84" i="3"/>
  <c r="W93" i="3"/>
  <c r="Y7" i="3"/>
  <c r="Y29" i="3"/>
  <c r="Y121" i="3"/>
  <c r="Y68" i="3"/>
  <c r="Y77" i="3"/>
  <c r="W119" i="3"/>
  <c r="W22" i="3"/>
  <c r="W115" i="3"/>
  <c r="W42" i="3"/>
  <c r="Y75" i="3"/>
  <c r="Y113" i="3"/>
  <c r="Y52" i="3"/>
  <c r="Y95" i="3"/>
  <c r="Y108" i="3"/>
  <c r="Y94" i="3"/>
  <c r="Y112" i="3"/>
  <c r="W92" i="3"/>
  <c r="Y96" i="3"/>
  <c r="W84" i="3"/>
  <c r="W126" i="3"/>
  <c r="Y28" i="3"/>
  <c r="W68" i="3"/>
  <c r="W99" i="3"/>
  <c r="Y111" i="3"/>
  <c r="W44" i="3"/>
  <c r="Y38" i="3"/>
  <c r="Y30" i="3"/>
  <c r="Y65" i="3"/>
  <c r="W109" i="3"/>
  <c r="Y22" i="3"/>
  <c r="W116" i="3"/>
  <c r="Y73" i="3"/>
  <c r="W29" i="3"/>
  <c r="W98" i="3"/>
  <c r="Y41" i="3"/>
  <c r="Y37" i="3"/>
  <c r="W2" i="3"/>
  <c r="W41" i="3"/>
  <c r="W121" i="3"/>
  <c r="W59" i="3"/>
  <c r="W77" i="3"/>
  <c r="Y102" i="3"/>
  <c r="W82" i="3"/>
  <c r="Y110" i="3"/>
  <c r="Y39" i="3"/>
  <c r="Y45" i="3"/>
  <c r="W51" i="3"/>
  <c r="Y47" i="3"/>
  <c r="Y6" i="3"/>
  <c r="Y99" i="3"/>
  <c r="Y14" i="3"/>
  <c r="Y25" i="3"/>
  <c r="Y101" i="3"/>
  <c r="Y90" i="3"/>
  <c r="W40" i="3"/>
  <c r="W8" i="3"/>
  <c r="W110" i="3"/>
  <c r="W4" i="3"/>
  <c r="Y50" i="3"/>
  <c r="W100" i="3"/>
  <c r="Y88" i="3"/>
  <c r="W72" i="3"/>
  <c r="Y93" i="3"/>
  <c r="W112" i="3"/>
  <c r="W63" i="3"/>
  <c r="Y35" i="3"/>
  <c r="Y98" i="3"/>
  <c r="W106" i="3"/>
  <c r="Y80" i="3"/>
  <c r="Y71" i="3"/>
  <c r="Y120" i="3"/>
  <c r="W46" i="3"/>
  <c r="Y106" i="3"/>
  <c r="W65" i="3"/>
  <c r="Y78" i="3"/>
  <c r="Y12" i="3"/>
  <c r="Y86" i="3"/>
  <c r="Y56" i="3"/>
  <c r="Y97" i="3"/>
  <c r="W81" i="3"/>
  <c r="Y76" i="3"/>
  <c r="W38" i="3"/>
  <c r="W75" i="3"/>
  <c r="W50" i="3"/>
  <c r="W55" i="3"/>
  <c r="Y57" i="3"/>
  <c r="Y81" i="3"/>
  <c r="Y4" i="3"/>
  <c r="Y100" i="3"/>
  <c r="Y44" i="3"/>
  <c r="Y91" i="3"/>
  <c r="Y70" i="3"/>
  <c r="W60" i="3"/>
  <c r="AV179" i="2"/>
  <c r="AV323" i="2"/>
  <c r="AV318" i="2"/>
  <c r="AV186" i="2"/>
  <c r="AV553" i="2"/>
  <c r="AV362" i="2"/>
  <c r="AV253" i="2"/>
  <c r="AV703" i="2"/>
  <c r="AV610" i="2"/>
  <c r="AV524" i="2"/>
  <c r="AV204" i="2"/>
  <c r="AV129" i="2"/>
  <c r="AV715" i="2"/>
  <c r="AV407" i="2"/>
  <c r="AV18" i="2"/>
  <c r="AV629" i="2"/>
  <c r="AV569" i="2"/>
  <c r="AV100" i="2"/>
  <c r="AV727" i="2"/>
  <c r="AV639" i="2"/>
  <c r="AV408" i="2"/>
  <c r="AV607" i="2"/>
  <c r="AV111" i="2"/>
  <c r="AV678" i="2"/>
  <c r="AV377" i="2"/>
  <c r="AV52" i="2"/>
  <c r="AV78" i="2"/>
  <c r="AV622" i="2"/>
  <c r="AV424" i="2"/>
  <c r="AV488" i="2"/>
  <c r="AV337" i="2"/>
  <c r="AV597" i="2"/>
  <c r="AV475" i="2"/>
  <c r="AV310" i="2"/>
  <c r="AV725" i="2"/>
  <c r="AV412" i="2"/>
  <c r="AV399" i="2"/>
  <c r="AV736" i="2"/>
  <c r="AV507" i="2"/>
  <c r="AV480" i="2"/>
  <c r="AV580" i="2"/>
  <c r="AV660" i="2"/>
  <c r="AV613" i="2"/>
  <c r="AV173" i="2"/>
  <c r="AV193" i="2"/>
  <c r="AV269" i="2"/>
  <c r="AV102" i="2"/>
  <c r="AV529" i="2"/>
  <c r="AV289" i="2"/>
  <c r="AV263" i="2"/>
  <c r="AV383" i="2"/>
  <c r="AV658" i="2"/>
  <c r="AV501" i="2"/>
  <c r="AV158" i="2"/>
  <c r="AV525" i="2"/>
  <c r="AV586" i="2"/>
  <c r="AV571" i="2"/>
  <c r="AV80" i="2"/>
  <c r="AV446" i="2"/>
  <c r="AV65" i="2"/>
  <c r="AV737" i="2"/>
  <c r="AV724" i="2"/>
  <c r="AV437" i="2"/>
  <c r="AV320" i="2"/>
  <c r="AV503" i="2"/>
  <c r="AV127" i="2"/>
  <c r="AV585" i="2"/>
  <c r="AV511" i="2"/>
  <c r="AV188" i="2"/>
  <c r="AV354" i="2"/>
  <c r="AV85" i="2"/>
  <c r="AV415" i="2"/>
  <c r="AV192" i="2"/>
  <c r="AV710" i="2"/>
  <c r="AV518" i="2"/>
  <c r="AV274" i="2"/>
  <c r="AV602" i="2"/>
  <c r="AV357" i="2"/>
  <c r="AV282" i="2"/>
  <c r="AV632" i="2"/>
  <c r="AV395" i="2"/>
  <c r="AV468" i="2"/>
  <c r="AV122" i="2"/>
  <c r="AV398" i="2"/>
  <c r="AV431" i="2"/>
  <c r="AV312" i="2"/>
  <c r="AV441" i="2"/>
  <c r="AV59" i="2"/>
  <c r="AV490" i="2"/>
  <c r="AV321" i="2"/>
  <c r="AV40" i="2"/>
  <c r="AV240" i="2"/>
  <c r="AV563" i="2"/>
  <c r="AV6" i="2"/>
  <c r="AV687" i="2"/>
  <c r="AV218" i="2"/>
  <c r="AV444" i="2"/>
  <c r="AV61" i="2"/>
  <c r="AV706" i="2"/>
  <c r="AV601" i="2"/>
  <c r="AV554" i="2"/>
  <c r="AV599" i="2"/>
  <c r="AV679" i="2"/>
  <c r="AV330" i="2"/>
  <c r="AV677" i="2"/>
  <c r="AV254" i="2"/>
  <c r="AV413" i="2"/>
  <c r="AV464" i="2"/>
  <c r="AV448" i="2"/>
  <c r="AV605" i="2"/>
  <c r="AV202" i="2"/>
  <c r="AV56" i="2"/>
  <c r="AV643" i="2"/>
  <c r="AV348" i="2"/>
  <c r="AV421" i="2"/>
  <c r="AV180" i="2"/>
  <c r="AV733" i="2"/>
  <c r="AV157" i="2"/>
  <c r="AV314" i="2"/>
  <c r="AV562" i="2"/>
  <c r="AV430" i="2"/>
  <c r="AV576" i="2"/>
  <c r="AV54" i="2"/>
  <c r="AV333" i="2"/>
  <c r="AV27" i="2"/>
  <c r="AV495" i="2"/>
  <c r="AV405" i="2"/>
  <c r="AV375" i="2"/>
  <c r="AV14" i="2"/>
  <c r="AV166" i="2"/>
  <c r="AV150" i="2"/>
  <c r="AV461" i="2"/>
  <c r="AV702" i="2"/>
  <c r="AV382" i="2"/>
  <c r="AV236" i="2"/>
  <c r="AV69" i="2"/>
  <c r="AV527" i="2"/>
  <c r="AV66" i="2"/>
  <c r="AV600" i="2"/>
  <c r="AV534" i="2"/>
  <c r="AV615" i="2"/>
  <c r="AV175" i="2"/>
  <c r="AV489" i="2"/>
  <c r="AV522" i="2"/>
  <c r="AV551" i="2"/>
  <c r="AV648" i="2"/>
  <c r="AV672" i="2"/>
  <c r="AV496" i="2"/>
  <c r="AV261" i="2"/>
  <c r="AV297" i="2"/>
  <c r="AV3" i="2"/>
  <c r="AV81" i="2"/>
  <c r="AV471" i="2"/>
  <c r="AV485" i="2"/>
  <c r="AV99" i="2"/>
  <c r="AV498" i="2"/>
  <c r="AV120" i="2"/>
  <c r="AV423" i="2"/>
  <c r="AV107" i="2"/>
  <c r="AV541" i="2"/>
  <c r="AV670" i="2"/>
  <c r="AV517" i="2"/>
  <c r="AV730" i="2"/>
  <c r="AV359" i="2"/>
  <c r="AV380" i="2"/>
  <c r="AV716" i="2"/>
  <c r="AV735" i="2"/>
  <c r="AV719" i="2"/>
  <c r="AV153" i="2"/>
  <c r="AV618" i="2"/>
  <c r="AV712" i="2"/>
  <c r="AV216" i="2"/>
  <c r="AV198" i="2"/>
  <c r="AV115" i="2"/>
  <c r="AV447" i="2"/>
  <c r="AV68" i="2"/>
  <c r="AV211" i="2"/>
  <c r="AV645" i="2"/>
  <c r="AV492" i="2"/>
  <c r="AV8" i="2"/>
  <c r="AV378" i="2"/>
  <c r="AV23" i="2"/>
  <c r="AV342" i="2"/>
  <c r="AV303" i="2"/>
  <c r="AV239" i="2"/>
  <c r="AV19" i="2"/>
  <c r="AV242" i="2"/>
  <c r="AV453" i="2"/>
  <c r="AV50" i="2"/>
  <c r="AV283" i="2"/>
  <c r="AV636" i="2"/>
  <c r="AV71" i="2"/>
  <c r="AV243" i="2"/>
  <c r="AV506" i="2"/>
  <c r="AV579" i="2"/>
  <c r="AV275" i="2"/>
  <c r="AV681" i="2"/>
  <c r="AV567" i="2"/>
  <c r="AV537" i="2"/>
  <c r="AV267" i="2"/>
  <c r="AV210" i="2"/>
  <c r="AV555" i="2"/>
  <c r="AV108" i="2"/>
  <c r="AV487" i="2"/>
  <c r="AV734" i="2"/>
  <c r="AV141" i="2"/>
  <c r="AV422" i="2"/>
  <c r="AV155" i="2"/>
  <c r="AV29" i="2"/>
  <c r="AV406" i="2"/>
  <c r="AV30" i="2"/>
  <c r="AV45" i="2"/>
  <c r="AV376" i="2"/>
  <c r="AV171" i="2"/>
  <c r="AV39" i="2"/>
  <c r="AV353" i="2"/>
  <c r="AV70" i="2"/>
  <c r="AV170" i="2"/>
  <c r="AV704" i="2"/>
  <c r="AV268" i="2"/>
  <c r="AV608" i="2"/>
  <c r="AV276" i="2"/>
  <c r="AV641" i="2"/>
  <c r="AV24" i="2"/>
  <c r="AV391" i="2"/>
  <c r="AV494" i="2"/>
  <c r="AV701" i="2"/>
  <c r="AV603" i="2"/>
  <c r="AV589" i="2"/>
  <c r="AV22" i="2"/>
  <c r="AV514" i="2"/>
  <c r="AV181" i="2"/>
  <c r="AV549" i="2"/>
  <c r="AV280" i="2"/>
  <c r="AV688" i="2"/>
  <c r="AV190" i="2"/>
  <c r="AV542" i="2"/>
  <c r="AV363" i="2"/>
  <c r="AV659" i="2"/>
  <c r="AV94" i="2"/>
  <c r="AV393" i="2"/>
  <c r="AV241" i="2"/>
  <c r="AV11" i="2"/>
  <c r="AV26" i="2"/>
  <c r="AV566" i="2"/>
  <c r="AV450" i="2"/>
  <c r="AV256" i="2"/>
  <c r="AV365" i="2"/>
  <c r="AV449" i="2"/>
  <c r="AV627" i="2"/>
  <c r="AV637" i="2"/>
  <c r="AV302" i="2"/>
  <c r="AV372" i="2"/>
  <c r="AV538" i="2"/>
  <c r="AV502" i="2"/>
  <c r="AV96" i="2"/>
  <c r="AV281" i="2"/>
  <c r="AV614" i="2"/>
  <c r="AV666" i="2"/>
  <c r="AV568" i="2"/>
  <c r="AV205" i="2"/>
  <c r="AV355" i="2"/>
  <c r="AV279" i="2"/>
  <c r="AV309" i="2"/>
  <c r="AV246" i="2"/>
  <c r="AV692" i="2"/>
  <c r="AV20" i="2"/>
  <c r="AV521" i="2"/>
  <c r="AV118" i="2"/>
  <c r="AV547" i="2"/>
  <c r="AV16" i="2"/>
  <c r="AV350" i="2"/>
  <c r="AV410" i="2"/>
  <c r="AV341" i="2"/>
  <c r="AV476" i="2"/>
  <c r="AV625" i="2"/>
  <c r="AV298" i="2"/>
  <c r="AV642" i="2"/>
  <c r="AV717" i="2"/>
  <c r="AV126" i="2"/>
  <c r="AV544" i="2"/>
  <c r="AV106" i="2"/>
  <c r="AV685" i="2"/>
  <c r="AV184" i="2"/>
  <c r="AV262" i="2"/>
  <c r="AV409" i="2"/>
  <c r="AV713" i="2"/>
  <c r="AV220" i="2"/>
  <c r="AV386" i="2"/>
  <c r="AV168" i="2"/>
  <c r="AV288" i="2"/>
  <c r="AV594" i="2"/>
  <c r="AV219" i="2"/>
  <c r="AV2" i="2"/>
  <c r="AV352" i="2"/>
  <c r="AV484" i="2"/>
  <c r="AV416" i="2"/>
  <c r="AV149" i="2"/>
  <c r="AV572" i="2"/>
  <c r="AV349" i="2"/>
  <c r="AV41" i="2"/>
  <c r="AV174" i="2"/>
  <c r="AV306" i="2"/>
  <c r="AV82" i="2"/>
  <c r="AV128" i="2"/>
  <c r="AV663" i="2"/>
  <c r="AV62" i="2"/>
  <c r="AV260" i="2"/>
  <c r="AV454" i="2"/>
  <c r="AV584" i="2"/>
  <c r="AV546" i="2"/>
  <c r="AV324" i="2"/>
  <c r="AV419" i="2"/>
  <c r="AV477" i="2"/>
  <c r="AV169" i="2"/>
  <c r="AV257" i="2"/>
  <c r="AV556" i="2"/>
  <c r="AV315" i="2"/>
  <c r="AV189" i="2"/>
  <c r="AV473" i="2"/>
  <c r="AV414" i="2"/>
  <c r="AV596" i="2"/>
  <c r="AV691" i="2"/>
  <c r="AV402" i="2"/>
  <c r="AV31" i="2"/>
  <c r="AV620" i="2"/>
  <c r="AV208" i="2"/>
  <c r="AV435" i="2"/>
  <c r="AV486" i="2"/>
  <c r="AV213" i="2"/>
  <c r="AV15" i="2"/>
  <c r="AV526" i="2"/>
  <c r="AV671" i="2"/>
  <c r="AV404" i="2"/>
  <c r="AV533" i="2"/>
  <c r="AV5" i="2"/>
  <c r="AV626" i="2"/>
  <c r="AV669" i="2"/>
  <c r="AV592" i="2"/>
  <c r="AV565" i="2"/>
  <c r="AV72" i="2"/>
  <c r="AV247" i="2"/>
  <c r="AV201" i="2"/>
  <c r="AV251" i="2"/>
  <c r="AV360" i="2"/>
  <c r="AV285" i="2"/>
  <c r="AV509" i="2"/>
  <c r="AV338" i="2"/>
  <c r="AV287" i="2"/>
  <c r="AV460" i="2"/>
  <c r="AV478" i="2"/>
  <c r="AV591" i="2"/>
  <c r="AV676" i="2"/>
  <c r="AV113" i="2"/>
  <c r="AV564" i="2"/>
  <c r="AV499" i="2"/>
  <c r="AV550" i="2"/>
  <c r="AV689" i="2"/>
  <c r="AV97" i="2"/>
  <c r="AV264" i="2"/>
  <c r="AV439" i="2"/>
  <c r="AV121" i="2"/>
  <c r="AV295" i="2"/>
  <c r="AV634" i="2"/>
  <c r="AV438" i="2"/>
  <c r="AV329" i="2"/>
  <c r="AV233" i="2"/>
  <c r="AV199" i="2"/>
  <c r="AV631" i="2"/>
  <c r="AV32" i="2"/>
  <c r="AV36" i="2"/>
  <c r="AV322" i="2"/>
  <c r="AV87" i="2"/>
  <c r="AV212" i="2"/>
  <c r="AV433" i="2"/>
  <c r="AV46" i="2"/>
  <c r="AV73" i="2"/>
  <c r="AV577" i="2"/>
  <c r="AV604" i="2"/>
  <c r="AV482" i="2"/>
  <c r="AV123" i="2"/>
  <c r="AV519" i="2"/>
  <c r="AV28" i="2"/>
  <c r="AV293" i="2"/>
  <c r="AV214" i="2"/>
  <c r="AV351" i="2"/>
  <c r="AV133" i="2"/>
  <c r="AV206" i="2"/>
  <c r="AV347" i="2"/>
  <c r="AV138" i="2"/>
  <c r="AV694" i="2"/>
  <c r="AV266" i="2"/>
  <c r="AV143" i="2"/>
  <c r="AV331" i="2"/>
  <c r="AV238" i="2"/>
  <c r="AV612" i="2"/>
  <c r="AV520" i="2"/>
  <c r="AV187" i="2"/>
  <c r="AV311" i="2"/>
  <c r="AV156" i="2"/>
  <c r="AV140" i="2"/>
  <c r="AV196" i="2"/>
  <c r="AV635" i="2"/>
  <c r="AV319" i="2"/>
  <c r="AV164" i="2"/>
  <c r="AV328" i="2"/>
  <c r="AV387" i="2"/>
  <c r="AV682" i="2"/>
  <c r="AV512" i="2"/>
  <c r="AV47" i="2"/>
  <c r="AV124" i="2"/>
  <c r="AV234" i="2"/>
  <c r="AV587" i="2"/>
  <c r="AV535" i="2"/>
  <c r="AV379" i="2"/>
  <c r="AV38" i="2"/>
  <c r="AV516" i="2"/>
  <c r="AV536" i="2"/>
  <c r="AV656" i="2"/>
  <c r="AV25" i="2"/>
  <c r="AV707" i="2"/>
  <c r="AV664" i="2"/>
  <c r="AV552" i="2"/>
  <c r="AV271" i="2"/>
  <c r="AV177" i="2"/>
  <c r="AV573" i="2"/>
  <c r="AV172" i="2"/>
  <c r="AV232" i="2"/>
  <c r="AV368" i="2"/>
  <c r="AV472" i="2"/>
  <c r="AV103" i="2"/>
  <c r="AV160" i="2"/>
  <c r="AV284" i="2"/>
  <c r="AV611" i="2"/>
  <c r="AV110" i="2"/>
  <c r="AV470" i="2"/>
  <c r="AV83" i="2"/>
  <c r="AV609" i="2"/>
  <c r="AV540" i="2"/>
  <c r="AV667" i="2"/>
  <c r="AV185" i="2"/>
  <c r="AV131" i="2"/>
  <c r="AV462" i="2"/>
  <c r="AV162" i="2"/>
  <c r="AV75" i="2"/>
  <c r="AV33" i="2"/>
  <c r="AV136" i="2"/>
  <c r="AV722" i="2"/>
  <c r="AV197" i="2"/>
  <c r="AV101" i="2"/>
  <c r="AV305" i="2"/>
  <c r="AV58" i="2"/>
  <c r="AV90" i="2"/>
  <c r="AV673" i="2"/>
  <c r="AV74" i="2"/>
  <c r="AV578" i="2"/>
  <c r="AV548" i="2"/>
  <c r="AV209" i="2"/>
  <c r="AV500" i="2"/>
  <c r="AV680" i="2"/>
  <c r="AV339" i="2"/>
  <c r="AV57" i="2"/>
  <c r="AV230" i="2"/>
  <c r="AV278" i="2"/>
  <c r="AV130" i="2"/>
  <c r="AV79" i="2"/>
  <c r="AV308" i="2"/>
  <c r="AV508" i="2"/>
  <c r="AV732" i="2"/>
  <c r="AV588" i="2"/>
  <c r="AV270" i="2"/>
  <c r="AV361" i="2"/>
  <c r="AV43" i="2"/>
  <c r="AV443" i="2"/>
  <c r="AV98" i="2"/>
  <c r="AV655" i="2"/>
  <c r="AV653" i="2"/>
  <c r="AV147" i="2"/>
  <c r="AV619" i="2"/>
  <c r="AV132" i="2"/>
  <c r="AV686" i="2"/>
  <c r="AV167" i="2"/>
  <c r="AV48" i="2"/>
  <c r="AV244" i="2"/>
  <c r="AV60" i="2"/>
  <c r="AV114" i="2"/>
  <c r="AV647" i="2"/>
  <c r="AV142" i="2"/>
  <c r="AV459" i="2"/>
  <c r="AV649" i="2"/>
  <c r="AV557" i="2"/>
  <c r="AV345" i="2"/>
  <c r="AV334" i="2"/>
  <c r="AV392" i="2"/>
  <c r="AV165" i="2"/>
  <c r="AV705" i="2"/>
  <c r="AV559" i="2"/>
  <c r="AV49" i="2"/>
  <c r="AV434" i="2"/>
  <c r="AV451" i="2"/>
  <c r="AV606" i="2"/>
  <c r="AV539" i="2"/>
  <c r="AV317" i="2"/>
  <c r="AV465" i="2"/>
  <c r="AV456" i="2"/>
  <c r="AV53" i="2"/>
  <c r="AV575" i="2"/>
  <c r="AV316" i="2"/>
  <c r="AV84" i="2"/>
  <c r="AV428" i="2"/>
  <c r="AV479" i="2"/>
  <c r="AV630" i="2"/>
  <c r="AV693" i="2"/>
  <c r="AV683" i="2"/>
  <c r="AV418" i="2"/>
  <c r="AV117" i="2"/>
  <c r="AV161" i="2"/>
  <c r="AV152" i="2"/>
  <c r="AV640" i="2"/>
  <c r="AV21" i="2"/>
  <c r="AV491" i="2"/>
  <c r="AV389" i="2"/>
  <c r="AV396" i="2"/>
  <c r="AV726" i="2"/>
  <c r="AV397" i="2"/>
  <c r="AV148" i="2"/>
  <c r="AV523" i="2"/>
  <c r="AV4" i="2"/>
  <c r="AV273" i="2"/>
  <c r="AV381" i="2"/>
  <c r="AV432" i="2"/>
  <c r="AV358" i="2"/>
  <c r="AV217" i="2"/>
  <c r="AV34" i="2"/>
  <c r="AV510" i="2"/>
  <c r="AV401" i="2"/>
  <c r="AV595" i="2"/>
  <c r="AV458" i="2"/>
  <c r="AV638" i="2"/>
  <c r="AV335" i="2"/>
  <c r="AV119" i="2"/>
  <c r="AV457" i="2"/>
  <c r="AV593" i="2"/>
  <c r="AV650" i="2"/>
  <c r="AV265" i="2"/>
  <c r="AV203" i="2"/>
  <c r="AV290" i="2"/>
  <c r="AV665" i="2"/>
  <c r="AV12" i="2"/>
  <c r="AV159" i="2"/>
  <c r="AV91" i="2"/>
  <c r="AV200" i="2"/>
  <c r="AV343" i="2"/>
  <c r="AV344" i="2"/>
  <c r="AV590" i="2"/>
  <c r="AV144" i="2"/>
  <c r="AV93" i="2"/>
  <c r="AV633" i="2"/>
  <c r="AV455" i="2"/>
  <c r="AV493" i="2"/>
  <c r="AV346" i="2"/>
  <c r="AV531" i="2"/>
  <c r="AV227" i="2"/>
  <c r="AV86" i="2"/>
  <c r="AV624" i="2"/>
  <c r="AV7" i="2"/>
  <c r="AV64" i="2"/>
  <c r="AV105" i="2"/>
  <c r="AV356" i="2"/>
  <c r="AV729" i="2"/>
  <c r="AV296" i="2"/>
  <c r="AV332" i="2"/>
  <c r="AV13" i="2"/>
  <c r="AV221" i="2"/>
  <c r="AV738" i="2"/>
  <c r="AV224" i="2"/>
  <c r="AV384" i="2"/>
  <c r="AV112" i="2"/>
  <c r="AV237" i="2"/>
  <c r="AV340" i="2"/>
  <c r="AV371" i="2"/>
  <c r="AV370" i="2"/>
  <c r="AV662" i="2"/>
  <c r="AV231" i="2"/>
  <c r="AV89" i="2"/>
  <c r="AV226" i="2"/>
  <c r="AV469" i="2"/>
  <c r="AV183" i="2"/>
  <c r="AV429" i="2"/>
  <c r="AV300" i="2"/>
  <c r="AV291" i="2"/>
  <c r="AV561" i="2"/>
  <c r="AV17" i="2"/>
  <c r="AV570" i="2"/>
  <c r="AV301" i="2"/>
  <c r="AV483" i="2"/>
  <c r="AV513" i="2"/>
  <c r="AV215" i="2"/>
  <c r="AV436" i="2"/>
  <c r="AV481" i="2"/>
  <c r="AV675" i="2"/>
  <c r="AV708" i="2"/>
  <c r="AV668" i="2"/>
  <c r="AV582" i="2"/>
  <c r="AV10" i="2"/>
  <c r="AV313" i="2"/>
  <c r="AV67" i="2"/>
  <c r="AV714" i="2"/>
  <c r="AV327" i="2"/>
  <c r="AV616" i="2"/>
  <c r="AV425" i="2"/>
  <c r="AV442" i="2"/>
  <c r="AV299" i="2"/>
  <c r="AV420" i="2"/>
  <c r="AV695" i="2"/>
  <c r="AV134" i="2"/>
  <c r="AV400" i="2"/>
  <c r="AV51" i="2"/>
  <c r="AV277" i="2"/>
  <c r="AV543" i="2"/>
  <c r="AV445" i="2"/>
  <c r="AV684" i="2"/>
  <c r="AV195" i="2"/>
  <c r="AV403" i="2"/>
  <c r="AV504" i="2"/>
  <c r="AV9" i="2"/>
  <c r="AV463" i="2"/>
  <c r="AV731" i="2"/>
  <c r="AV497" i="2"/>
  <c r="AV76" i="2"/>
  <c r="AV145" i="2"/>
  <c r="AV427" i="2"/>
  <c r="AV151" i="2"/>
  <c r="AV42" i="2"/>
  <c r="AV228" i="2"/>
  <c r="AV617" i="2"/>
  <c r="AV452" i="2"/>
  <c r="AV723" i="2"/>
  <c r="AV385" i="2"/>
  <c r="AV146" i="2"/>
  <c r="AV388" i="2"/>
  <c r="AV532" i="2"/>
  <c r="AV163" i="2"/>
  <c r="AV182" i="2"/>
  <c r="AV191" i="2"/>
  <c r="AV467" i="2"/>
  <c r="AV222" i="2"/>
  <c r="AV104" i="2"/>
  <c r="AV690" i="2"/>
  <c r="AV92" i="2"/>
  <c r="AV466" i="2"/>
  <c r="AV109" i="2"/>
  <c r="AV390" i="2"/>
  <c r="AV661" i="2"/>
  <c r="AV720" i="2"/>
  <c r="AV654" i="2"/>
  <c r="AV583" i="2"/>
  <c r="AV292" i="2"/>
  <c r="AV696" i="2"/>
  <c r="AV207" i="2"/>
  <c r="AV223" i="2"/>
  <c r="AV229" i="2"/>
  <c r="AV95" i="2"/>
  <c r="AV644" i="2"/>
  <c r="AV651" i="2"/>
  <c r="AV258" i="2"/>
  <c r="AV259" i="2"/>
  <c r="AV255" i="2"/>
  <c r="AV139" i="2"/>
  <c r="AV373" i="2"/>
  <c r="AV721" i="2"/>
  <c r="AV698" i="2"/>
  <c r="AV646" i="2"/>
  <c r="AV560" i="2"/>
  <c r="AV176" i="2"/>
  <c r="AV515" i="2"/>
  <c r="AV252" i="2"/>
  <c r="AV37" i="2"/>
  <c r="AV307" i="2"/>
  <c r="AV394" i="2"/>
  <c r="AV699" i="2"/>
  <c r="AV440" i="2"/>
  <c r="AV304" i="2"/>
  <c r="AV249" i="2"/>
  <c r="AV294" i="2"/>
  <c r="AV364" i="2"/>
  <c r="AV135" i="2"/>
  <c r="AV628" i="2"/>
  <c r="AV88" i="2"/>
  <c r="AV581" i="2"/>
  <c r="AV426" i="2"/>
  <c r="AV178" i="2"/>
  <c r="AV245" i="2"/>
  <c r="AV367" i="2"/>
  <c r="AV235" i="2"/>
  <c r="AV35" i="2"/>
  <c r="AV116" i="2"/>
  <c r="AV250" i="2"/>
  <c r="AV718" i="2"/>
  <c r="AV286" i="2"/>
  <c r="AV545" i="2"/>
  <c r="AV272" i="2"/>
  <c r="AV411" i="2"/>
  <c r="AV366" i="2"/>
  <c r="AV125" i="2"/>
  <c r="AV598" i="2"/>
  <c r="AV137" i="2"/>
  <c r="AV574" i="2"/>
  <c r="AV505" i="2"/>
  <c r="AV55" i="2"/>
  <c r="AV326" i="2"/>
  <c r="AV77" i="2"/>
  <c r="AV194" i="2"/>
  <c r="AV621" i="2"/>
  <c r="AV528" i="2"/>
  <c r="AV44" i="2"/>
  <c r="AV697" i="2"/>
  <c r="AV728" i="2"/>
  <c r="AV558" i="2"/>
  <c r="AV248" i="2"/>
  <c r="AV369" i="2"/>
  <c r="AV374" i="2"/>
  <c r="AV623" i="2"/>
  <c r="AV417" i="2"/>
  <c r="AV709" i="2"/>
  <c r="AV652" i="2"/>
  <c r="AV336" i="2"/>
  <c r="AV325" i="2"/>
  <c r="AV711" i="2"/>
  <c r="AV474" i="2"/>
  <c r="X95" i="3" l="1"/>
  <c r="X75" i="3"/>
  <c r="Z50" i="3"/>
  <c r="Z84" i="3"/>
  <c r="Z23" i="3"/>
  <c r="X67" i="3"/>
  <c r="X38" i="3"/>
  <c r="Z71" i="3"/>
  <c r="X4" i="3"/>
  <c r="Z45" i="3"/>
  <c r="X98" i="3"/>
  <c r="X68" i="3"/>
  <c r="Z75" i="3"/>
  <c r="X23" i="3"/>
  <c r="X101" i="3"/>
  <c r="X111" i="3"/>
  <c r="Z9" i="3"/>
  <c r="Z116" i="3"/>
  <c r="X66" i="3"/>
  <c r="Z82" i="3"/>
  <c r="X45" i="3"/>
  <c r="Z61" i="3"/>
  <c r="X107" i="3"/>
  <c r="X39" i="3"/>
  <c r="Z118" i="3"/>
  <c r="X64" i="3"/>
  <c r="Z20" i="3"/>
  <c r="Z53" i="3"/>
  <c r="Z80" i="3"/>
  <c r="Z28" i="3"/>
  <c r="X42" i="3"/>
  <c r="Z3" i="3"/>
  <c r="X37" i="3"/>
  <c r="Z83" i="3"/>
  <c r="Z58" i="3"/>
  <c r="Z43" i="3"/>
  <c r="Z5" i="3"/>
  <c r="X124" i="3"/>
  <c r="Z109" i="3"/>
  <c r="X43" i="3"/>
  <c r="Z64" i="3"/>
  <c r="Z124" i="3"/>
  <c r="X62" i="3"/>
  <c r="Z69" i="3"/>
  <c r="Z120" i="3"/>
  <c r="Z55" i="3"/>
  <c r="X29" i="3"/>
  <c r="Z70" i="3"/>
  <c r="X81" i="3"/>
  <c r="X106" i="3"/>
  <c r="X8" i="3"/>
  <c r="Z110" i="3"/>
  <c r="Z73" i="3"/>
  <c r="X126" i="3"/>
  <c r="X115" i="3"/>
  <c r="X10" i="3"/>
  <c r="X94" i="3"/>
  <c r="X69" i="3"/>
  <c r="X122" i="3"/>
  <c r="Z87" i="3"/>
  <c r="X85" i="3"/>
  <c r="Z66" i="3"/>
  <c r="X83" i="3"/>
  <c r="X87" i="3"/>
  <c r="X90" i="3"/>
  <c r="Z19" i="3"/>
  <c r="Z105" i="3"/>
  <c r="Z63" i="3"/>
  <c r="X99" i="3"/>
  <c r="Z60" i="3"/>
  <c r="Z39" i="3"/>
  <c r="Z91" i="3"/>
  <c r="Z97" i="3"/>
  <c r="Z98" i="3"/>
  <c r="X40" i="3"/>
  <c r="X82" i="3"/>
  <c r="X116" i="3"/>
  <c r="X84" i="3"/>
  <c r="X22" i="3"/>
  <c r="X57" i="3"/>
  <c r="X86" i="3"/>
  <c r="X123" i="3"/>
  <c r="X108" i="3"/>
  <c r="Z107" i="3"/>
  <c r="X56" i="3"/>
  <c r="Z123" i="3"/>
  <c r="X25" i="3"/>
  <c r="X6" i="3"/>
  <c r="Z2" i="3"/>
  <c r="Z74" i="3"/>
  <c r="X16" i="3"/>
  <c r="X32" i="3"/>
  <c r="X9" i="3"/>
  <c r="X110" i="3"/>
  <c r="Z44" i="3"/>
  <c r="Z56" i="3"/>
  <c r="Z35" i="3"/>
  <c r="Z90" i="3"/>
  <c r="Z102" i="3"/>
  <c r="Z22" i="3"/>
  <c r="Z96" i="3"/>
  <c r="X119" i="3"/>
  <c r="X24" i="3"/>
  <c r="X48" i="3"/>
  <c r="X54" i="3"/>
  <c r="X21" i="3"/>
  <c r="X20" i="3"/>
  <c r="X11" i="3"/>
  <c r="X78" i="3"/>
  <c r="Z26" i="3"/>
  <c r="Z54" i="3"/>
  <c r="Z49" i="3"/>
  <c r="X61" i="3"/>
  <c r="X33" i="3"/>
  <c r="Z16" i="3"/>
  <c r="X51" i="3"/>
  <c r="X7" i="3"/>
  <c r="Z100" i="3"/>
  <c r="Z86" i="3"/>
  <c r="X63" i="3"/>
  <c r="Z101" i="3"/>
  <c r="X77" i="3"/>
  <c r="X109" i="3"/>
  <c r="X92" i="3"/>
  <c r="Z77" i="3"/>
  <c r="X27" i="3"/>
  <c r="X103" i="3"/>
  <c r="Z89" i="3"/>
  <c r="X34" i="3"/>
  <c r="X117" i="3"/>
  <c r="X13" i="3"/>
  <c r="Z40" i="3"/>
  <c r="Z117" i="3"/>
  <c r="X125" i="3"/>
  <c r="X52" i="3"/>
  <c r="X47" i="3"/>
  <c r="Z18" i="3"/>
  <c r="X105" i="3"/>
  <c r="Z41" i="3"/>
  <c r="Z17" i="3"/>
  <c r="Z76" i="3"/>
  <c r="Z4" i="3"/>
  <c r="Z12" i="3"/>
  <c r="X112" i="3"/>
  <c r="Z25" i="3"/>
  <c r="X59" i="3"/>
  <c r="Z65" i="3"/>
  <c r="Z112" i="3"/>
  <c r="Z68" i="3"/>
  <c r="Z24" i="3"/>
  <c r="Z21" i="3"/>
  <c r="Z92" i="3"/>
  <c r="X12" i="3"/>
  <c r="Z122" i="3"/>
  <c r="X31" i="3"/>
  <c r="X88" i="3"/>
  <c r="X91" i="3"/>
  <c r="X120" i="3"/>
  <c r="X15" i="3"/>
  <c r="X71" i="3"/>
  <c r="X19" i="3"/>
  <c r="X70" i="3"/>
  <c r="Z31" i="3"/>
  <c r="X60" i="3"/>
  <c r="Z81" i="3"/>
  <c r="Z78" i="3"/>
  <c r="Z93" i="3"/>
  <c r="Z14" i="3"/>
  <c r="X121" i="3"/>
  <c r="Z30" i="3"/>
  <c r="Z94" i="3"/>
  <c r="Z121" i="3"/>
  <c r="Z114" i="3"/>
  <c r="X79" i="3"/>
  <c r="X35" i="3"/>
  <c r="X96" i="3"/>
  <c r="Z32" i="3"/>
  <c r="Z42" i="3"/>
  <c r="X80" i="3"/>
  <c r="X49" i="3"/>
  <c r="X53" i="3"/>
  <c r="X36" i="3"/>
  <c r="X76" i="3"/>
  <c r="X73" i="3"/>
  <c r="Z62" i="3"/>
  <c r="Z57" i="3"/>
  <c r="X65" i="3"/>
  <c r="X72" i="3"/>
  <c r="Z99" i="3"/>
  <c r="X41" i="3"/>
  <c r="Z38" i="3"/>
  <c r="Z108" i="3"/>
  <c r="Z29" i="3"/>
  <c r="Z11" i="3"/>
  <c r="Z119" i="3"/>
  <c r="X97" i="3"/>
  <c r="X104" i="3"/>
  <c r="Z15" i="3"/>
  <c r="Z72" i="3"/>
  <c r="X114" i="3"/>
  <c r="Z27" i="3"/>
  <c r="X89" i="3"/>
  <c r="X17" i="3"/>
  <c r="X5" i="3"/>
  <c r="X30" i="3"/>
  <c r="Z113" i="3"/>
  <c r="Z33" i="3"/>
  <c r="X55" i="3"/>
  <c r="Z106" i="3"/>
  <c r="Z88" i="3"/>
  <c r="Z6" i="3"/>
  <c r="X2" i="3"/>
  <c r="X44" i="3"/>
  <c r="Z95" i="3"/>
  <c r="Z7" i="3"/>
  <c r="Z10" i="3"/>
  <c r="Z103" i="3"/>
  <c r="Z85" i="3"/>
  <c r="Z34" i="3"/>
  <c r="X3" i="3"/>
  <c r="X14" i="3"/>
  <c r="Z59" i="3"/>
  <c r="Z36" i="3"/>
  <c r="Z115" i="3"/>
  <c r="X113" i="3"/>
  <c r="X18" i="3"/>
  <c r="Z46" i="3"/>
  <c r="X102" i="3"/>
  <c r="X26" i="3"/>
  <c r="X50" i="3"/>
  <c r="X46" i="3"/>
  <c r="X100" i="3"/>
  <c r="Z47" i="3"/>
  <c r="Z37" i="3"/>
  <c r="Z111" i="3"/>
  <c r="Z52" i="3"/>
  <c r="X93" i="3"/>
  <c r="Z51" i="3"/>
  <c r="X118" i="3"/>
  <c r="Z13" i="3"/>
  <c r="X28" i="3"/>
  <c r="Z126" i="3"/>
  <c r="Z67" i="3"/>
  <c r="Z104" i="3"/>
  <c r="X74" i="3"/>
  <c r="Z48" i="3"/>
  <c r="Z125" i="3"/>
  <c r="Z79" i="3"/>
  <c r="Z8" i="3"/>
  <c r="X58" i="3"/>
</calcChain>
</file>

<file path=xl/sharedStrings.xml><?xml version="1.0" encoding="utf-8"?>
<sst xmlns="http://schemas.openxmlformats.org/spreadsheetml/2006/main" count="10466" uniqueCount="3166">
  <si>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</si>
  <si>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</si>
  <si>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</si>
  <si>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</si>
  <si>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</si>
  <si>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</si>
  <si>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</si>
  <si>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</si>
  <si>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</si>
  <si>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</si>
  <si>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</si>
  <si>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</si>
  <si>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</si>
  <si>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</si>
  <si>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</si>
  <si>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</si>
  <si>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</si>
  <si>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</si>
  <si>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</si>
  <si>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</si>
  <si>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</si>
  <si>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</si>
  <si>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</si>
  <si>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</si>
  <si>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</si>
  <si>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</si>
  <si>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</si>
  <si>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</si>
  <si>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</si>
  <si>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</si>
  <si>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</si>
  <si>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</si>
  <si>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</si>
  <si>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</si>
  <si>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</si>
  <si>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</si>
  <si>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</si>
  <si>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</si>
  <si>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</si>
  <si>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</si>
  <si>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</si>
  <si>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</si>
  <si>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</si>
  <si>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</si>
  <si>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</si>
  <si>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</si>
  <si>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</si>
  <si>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</si>
  <si>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</si>
  <si>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</si>
  <si>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</si>
  <si>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</si>
  <si>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</si>
  <si>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</si>
  <si>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</si>
  <si>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Axis Bank Ltd</t>
  </si>
  <si>
    <t>AXISBANK</t>
  </si>
  <si>
    <t>Mahindra and Mahindra Ltd</t>
  </si>
  <si>
    <t>M&amp;M</t>
  </si>
  <si>
    <t>Four Wheelers</t>
  </si>
  <si>
    <t>Kotak Mahindra Bank Ltd</t>
  </si>
  <si>
    <t>KOTAKBANK</t>
  </si>
  <si>
    <t>NTPC Ltd</t>
  </si>
  <si>
    <t>NTPC</t>
  </si>
  <si>
    <t>Power Generation</t>
  </si>
  <si>
    <t>Maruti Suzuki India Ltd</t>
  </si>
  <si>
    <t>MARUTI</t>
  </si>
  <si>
    <t>UltraTech Cement Ltd</t>
  </si>
  <si>
    <t>ULTRACEMCO</t>
  </si>
  <si>
    <t>Cement</t>
  </si>
  <si>
    <t>Oil and Natural Gas Corporation Ltd</t>
  </si>
  <si>
    <t>ONGC</t>
  </si>
  <si>
    <t>Oil &amp; Gas - Exploration &amp; Production</t>
  </si>
  <si>
    <t>Power Grid Corporation of India Ltd</t>
  </si>
  <si>
    <t>POWERGRID</t>
  </si>
  <si>
    <t>Power Transmission &amp; Distribution</t>
  </si>
  <si>
    <t>Wipro Ltd</t>
  </si>
  <si>
    <t>WIPRO</t>
  </si>
  <si>
    <t>Tata Motors Ltd</t>
  </si>
  <si>
    <t>TATAMOTORS</t>
  </si>
  <si>
    <t>Titan Company Ltd</t>
  </si>
  <si>
    <t>TITAN</t>
  </si>
  <si>
    <t>Precious Metals, Jewellery &amp; Watches</t>
  </si>
  <si>
    <t>Hindustan Aeronautics Ltd</t>
  </si>
  <si>
    <t>HAL</t>
  </si>
  <si>
    <t>Aerospace &amp; Defense Equipments</t>
  </si>
  <si>
    <t>Bajaj Auto Limited</t>
  </si>
  <si>
    <t>BAJAJ-AUTO</t>
  </si>
  <si>
    <t>Two Wheelers</t>
  </si>
  <si>
    <t>Adani Enterprises Ltd</t>
  </si>
  <si>
    <t>ADANIENT</t>
  </si>
  <si>
    <t>Commodities Trading</t>
  </si>
  <si>
    <t>Bajaj Finserv Ltd</t>
  </si>
  <si>
    <t>BAJAJFINSV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</si>
  <si>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</si>
  <si>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</si>
  <si>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</si>
  <si>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</si>
  <si>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</si>
  <si>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</si>
  <si>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Siemens Ltd</t>
  </si>
  <si>
    <t>SIEMENS</t>
  </si>
  <si>
    <t>Conglomerates</t>
  </si>
  <si>
    <t>Avenue Supermarts Ltd</t>
  </si>
  <si>
    <t>DMART</t>
  </si>
  <si>
    <t>Retail - Department Stores</t>
  </si>
  <si>
    <t>Asian Paints Ltd</t>
  </si>
  <si>
    <t>ASIANPAINT</t>
  </si>
  <si>
    <t>Paints</t>
  </si>
  <si>
    <t>Zomato Ltd</t>
  </si>
  <si>
    <t>ZOMATO</t>
  </si>
  <si>
    <t>Online Services</t>
  </si>
  <si>
    <t>JSW Steel Ltd</t>
  </si>
  <si>
    <t>JSWSTEEL</t>
  </si>
  <si>
    <t>Iron &amp; Steel</t>
  </si>
  <si>
    <t>Trent Ltd</t>
  </si>
  <si>
    <t>TRENT</t>
  </si>
  <si>
    <t>Retail - Apparel</t>
  </si>
  <si>
    <t>Nestle India Ltd</t>
  </si>
  <si>
    <t>NESTLEIND</t>
  </si>
  <si>
    <t>FMCG - Foods</t>
  </si>
  <si>
    <t>Varun Beverages Ltd</t>
  </si>
  <si>
    <t>VBL</t>
  </si>
  <si>
    <t>Soft Drinks</t>
  </si>
  <si>
    <t>Hindustan Zinc Ltd</t>
  </si>
  <si>
    <t>HINDZINC</t>
  </si>
  <si>
    <t>Mining - Diversified</t>
  </si>
  <si>
    <t>Bharat Electronics Ltd</t>
  </si>
  <si>
    <t>BEL</t>
  </si>
  <si>
    <t>Electronic Equipments</t>
  </si>
  <si>
    <t>Jio Financial Services Ltd</t>
  </si>
  <si>
    <t>JIOFIN</t>
  </si>
  <si>
    <t>DLF Ltd</t>
  </si>
  <si>
    <t>DLF</t>
  </si>
  <si>
    <t>Real Estate</t>
  </si>
  <si>
    <t>Indian Railway Finance Corp Ltd</t>
  </si>
  <si>
    <t>IRFC</t>
  </si>
  <si>
    <t>Specialized Finance</t>
  </si>
  <si>
    <t>Indian Oil Corporation Ltd</t>
  </si>
  <si>
    <t>IOC</t>
  </si>
  <si>
    <t>Adani Power Ltd</t>
  </si>
  <si>
    <t>ADANIPOWER</t>
  </si>
  <si>
    <t>Adani Green Energy Ltd</t>
  </si>
  <si>
    <t>ADANIGREEN</t>
  </si>
  <si>
    <t>Renewable Energy</t>
  </si>
  <si>
    <t>LTIMindtree Ltd</t>
  </si>
  <si>
    <t>LTIM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</si>
  <si>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</si>
  <si>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</si>
  <si>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</si>
  <si>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</si>
  <si>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</si>
  <si>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</si>
  <si>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</si>
  <si>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Tech Mahindra Ltd</t>
  </si>
  <si>
    <t>TECHM</t>
  </si>
  <si>
    <t>Divi's Laboratories Ltd</t>
  </si>
  <si>
    <t>DIVISLAB</t>
  </si>
  <si>
    <t>Labs &amp; Life Sciences Services</t>
  </si>
  <si>
    <t>Interglobe Aviation Ltd</t>
  </si>
  <si>
    <t>INDIGO</t>
  </si>
  <si>
    <t>Airlines</t>
  </si>
  <si>
    <t>Power Finance Corporation Ltd</t>
  </si>
  <si>
    <t>PFC</t>
  </si>
  <si>
    <t>Pidilite Industries Ltd</t>
  </si>
  <si>
    <t>PIDILITIND</t>
  </si>
  <si>
    <t>Diversified Chemicals</t>
  </si>
  <si>
    <t>Hyundai Motor India Ltd</t>
  </si>
  <si>
    <t>HYUNDAI</t>
  </si>
  <si>
    <t>SBI Life Insurance Company Ltd</t>
  </si>
  <si>
    <t>SBILIFE</t>
  </si>
  <si>
    <t>HDFC Life Insurance Company Ltd</t>
  </si>
  <si>
    <t>HDFCLIFE</t>
  </si>
  <si>
    <t>Hindalco Industries Ltd</t>
  </si>
  <si>
    <t>HINDALCO</t>
  </si>
  <si>
    <t>Metals - Aluminium</t>
  </si>
  <si>
    <t>ABB India Ltd</t>
  </si>
  <si>
    <t>ABB</t>
  </si>
  <si>
    <t>Heavy Electrical Equipments</t>
  </si>
  <si>
    <t>Eicher Motors Ltd</t>
  </si>
  <si>
    <t>EICHERMOT</t>
  </si>
  <si>
    <t>Trucks &amp; Buses</t>
  </si>
  <si>
    <t>Tata Power Company Ltd</t>
  </si>
  <si>
    <t>TATAPOWER</t>
  </si>
  <si>
    <t>REC Limited</t>
  </si>
  <si>
    <t>RECLTD</t>
  </si>
  <si>
    <t>Gail (India) Ltd</t>
  </si>
  <si>
    <t>GAIL</t>
  </si>
  <si>
    <t>Gas Distribution</t>
  </si>
  <si>
    <t>Macrotech Developers Ltd</t>
  </si>
  <si>
    <t>LODHA</t>
  </si>
  <si>
    <t>Bharat Petroleum Corporation Ltd</t>
  </si>
  <si>
    <t>BPCL</t>
  </si>
  <si>
    <t>JSW Energy Ltd</t>
  </si>
  <si>
    <t>JSWENERGY</t>
  </si>
  <si>
    <t>Godrej Consumer Products Ltd</t>
  </si>
  <si>
    <t>GODREJCP</t>
  </si>
  <si>
    <t>FMCG - Personal Products</t>
  </si>
  <si>
    <t>Ambuja Cements Ltd</t>
  </si>
  <si>
    <t>AMBUJACEM</t>
  </si>
  <si>
    <t>Cipla Ltd</t>
  </si>
  <si>
    <t>CIPLA</t>
  </si>
  <si>
    <t>Bank of Baroda Ltd</t>
  </si>
  <si>
    <t>BANKBARODA</t>
  </si>
  <si>
    <t>Bajaj Holdings and Investment Ltd</t>
  </si>
  <si>
    <t>BAJAJHLDNG</t>
  </si>
  <si>
    <t>Asset Management</t>
  </si>
  <si>
    <t>Britannia Industries Ltd</t>
  </si>
  <si>
    <t>BRITANNIA</t>
  </si>
  <si>
    <t>Samvardhana Motherson International Ltd</t>
  </si>
  <si>
    <t>MOTHERSON</t>
  </si>
  <si>
    <t>Auto Parts</t>
  </si>
  <si>
    <t>TVS Motor Company Ltd</t>
  </si>
  <si>
    <t>TVSMOTOR</t>
  </si>
  <si>
    <t>Indian Hotels Company Ltd</t>
  </si>
  <si>
    <t>INDHOTEL</t>
  </si>
  <si>
    <t>Hotels, Resorts &amp; Cruise Lines</t>
  </si>
  <si>
    <t>Punjab National Bank</t>
  </si>
  <si>
    <t>PNB</t>
  </si>
  <si>
    <t>CG Power and Industrial Solutions Ltd</t>
  </si>
  <si>
    <t>CGPOWER</t>
  </si>
  <si>
    <t>United Spirits Ltd</t>
  </si>
  <si>
    <t>UNITDSPR</t>
  </si>
  <si>
    <t>Alcoholic Beverages</t>
  </si>
  <si>
    <t>Shriram Finance Ltd</t>
  </si>
  <si>
    <t>SHRIRAMFIN</t>
  </si>
  <si>
    <t>Torrent Pharmaceuticals Ltd</t>
  </si>
  <si>
    <t>TORNTPHARM</t>
  </si>
  <si>
    <t>Bajaj Housing Finance Ltd</t>
  </si>
  <si>
    <t>BAJAJHFL</t>
  </si>
  <si>
    <t>Havells India Ltd</t>
  </si>
  <si>
    <t>HAVELLS</t>
  </si>
  <si>
    <t>Electrical Components &amp; Equipments</t>
  </si>
  <si>
    <t>Mankind Pharma Ltd</t>
  </si>
  <si>
    <t>MANKIND</t>
  </si>
  <si>
    <t>Cholamandalam Investment and Finance Company Ltd</t>
  </si>
  <si>
    <t>CHOLAFIN</t>
  </si>
  <si>
    <t>Bosch Ltd</t>
  </si>
  <si>
    <t>BOSCHLTD</t>
  </si>
  <si>
    <t>Dr Reddy's Laboratories Ltd</t>
  </si>
  <si>
    <t>DRREDDY</t>
  </si>
  <si>
    <t>ICICI Prudential Life Insurance Company Ltd</t>
  </si>
  <si>
    <t>ICICIPRULI</t>
  </si>
  <si>
    <t>Info Edge (India) Ltd</t>
  </si>
  <si>
    <t>NAUKRI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</si>
  <si>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</si>
  <si>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</si>
  <si>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</si>
  <si>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</si>
  <si>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</si>
  <si>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</si>
  <si>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Polycab India Ltd</t>
  </si>
  <si>
    <t>POLYCAB</t>
  </si>
  <si>
    <t>Max Healthcare Institute Ltd</t>
  </si>
  <si>
    <t>MAXHEALTH</t>
  </si>
  <si>
    <t>Hero MotoCorp Ltd</t>
  </si>
  <si>
    <t>HEROMOTOCO</t>
  </si>
  <si>
    <t>Zydus Lifesciences Ltd</t>
  </si>
  <si>
    <t>ZYDUSLIFE</t>
  </si>
  <si>
    <t>Indian Overseas Bank</t>
  </si>
  <si>
    <t>IOB</t>
  </si>
  <si>
    <t>Swiggy Ltd</t>
  </si>
  <si>
    <t>SWIGGY</t>
  </si>
  <si>
    <t>Lupin Ltd</t>
  </si>
  <si>
    <t>LUPIN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</si>
  <si>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</si>
  <si>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</si>
  <si>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</si>
  <si>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</si>
  <si>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</si>
  <si>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</si>
  <si>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Tata Consumer Products Ltd</t>
  </si>
  <si>
    <t>TATACONSUM</t>
  </si>
  <si>
    <t>Tea &amp; Coffee</t>
  </si>
  <si>
    <t>Dixon Technologies (India) Ltd</t>
  </si>
  <si>
    <t>DIXON</t>
  </si>
  <si>
    <t>Home Electronics &amp; Appliances</t>
  </si>
  <si>
    <t>HDFC Asset Management Company Ltd</t>
  </si>
  <si>
    <t>HDFCAMC</t>
  </si>
  <si>
    <t>Dabur India Ltd</t>
  </si>
  <si>
    <t>DABUR</t>
  </si>
  <si>
    <t>ICICI Lombard General Insurance Company Ltd</t>
  </si>
  <si>
    <t>ICICIGI</t>
  </si>
  <si>
    <t>Suzlon Energy Ltd</t>
  </si>
  <si>
    <t>SUZLON</t>
  </si>
  <si>
    <t>Renewable Energy Equipment &amp; Services</t>
  </si>
  <si>
    <t>Jindal Steel And Power Ltd</t>
  </si>
  <si>
    <t>JINDALSTEL</t>
  </si>
  <si>
    <t>Rail Vikas Nigam Ltd</t>
  </si>
  <si>
    <t>RVNL</t>
  </si>
  <si>
    <t>Union Bank of India Ltd</t>
  </si>
  <si>
    <t>UNIONBANK</t>
  </si>
  <si>
    <t>Persistent Systems Ltd</t>
  </si>
  <si>
    <t>PERSISTENT</t>
  </si>
  <si>
    <t>Indus Towers Ltd</t>
  </si>
  <si>
    <t>INDUSTOWER</t>
  </si>
  <si>
    <t>Telecom Infrastructure</t>
  </si>
  <si>
    <t>Shree Cement Ltd</t>
  </si>
  <si>
    <t>SHREECEM</t>
  </si>
  <si>
    <t>Canara Bank Ltd</t>
  </si>
  <si>
    <t>CANBK</t>
  </si>
  <si>
    <t>Adani Energy Solutions Ltd</t>
  </si>
  <si>
    <t>ADANIENSOL</t>
  </si>
  <si>
    <t>Power Infrastructure</t>
  </si>
  <si>
    <t>IDBI Bank Ltd</t>
  </si>
  <si>
    <t>IDBI</t>
  </si>
  <si>
    <t>Private Bank</t>
  </si>
  <si>
    <t>GMR Airports Ltd</t>
  </si>
  <si>
    <t>GMRINFRA</t>
  </si>
  <si>
    <t>Mazagon Dock Shipbuilders Ltd</t>
  </si>
  <si>
    <t>MAZDOCK</t>
  </si>
  <si>
    <t>Shipbuilding</t>
  </si>
  <si>
    <t>NHPC Ltd</t>
  </si>
  <si>
    <t>NHPC</t>
  </si>
  <si>
    <t>Bharat Heavy Electricals Ltd</t>
  </si>
  <si>
    <t>BHEL</t>
  </si>
  <si>
    <t>Oil India Ltd</t>
  </si>
  <si>
    <t>OIL</t>
  </si>
  <si>
    <t>PB Fintech Ltd</t>
  </si>
  <si>
    <t>POLICYBZR</t>
  </si>
  <si>
    <t>Waaree Energies Ltd</t>
  </si>
  <si>
    <t>WAAREEENER</t>
  </si>
  <si>
    <t>Hindustan Petroleum Corp Ltd</t>
  </si>
  <si>
    <t>HINDPETRO</t>
  </si>
  <si>
    <t>Indusind Bank Ltd</t>
  </si>
  <si>
    <t>INDUSINDBK</t>
  </si>
  <si>
    <t>Marico Ltd</t>
  </si>
  <si>
    <t>MARICO</t>
  </si>
  <si>
    <t>Muthoot Finance Ltd</t>
  </si>
  <si>
    <t>MUTHOOTFIN</t>
  </si>
  <si>
    <t>Torrent Power Ltd</t>
  </si>
  <si>
    <t>TORNTPOWER</t>
  </si>
  <si>
    <t>Godrej Properties Ltd</t>
  </si>
  <si>
    <t>GODREJPROP</t>
  </si>
  <si>
    <t>Kalyan Jewellers India Ltd</t>
  </si>
  <si>
    <t>KALYANKJIL</t>
  </si>
  <si>
    <t>Colgate-Palmolive (India) Ltd</t>
  </si>
  <si>
    <t>COLPAL</t>
  </si>
  <si>
    <t>Indian Bank</t>
  </si>
  <si>
    <t>INDIANB</t>
  </si>
  <si>
    <t>Prestige Estates Projects Ltd</t>
  </si>
  <si>
    <t>PRESTIGE</t>
  </si>
  <si>
    <t>Aurobindo Pharma Ltd</t>
  </si>
  <si>
    <t>AUROPHARMA</t>
  </si>
  <si>
    <t>Oberoi Realty Ltd</t>
  </si>
  <si>
    <t>OBEROIRLTY</t>
  </si>
  <si>
    <t>Tube Investments of India Ltd</t>
  </si>
  <si>
    <t>TIINDIA</t>
  </si>
  <si>
    <t>Cycles</t>
  </si>
  <si>
    <t>Bharti Hexacom Ltd</t>
  </si>
  <si>
    <t>BHARTIHEXA</t>
  </si>
  <si>
    <t>Alkem Laboratories Ltd</t>
  </si>
  <si>
    <t>ALKEM</t>
  </si>
  <si>
    <t>Adani Total Gas Ltd</t>
  </si>
  <si>
    <t>ATGL</t>
  </si>
  <si>
    <t>General Insurance Corporation of India</t>
  </si>
  <si>
    <t>GICRE</t>
  </si>
  <si>
    <t>Ashok Leyland Ltd</t>
  </si>
  <si>
    <t>ASHOKLEY</t>
  </si>
  <si>
    <t>SBI Cards and Payment Services Ltd</t>
  </si>
  <si>
    <t>SBICARD</t>
  </si>
  <si>
    <t>Payment Infrastructure</t>
  </si>
  <si>
    <t>NMDC Ltd</t>
  </si>
  <si>
    <t>NMDC</t>
  </si>
  <si>
    <t>Mining - Iron Ore</t>
  </si>
  <si>
    <t>Patanjali Foods Ltd</t>
  </si>
  <si>
    <t>PATANJALI</t>
  </si>
  <si>
    <t>Packaged Foods &amp; Meats</t>
  </si>
  <si>
    <t>BSE Ltd</t>
  </si>
  <si>
    <t>BSE</t>
  </si>
  <si>
    <t>Stock Exchanges &amp; Ratings</t>
  </si>
  <si>
    <t>SRF Ltd</t>
  </si>
  <si>
    <t>SRF</t>
  </si>
  <si>
    <t>Indian Railway Catering and Tourism Corporation Ltd</t>
  </si>
  <si>
    <t>IRCTC</t>
  </si>
  <si>
    <t>PI Industries Ltd</t>
  </si>
  <si>
    <t>PIIND</t>
  </si>
  <si>
    <t>UNO Minda Ltd</t>
  </si>
  <si>
    <t>UNOMINDA</t>
  </si>
  <si>
    <t>JSW Infrastructure Ltd</t>
  </si>
  <si>
    <t>JSWINFRA</t>
  </si>
  <si>
    <t>Bharat Forge Ltd</t>
  </si>
  <si>
    <t>BHARATFORG</t>
  </si>
  <si>
    <t>Yes Bank Ltd</t>
  </si>
  <si>
    <t>YESBANK</t>
  </si>
  <si>
    <t>Supreme Industries Ltd</t>
  </si>
  <si>
    <t>SUPREMEIND</t>
  </si>
  <si>
    <t>Plastic Products</t>
  </si>
  <si>
    <t>Abbott India Ltd</t>
  </si>
  <si>
    <t>ABBOTINDIA</t>
  </si>
  <si>
    <t>Voltas Ltd</t>
  </si>
  <si>
    <t>VOLTAS</t>
  </si>
  <si>
    <t>Phoenix Mills Ltd</t>
  </si>
  <si>
    <t>PHOENIXLTD</t>
  </si>
  <si>
    <t>Coforge Ltd</t>
  </si>
  <si>
    <t>COFORGE</t>
  </si>
  <si>
    <t>L&amp;T Technology Services Ltd</t>
  </si>
  <si>
    <t>LTTS</t>
  </si>
  <si>
    <t>Linde India Ltd</t>
  </si>
  <si>
    <t>LINDEINDIA</t>
  </si>
  <si>
    <t>Berger Paints India Ltd</t>
  </si>
  <si>
    <t>BERGEPAINT</t>
  </si>
  <si>
    <t>Jindal Stainless Ltd</t>
  </si>
  <si>
    <t>JSL</t>
  </si>
  <si>
    <t>One 97 Communications Ltd</t>
  </si>
  <si>
    <t>PAYTM</t>
  </si>
  <si>
    <t>Business Support Services</t>
  </si>
  <si>
    <t>Schaeffler India Ltd</t>
  </si>
  <si>
    <t>SCHAEFFLER</t>
  </si>
  <si>
    <t>Motilal Oswal Financial Services Ltd</t>
  </si>
  <si>
    <t>MOTILALOFS</t>
  </si>
  <si>
    <t>Diversified Financials</t>
  </si>
  <si>
    <t>Mphasis Ltd</t>
  </si>
  <si>
    <t>MPHASIS</t>
  </si>
  <si>
    <t>Balkrishna Industries Ltd</t>
  </si>
  <si>
    <t>BALKRISIND</t>
  </si>
  <si>
    <t>Tires &amp; Rubber</t>
  </si>
  <si>
    <t>MRF Ltd</t>
  </si>
  <si>
    <t>MRF</t>
  </si>
  <si>
    <t>Fertilisers And Chemicals Travancore Ltd</t>
  </si>
  <si>
    <t>FACT</t>
  </si>
  <si>
    <t>Fertilizers &amp; Agro Chemicals</t>
  </si>
  <si>
    <t>Coromandel International Ltd</t>
  </si>
  <si>
    <t>COROMANDEL</t>
  </si>
  <si>
    <t>Federal Bank Ltd</t>
  </si>
  <si>
    <t>FEDERALBNK</t>
  </si>
  <si>
    <t>Procter &amp; Gamble Hygiene and Health Care Ltd</t>
  </si>
  <si>
    <t>PGHH</t>
  </si>
  <si>
    <t>Fortis Healthcare Ltd</t>
  </si>
  <si>
    <t>FORTIS</t>
  </si>
  <si>
    <t>UCO Bank</t>
  </si>
  <si>
    <t>UCOBANK</t>
  </si>
  <si>
    <t>Indian Renewable Energy Development Agency Ltd</t>
  </si>
  <si>
    <t>IREDA</t>
  </si>
  <si>
    <t>Lloyds Metals And Energy Ltd</t>
  </si>
  <si>
    <t>LLOYDSME</t>
  </si>
  <si>
    <t>Page Industries Ltd</t>
  </si>
  <si>
    <t>PAGEIND</t>
  </si>
  <si>
    <t>Apparel &amp; Accessories</t>
  </si>
  <si>
    <t>Thermax Limited</t>
  </si>
  <si>
    <t>THERMAX</t>
  </si>
  <si>
    <t>Premier Energies Ltd</t>
  </si>
  <si>
    <t>PREMIERENE</t>
  </si>
  <si>
    <t>Tata Communications Ltd</t>
  </si>
  <si>
    <t>TATACOMM</t>
  </si>
  <si>
    <t>GE Vernova T&amp;D India Ltd</t>
  </si>
  <si>
    <t>GVT&amp;D</t>
  </si>
  <si>
    <t>Hitachi Energy India Ltd</t>
  </si>
  <si>
    <t>POWERINDIA</t>
  </si>
  <si>
    <t>United Breweries Ltd</t>
  </si>
  <si>
    <t>UBL</t>
  </si>
  <si>
    <t>Petronet LNG Ltd</t>
  </si>
  <si>
    <t>PETRONET</t>
  </si>
  <si>
    <t>Oil &amp; Gas - Storage &amp; Transportation</t>
  </si>
  <si>
    <t>Vodafone Idea Ltd</t>
  </si>
  <si>
    <t>IDEA</t>
  </si>
  <si>
    <t>Fsn E-Commerce Ventures Ltd</t>
  </si>
  <si>
    <t>NYKAA</t>
  </si>
  <si>
    <t>Wellness Services</t>
  </si>
  <si>
    <t>Aditya Birla Capital Ltd</t>
  </si>
  <si>
    <t>ABCAPITAL</t>
  </si>
  <si>
    <t>Container Corporation of India Ltd</t>
  </si>
  <si>
    <t>CONCOR</t>
  </si>
  <si>
    <t>Logistics</t>
  </si>
  <si>
    <t>Bank of India Ltd</t>
  </si>
  <si>
    <t>BANKINDIA</t>
  </si>
  <si>
    <t>IDFC First Bank Ltd</t>
  </si>
  <si>
    <t>IDFCFIRSTB</t>
  </si>
  <si>
    <t>Astral Ltd</t>
  </si>
  <si>
    <t>ASTRAL</t>
  </si>
  <si>
    <t>Building Products - Pipes</t>
  </si>
  <si>
    <t>Steel Authority of India Ltd</t>
  </si>
  <si>
    <t>SAIL</t>
  </si>
  <si>
    <t>National Aluminium Co Ltd</t>
  </si>
  <si>
    <t>NATIONALUM</t>
  </si>
  <si>
    <t>Sundaram Finance Ltd</t>
  </si>
  <si>
    <t>SUNDARMFIN</t>
  </si>
  <si>
    <t>Central Bank of India Ltd</t>
  </si>
  <si>
    <t>CENTRALBK</t>
  </si>
  <si>
    <t>AU Small Finance Bank Ltd</t>
  </si>
  <si>
    <t>AUBANK</t>
  </si>
  <si>
    <t>Nippon Life India Asset Management Ltd</t>
  </si>
  <si>
    <t>NAM-INDIA</t>
  </si>
  <si>
    <t>Sona BLW Precision Forgings Ltd</t>
  </si>
  <si>
    <t>SONACOMS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</si>
  <si>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</si>
  <si>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</si>
  <si>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</si>
  <si>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</si>
  <si>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</si>
  <si>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</si>
  <si>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UPL Ltd</t>
  </si>
  <si>
    <t>UPL</t>
  </si>
  <si>
    <t>Glenmark Pharmaceuticals Ltd</t>
  </si>
  <si>
    <t>GLENMARK</t>
  </si>
  <si>
    <t>CRISIL Ltd</t>
  </si>
  <si>
    <t>CRISIL</t>
  </si>
  <si>
    <t>SJVN Ltd</t>
  </si>
  <si>
    <t>SJVN</t>
  </si>
  <si>
    <t>Max Financial Services Ltd</t>
  </si>
  <si>
    <t>MFSL</t>
  </si>
  <si>
    <t>Tata Elxsi Ltd</t>
  </si>
  <si>
    <t>TATAELXSI</t>
  </si>
  <si>
    <t>Housing and Urban Development Corporation Ltd</t>
  </si>
  <si>
    <t>HUDCO</t>
  </si>
  <si>
    <t>GlaxoSmithKline Pharmaceuticals Ltd</t>
  </si>
  <si>
    <t>GLAXO</t>
  </si>
  <si>
    <t>Jubilant Foodworks Ltd</t>
  </si>
  <si>
    <t>JUBLFOOD</t>
  </si>
  <si>
    <t>Restaurants &amp; Cafes</t>
  </si>
  <si>
    <t>APL Apollo Tubes Ltd</t>
  </si>
  <si>
    <t>APLAPOLLO</t>
  </si>
  <si>
    <t>IPCA Laboratories Ltd</t>
  </si>
  <si>
    <t>IPCALAB</t>
  </si>
  <si>
    <t>Bank of Maharashtra Ltd</t>
  </si>
  <si>
    <t>MAHABANK</t>
  </si>
  <si>
    <t>Biocon Ltd</t>
  </si>
  <si>
    <t>BIOCON</t>
  </si>
  <si>
    <t>Biotechnology</t>
  </si>
  <si>
    <t>Adani Wilmar Ltd</t>
  </si>
  <si>
    <t>AWL</t>
  </si>
  <si>
    <t>ACC Ltd</t>
  </si>
  <si>
    <t>ACC</t>
  </si>
  <si>
    <t>Escorts Kubota Ltd</t>
  </si>
  <si>
    <t>ESCORTS</t>
  </si>
  <si>
    <t>Tractors</t>
  </si>
  <si>
    <t>Apar Industries Ltd</t>
  </si>
  <si>
    <t>APARINDS</t>
  </si>
  <si>
    <t>Tata Technologies Ltd</t>
  </si>
  <si>
    <t>TATATECH</t>
  </si>
  <si>
    <t>Blue Star Ltd</t>
  </si>
  <si>
    <t>BLUESTARCO</t>
  </si>
  <si>
    <t>Kaynes Technology India Ltd</t>
  </si>
  <si>
    <t>KAYNES</t>
  </si>
  <si>
    <t>Ajanta Pharma Ltd</t>
  </si>
  <si>
    <t>AJANTPHARM</t>
  </si>
  <si>
    <t>Honeywell Automation India Ltd</t>
  </si>
  <si>
    <t>HONAUT</t>
  </si>
  <si>
    <t>Deepak Nitrite Ltd</t>
  </si>
  <si>
    <t>DEEPAKNTR</t>
  </si>
  <si>
    <t>Exide Industries Ltd</t>
  </si>
  <si>
    <t>EXIDEIND</t>
  </si>
  <si>
    <t>Batteries</t>
  </si>
  <si>
    <t>3M India Ltd</t>
  </si>
  <si>
    <t>3MINDIA</t>
  </si>
  <si>
    <t>Stationery</t>
  </si>
  <si>
    <t>NLC India Ltd</t>
  </si>
  <si>
    <t>NLCINDIA</t>
  </si>
  <si>
    <t>KPIT Technologies Ltd</t>
  </si>
  <si>
    <t>KPITTECH</t>
  </si>
  <si>
    <t>L&amp;T Finance Ltd</t>
  </si>
  <si>
    <t>LTF</t>
  </si>
  <si>
    <t>KEI Industries Ltd</t>
  </si>
  <si>
    <t>KEI</t>
  </si>
  <si>
    <t>Cables</t>
  </si>
  <si>
    <t>Cochin Shipyard Ltd</t>
  </si>
  <si>
    <t>COCHINSHIP</t>
  </si>
  <si>
    <t>Bharat Dynamics Ltd</t>
  </si>
  <si>
    <t>BDL</t>
  </si>
  <si>
    <t>Syngene International Ltd</t>
  </si>
  <si>
    <t>SYNGENE</t>
  </si>
  <si>
    <t>Godrej Industries Ltd</t>
  </si>
  <si>
    <t>GODREJIND</t>
  </si>
  <si>
    <t>LIC Housing Finance Ltd</t>
  </si>
  <si>
    <t>LICHSGFIN</t>
  </si>
  <si>
    <t>Home Financing</t>
  </si>
  <si>
    <t>Vedant Fashions Ltd</t>
  </si>
  <si>
    <t>MANYAVAR</t>
  </si>
  <si>
    <t>Textiles</t>
  </si>
  <si>
    <t>Dalmia Bharat Ltd</t>
  </si>
  <si>
    <t>DALBHARAT</t>
  </si>
  <si>
    <t>Endurance Technologies Ltd</t>
  </si>
  <si>
    <t>ENDURANCE</t>
  </si>
  <si>
    <t>Tata Investment Corporation Ltd</t>
  </si>
  <si>
    <t>TATAINVEST</t>
  </si>
  <si>
    <t>Piramal Pharma Ltd</t>
  </si>
  <si>
    <t>PPLPHARMA</t>
  </si>
  <si>
    <t>Suven Pharmaceuticals Ltd</t>
  </si>
  <si>
    <t>SUVENPHAR</t>
  </si>
  <si>
    <t>Central Depository Services (India) Ltd</t>
  </si>
  <si>
    <t>CDSL</t>
  </si>
  <si>
    <t>Embassy Office Parks REIT</t>
  </si>
  <si>
    <t>EMBASSY</t>
  </si>
  <si>
    <t>KPR Mill Ltd</t>
  </si>
  <si>
    <t>KPRMILL</t>
  </si>
  <si>
    <t>AIA Engineering Ltd</t>
  </si>
  <si>
    <t>AIAENG</t>
  </si>
  <si>
    <t>Mahindra and Mahindra Financial Services Ltd</t>
  </si>
  <si>
    <t>M&amp;MFIN</t>
  </si>
  <si>
    <t>Punjab &amp; Sind Bank</t>
  </si>
  <si>
    <t>PSB</t>
  </si>
  <si>
    <t>Multi Commodity Exchange of India Ltd</t>
  </si>
  <si>
    <t>MCX</t>
  </si>
  <si>
    <t>Gujarat Gas Ltd</t>
  </si>
  <si>
    <t>GUJGASLTD</t>
  </si>
  <si>
    <t>J K Cement Ltd</t>
  </si>
  <si>
    <t>JKCEMENT</t>
  </si>
  <si>
    <t>Radico Khaitan Ltd</t>
  </si>
  <si>
    <t>RADICO</t>
  </si>
  <si>
    <t>Apollo Tyres Ltd</t>
  </si>
  <si>
    <t>APOLLOTYRE</t>
  </si>
  <si>
    <t>Metro Brands Ltd</t>
  </si>
  <si>
    <t>METROBRAND</t>
  </si>
  <si>
    <t>Footwear</t>
  </si>
  <si>
    <t>Godfrey Phillips India Ltd</t>
  </si>
  <si>
    <t>GODFRYPHLP</t>
  </si>
  <si>
    <t>Aditya Birla Fashion and Retail Ltd</t>
  </si>
  <si>
    <t>ABFRL</t>
  </si>
  <si>
    <t>Go Digit General Insurance Ltd</t>
  </si>
  <si>
    <t>GODIGIT</t>
  </si>
  <si>
    <t>Gillette India Ltd</t>
  </si>
  <si>
    <t>GILLETTE</t>
  </si>
  <si>
    <t>Gland Pharma Ltd</t>
  </si>
  <si>
    <t>GLAND</t>
  </si>
  <si>
    <t>Brainbees Solutions Ltd</t>
  </si>
  <si>
    <t>FIRSTCRY</t>
  </si>
  <si>
    <t>Global Health Ltd</t>
  </si>
  <si>
    <t>MEDANTA</t>
  </si>
  <si>
    <t>Brigade Enterprises Ltd</t>
  </si>
  <si>
    <t>BRIGADE</t>
  </si>
  <si>
    <t>Sun Tv Network Ltd</t>
  </si>
  <si>
    <t>SUNTV</t>
  </si>
  <si>
    <t>TV Channels &amp; Broadcasters</t>
  </si>
  <si>
    <t>Cholamandalam Financial Holdings Ltd</t>
  </si>
  <si>
    <t>CHOLAHLDNG</t>
  </si>
  <si>
    <t>ZF Commercial Vehicle Control Systems India Ltd</t>
  </si>
  <si>
    <t>ZFCVINDIA</t>
  </si>
  <si>
    <t>New India Assurance Company Ltd</t>
  </si>
  <si>
    <t>NIACL</t>
  </si>
  <si>
    <t>Aditya Birla Real Estate Ltd</t>
  </si>
  <si>
    <t>ABREL</t>
  </si>
  <si>
    <t>Aegis Logistics Ltd</t>
  </si>
  <si>
    <t>AEGISLOG</t>
  </si>
  <si>
    <t>Ola Electric Mobility Ltd</t>
  </si>
  <si>
    <t>OLAELEC</t>
  </si>
  <si>
    <t>Poonawalla Fincorp Ltd</t>
  </si>
  <si>
    <t>POONAWALLA</t>
  </si>
  <si>
    <t>Emami Ltd</t>
  </si>
  <si>
    <t>EMAMILTD</t>
  </si>
  <si>
    <t>IRB Infrastructure Developers Ltd</t>
  </si>
  <si>
    <t>IRB</t>
  </si>
  <si>
    <t>Jyoti CNC Automation Ltd</t>
  </si>
  <si>
    <t>JYOTICNC</t>
  </si>
  <si>
    <t>Computer Hardware</t>
  </si>
  <si>
    <t>ICICI Securities Ltd</t>
  </si>
  <si>
    <t>ISEC</t>
  </si>
  <si>
    <t>Motherson Sumi Wiring India Ltd</t>
  </si>
  <si>
    <t>MSUMI</t>
  </si>
  <si>
    <t>Star Health and Allied Insurance Company Ltd</t>
  </si>
  <si>
    <t>STARHEALTH</t>
  </si>
  <si>
    <t>ITI Ltd</t>
  </si>
  <si>
    <t>ITI</t>
  </si>
  <si>
    <t>Telecom Equipments</t>
  </si>
  <si>
    <t>Carborundum Universal Ltd</t>
  </si>
  <si>
    <t>CARBORUNIV</t>
  </si>
  <si>
    <t>Bandhan Bank Ltd</t>
  </si>
  <si>
    <t>BANDHANBNK</t>
  </si>
  <si>
    <t>Tata Chemicals Ltd</t>
  </si>
  <si>
    <t>TATACHEM</t>
  </si>
  <si>
    <t>Authum Investment &amp; Infrastructure Ltd</t>
  </si>
  <si>
    <t>AIIL</t>
  </si>
  <si>
    <t>J B Chemicals and Pharmaceuticals Ltd</t>
  </si>
  <si>
    <t>JBCHEPHARM</t>
  </si>
  <si>
    <t>KEC International Ltd</t>
  </si>
  <si>
    <t>KEC</t>
  </si>
  <si>
    <t>Laurus Labs Ltd</t>
  </si>
  <si>
    <t>LAURUSLABS</t>
  </si>
  <si>
    <t>Poly Medicure Ltd</t>
  </si>
  <si>
    <t>POLYMED</t>
  </si>
  <si>
    <t>Health Care Equipment &amp; Supplies</t>
  </si>
  <si>
    <t>Bayer Cropscience Ltd</t>
  </si>
  <si>
    <t>BAYERCROP</t>
  </si>
  <si>
    <t>Delhivery Ltd</t>
  </si>
  <si>
    <t>DELHIVERY</t>
  </si>
  <si>
    <t>TVS Holdings Ltd</t>
  </si>
  <si>
    <t>TVSHLTD</t>
  </si>
  <si>
    <t>Narayana Hrudayalaya Ltd</t>
  </si>
  <si>
    <t>NH</t>
  </si>
  <si>
    <t>Ratnamani Metals and Tubes Ltd</t>
  </si>
  <si>
    <t>RATNAMANI</t>
  </si>
  <si>
    <t>Sumitomo Chemical India Ltd</t>
  </si>
  <si>
    <t>SUMICHEM</t>
  </si>
  <si>
    <t>Mangalore Refinery and Petrochemicals Ltd</t>
  </si>
  <si>
    <t>MRPL</t>
  </si>
  <si>
    <t>BASF India Ltd</t>
  </si>
  <si>
    <t>BASF</t>
  </si>
  <si>
    <t>Hindustan Copper Ltd</t>
  </si>
  <si>
    <t>HINDCOPPER</t>
  </si>
  <si>
    <t>Mining - Copper</t>
  </si>
  <si>
    <t>Dr. Lal PathLabs Ltd</t>
  </si>
  <si>
    <t>LALPATHLAB</t>
  </si>
  <si>
    <t>Natco Pharma Ltd</t>
  </si>
  <si>
    <t>NATCOPHARM</t>
  </si>
  <si>
    <t>Inox Wind Ltd</t>
  </si>
  <si>
    <t>INOXWIND</t>
  </si>
  <si>
    <t>Crompton Greaves Consumer Electricals Ltd</t>
  </si>
  <si>
    <t>CROMPTON</t>
  </si>
  <si>
    <t>Angel One Ltd</t>
  </si>
  <si>
    <t>ANGELONE</t>
  </si>
  <si>
    <t>Timken India Ltd</t>
  </si>
  <si>
    <t>TIMKEN</t>
  </si>
  <si>
    <t>Sundram Fasteners Ltd</t>
  </si>
  <si>
    <t>SUNDRMFAST</t>
  </si>
  <si>
    <t>Emcure Pharmaceuticals Ltd</t>
  </si>
  <si>
    <t>EMCURE</t>
  </si>
  <si>
    <t>Aditya Birla Sun Life AMC Ltd</t>
  </si>
  <si>
    <t>ABSLAMC</t>
  </si>
  <si>
    <t>NBCC (India) Ltd</t>
  </si>
  <si>
    <t>NBCC</t>
  </si>
  <si>
    <t>Himadri Speciality Chemical Ltd</t>
  </si>
  <si>
    <t>HSCL</t>
  </si>
  <si>
    <t>Piramal Enterprises Ltd</t>
  </si>
  <si>
    <t>PEL</t>
  </si>
  <si>
    <t>Pfizer Ltd</t>
  </si>
  <si>
    <t>PFIZER</t>
  </si>
  <si>
    <t>Firstsource Solutions Ltd</t>
  </si>
  <si>
    <t>FSL</t>
  </si>
  <si>
    <t>Outsourced services</t>
  </si>
  <si>
    <t>Krishna Institute of Medical Sciences Ltd</t>
  </si>
  <si>
    <t>KIMS</t>
  </si>
  <si>
    <t>Hatsun Agro Product Ltd</t>
  </si>
  <si>
    <t>HATSUN</t>
  </si>
  <si>
    <t>Nuvama Wealth Management Ltd</t>
  </si>
  <si>
    <t>NUVAMA</t>
  </si>
  <si>
    <t>SKF India Ltd</t>
  </si>
  <si>
    <t>SKFINDIA</t>
  </si>
  <si>
    <t>CPSE ETF</t>
  </si>
  <si>
    <t>CPSEETF</t>
  </si>
  <si>
    <t>Equity</t>
  </si>
  <si>
    <t>Anant Raj Ltd</t>
  </si>
  <si>
    <t>ANANTRAJ</t>
  </si>
  <si>
    <t>CESC Ltd</t>
  </si>
  <si>
    <t>CESC</t>
  </si>
  <si>
    <t>PNB Housing Finance Ltd</t>
  </si>
  <si>
    <t>PNBHOUSING</t>
  </si>
  <si>
    <t>Grindwell Norton Ltd</t>
  </si>
  <si>
    <t>GRINDWELL</t>
  </si>
  <si>
    <t>Amara Raja Energy &amp; Mobility Ltd</t>
  </si>
  <si>
    <t>ARE&amp;M</t>
  </si>
  <si>
    <t>Computer Age Management Services Ltd</t>
  </si>
  <si>
    <t>CAMS</t>
  </si>
  <si>
    <t>Shyam Metalics and Energy Ltd</t>
  </si>
  <si>
    <t>SHYAMMETL</t>
  </si>
  <si>
    <t>Tejas Networks Ltd</t>
  </si>
  <si>
    <t>TEJASNET</t>
  </si>
  <si>
    <t>EIH Ltd</t>
  </si>
  <si>
    <t>EIHOTEL</t>
  </si>
  <si>
    <t>Triveni Turbine Ltd</t>
  </si>
  <si>
    <t>TRITURBINE</t>
  </si>
  <si>
    <t>Amber Enterprises India Ltd</t>
  </si>
  <si>
    <t>AMBER</t>
  </si>
  <si>
    <t>Whirlpool of India Ltd</t>
  </si>
  <si>
    <t>WHIRLPOOL</t>
  </si>
  <si>
    <t>Indraprastha Gas Ltd</t>
  </si>
  <si>
    <t>IGL</t>
  </si>
  <si>
    <t>Affle (India) Ltd</t>
  </si>
  <si>
    <t>AFFLE</t>
  </si>
  <si>
    <t>Advertising</t>
  </si>
  <si>
    <t>Ramco Cements Limited</t>
  </si>
  <si>
    <t>RAMCOCEM</t>
  </si>
  <si>
    <t>Aster DM Healthcare Ltd</t>
  </si>
  <si>
    <t>ASTERDM</t>
  </si>
  <si>
    <t>Atul Ltd</t>
  </si>
  <si>
    <t>ATUL</t>
  </si>
  <si>
    <t>KIOCL Ltd</t>
  </si>
  <si>
    <t>KIOCL</t>
  </si>
  <si>
    <t>Concord Biotech Ltd</t>
  </si>
  <si>
    <t>CONCORDBIO</t>
  </si>
  <si>
    <t>Kansai Nerolac Paints Ltd</t>
  </si>
  <si>
    <t>KANSAINER</t>
  </si>
  <si>
    <t>Alembic Pharmaceuticals Ltd</t>
  </si>
  <si>
    <t>APLLTD</t>
  </si>
  <si>
    <t>Nexus Select Trust</t>
  </si>
  <si>
    <t>NXST</t>
  </si>
  <si>
    <t>Mindspace Business Parks REIT</t>
  </si>
  <si>
    <t>MINDSPACE</t>
  </si>
  <si>
    <t>DCM Shriram Ltd</t>
  </si>
  <si>
    <t>DCMSHRIRAM</t>
  </si>
  <si>
    <t>Cyient Ltd</t>
  </si>
  <si>
    <t>CYIENT</t>
  </si>
  <si>
    <t>Devyani International Ltd</t>
  </si>
  <si>
    <t>DEVYANI</t>
  </si>
  <si>
    <t>Jindal SAW Ltd</t>
  </si>
  <si>
    <t>JINDALSAW</t>
  </si>
  <si>
    <t>Wockhardt Ltd</t>
  </si>
  <si>
    <t>WOCKPHARMA</t>
  </si>
  <si>
    <t>Neuland Laboratories Ltd</t>
  </si>
  <si>
    <t>NEULANDLAB</t>
  </si>
  <si>
    <t>Five-Star Business Finance Ltd</t>
  </si>
  <si>
    <t>FIVESTAR</t>
  </si>
  <si>
    <t>Gujarat State Petronet Ltd</t>
  </si>
  <si>
    <t>GSPL</t>
  </si>
  <si>
    <t>Eris Lifesciences Ltd</t>
  </si>
  <si>
    <t>ERIS</t>
  </si>
  <si>
    <t>Kalpataru Projects International Ltd</t>
  </si>
  <si>
    <t>KPIL</t>
  </si>
  <si>
    <t>Vinati Organics Ltd</t>
  </si>
  <si>
    <t>VINATIORGA</t>
  </si>
  <si>
    <t>JSW Holdings Ltd</t>
  </si>
  <si>
    <t>JSWHL</t>
  </si>
  <si>
    <t>Castrol India Ltd</t>
  </si>
  <si>
    <t>CASTROLIND</t>
  </si>
  <si>
    <t>Chalet Hotels Ltd</t>
  </si>
  <si>
    <t>CHALET</t>
  </si>
  <si>
    <t>HFCL Ltd</t>
  </si>
  <si>
    <t>HFCL</t>
  </si>
  <si>
    <t>Bikaji Foods International Ltd</t>
  </si>
  <si>
    <t>BIKAJI</t>
  </si>
  <si>
    <t>Chambal Fertilisers and Chemicals Ltd</t>
  </si>
  <si>
    <t>CHAMBLFERT</t>
  </si>
  <si>
    <t>Aadhar Housing Finance Ltd</t>
  </si>
  <si>
    <t>AADHARHFC</t>
  </si>
  <si>
    <t>Kajaria Ceramics Ltd</t>
  </si>
  <si>
    <t>KAJARIACER</t>
  </si>
  <si>
    <t>Building Products - Ceramics</t>
  </si>
  <si>
    <t>Welspun Corp Ltd</t>
  </si>
  <si>
    <t>WELCORP</t>
  </si>
  <si>
    <t>Jupiter Wagons Ltd</t>
  </si>
  <si>
    <t>JWL</t>
  </si>
  <si>
    <t>Rail</t>
  </si>
  <si>
    <t>Schneider Electric Infrastructure Ltd</t>
  </si>
  <si>
    <t>SCHNEIDER</t>
  </si>
  <si>
    <t>V Guard Industries Ltd</t>
  </si>
  <si>
    <t>VGUARD</t>
  </si>
  <si>
    <t>Afcons Infrastructure Ltd</t>
  </si>
  <si>
    <t>AFCONS</t>
  </si>
  <si>
    <t>Jubilant Pharmova Ltd</t>
  </si>
  <si>
    <t>JUBLPHARMA</t>
  </si>
  <si>
    <t>PG Electroplast Ltd</t>
  </si>
  <si>
    <t>PGEL</t>
  </si>
  <si>
    <t>Signatureglobal (India) Ltd</t>
  </si>
  <si>
    <t>SIGNATURE</t>
  </si>
  <si>
    <t>Kfin Technologies Ltd</t>
  </si>
  <si>
    <t>KFINTECH</t>
  </si>
  <si>
    <t>PTC Industries Ltd</t>
  </si>
  <si>
    <t>PTCIL</t>
  </si>
  <si>
    <t>Elgi Equipments Ltd</t>
  </si>
  <si>
    <t>ELGIEQUIP</t>
  </si>
  <si>
    <t>Ircon International Ltd</t>
  </si>
  <si>
    <t>IRCON</t>
  </si>
  <si>
    <t>CIE Automotive India Ltd</t>
  </si>
  <si>
    <t>CIEINDIA</t>
  </si>
  <si>
    <t>Ramkrishna Forgings Ltd</t>
  </si>
  <si>
    <t>RKFORGE</t>
  </si>
  <si>
    <t>Kirloskar Brothers Ltd</t>
  </si>
  <si>
    <t>KIRLOSBROS</t>
  </si>
  <si>
    <t>Bombay Burmah Trading Corporation</t>
  </si>
  <si>
    <t>BBTC</t>
  </si>
  <si>
    <t>Blue Dart Express Ltd</t>
  </si>
  <si>
    <t>BLUEDART</t>
  </si>
  <si>
    <t>IIFL Finance Ltd</t>
  </si>
  <si>
    <t>IIFL</t>
  </si>
  <si>
    <t>Karur Vysya Bank Ltd</t>
  </si>
  <si>
    <t>KARURVYSYA</t>
  </si>
  <si>
    <t>Doms Industries Ltd</t>
  </si>
  <si>
    <t>DOMS</t>
  </si>
  <si>
    <t>Office Supplies</t>
  </si>
  <si>
    <t>Techno Electric &amp; Engineering Company Ltd</t>
  </si>
  <si>
    <t>TECHNOE</t>
  </si>
  <si>
    <t>R R Kabel Ltd</t>
  </si>
  <si>
    <t>RRKABEL</t>
  </si>
  <si>
    <t>NCC Ltd</t>
  </si>
  <si>
    <t>NCC</t>
  </si>
  <si>
    <t>Sobha Ltd</t>
  </si>
  <si>
    <t>SOBHA</t>
  </si>
  <si>
    <t>Jai Balaji Industries Ltd</t>
  </si>
  <si>
    <t>JAIBALAJI</t>
  </si>
  <si>
    <t>Finolex Cables Ltd</t>
  </si>
  <si>
    <t>FINCABLES</t>
  </si>
  <si>
    <t>Cello World Ltd</t>
  </si>
  <si>
    <t>CELLO</t>
  </si>
  <si>
    <t>Anand Rathi Wealth Ltd</t>
  </si>
  <si>
    <t>ANANDRATHI</t>
  </si>
  <si>
    <t>Swan Energy Ltd</t>
  </si>
  <si>
    <t>SWANENERGY</t>
  </si>
  <si>
    <t>Akzo Nobel India Ltd</t>
  </si>
  <si>
    <t>AKZOINDIA</t>
  </si>
  <si>
    <t>JBM Auto Ltd</t>
  </si>
  <si>
    <t>JBMA</t>
  </si>
  <si>
    <t>UTI Asset Management Company Ltd</t>
  </si>
  <si>
    <t>UTIAMC</t>
  </si>
  <si>
    <t>Bata India Ltd</t>
  </si>
  <si>
    <t>BATAINDIA</t>
  </si>
  <si>
    <t>Tbo Tek Ltd</t>
  </si>
  <si>
    <t>TBOTEK</t>
  </si>
  <si>
    <t>Tour &amp; Travel Services</t>
  </si>
  <si>
    <t>Zensar Technologies Ltd</t>
  </si>
  <si>
    <t>ZENSARTECH</t>
  </si>
  <si>
    <t>Navin Fluorine International Ltd</t>
  </si>
  <si>
    <t>NAVINFLUOR</t>
  </si>
  <si>
    <t>Deepak Fertilisers and Petrochemicals Corp Ltd</t>
  </si>
  <si>
    <t>DEEPAKFERT</t>
  </si>
  <si>
    <t>LMW Ltd</t>
  </si>
  <si>
    <t>LMW</t>
  </si>
  <si>
    <t>Zen Technologies Ltd</t>
  </si>
  <si>
    <t>ZENTEC</t>
  </si>
  <si>
    <t>Rainbow Children's Medicare Ltd</t>
  </si>
  <si>
    <t>RAINBOW</t>
  </si>
  <si>
    <t>Asahi India Glass Ltd</t>
  </si>
  <si>
    <t>ASAHIINDIA</t>
  </si>
  <si>
    <t>Aptus Value Housing Finance India Ltd</t>
  </si>
  <si>
    <t>APTUS</t>
  </si>
  <si>
    <t>Garden Reach Shipbuilders &amp; Engineers Ltd</t>
  </si>
  <si>
    <t>GRSE</t>
  </si>
  <si>
    <t>Relaxo Footwears Ltd</t>
  </si>
  <si>
    <t>RELAXO</t>
  </si>
  <si>
    <t>Finolex Industries Ltd</t>
  </si>
  <si>
    <t>FINPIPE</t>
  </si>
  <si>
    <t>Netweb Technologies India Ltd</t>
  </si>
  <si>
    <t>NETWEB</t>
  </si>
  <si>
    <t>Astrazeneca Pharma India Ltd</t>
  </si>
  <si>
    <t>ASTRAZEN</t>
  </si>
  <si>
    <t>Trident Ltd</t>
  </si>
  <si>
    <t>TRIDENT</t>
  </si>
  <si>
    <t>Bls International Services Ltd</t>
  </si>
  <si>
    <t>BLS</t>
  </si>
  <si>
    <t>eClerx Services Limited</t>
  </si>
  <si>
    <t>ECLERX</t>
  </si>
  <si>
    <t>Century Plyboards (India) Ltd</t>
  </si>
  <si>
    <t>CENTURYPLY</t>
  </si>
  <si>
    <t>Wood Products</t>
  </si>
  <si>
    <t>UTI S&amp;P BSE Sensex ETF</t>
  </si>
  <si>
    <t>UTISENSETF</t>
  </si>
  <si>
    <t>BEML Ltd</t>
  </si>
  <si>
    <t>BEML</t>
  </si>
  <si>
    <t>IFCI Ltd</t>
  </si>
  <si>
    <t>IFCI</t>
  </si>
  <si>
    <t>Aarti Industries Ltd</t>
  </si>
  <si>
    <t>AARTIIND</t>
  </si>
  <si>
    <t>Newgen Software Technologies Ltd</t>
  </si>
  <si>
    <t>NEWGEN</t>
  </si>
  <si>
    <t>Capri Global Capital Ltd</t>
  </si>
  <si>
    <t>CGCL</t>
  </si>
  <si>
    <t>Kirloskar Oil Engines Ltd</t>
  </si>
  <si>
    <t>KIRLOSENG</t>
  </si>
  <si>
    <t>Great Eastern Shipping Company Ltd</t>
  </si>
  <si>
    <t>GESHIP</t>
  </si>
  <si>
    <t>Indegene Ltd</t>
  </si>
  <si>
    <t>INDGN</t>
  </si>
  <si>
    <t>Birlasoft Ltd</t>
  </si>
  <si>
    <t>BSOFT</t>
  </si>
  <si>
    <t>Redington Ltd</t>
  </si>
  <si>
    <t>REDINGTON</t>
  </si>
  <si>
    <t>Technology Hardware</t>
  </si>
  <si>
    <t>G R Infraprojects Ltd</t>
  </si>
  <si>
    <t>GRINFRA</t>
  </si>
  <si>
    <t>Sonata Software Ltd</t>
  </si>
  <si>
    <t>SONATSOFTW</t>
  </si>
  <si>
    <t>HBL Engineering Ltd</t>
  </si>
  <si>
    <t>HBLPOWER</t>
  </si>
  <si>
    <t>Jyothy Labs Ltd</t>
  </si>
  <si>
    <t>JYOTHYLAB</t>
  </si>
  <si>
    <t>Caplin Point Laboratories Ltd</t>
  </si>
  <si>
    <t>CAPLIPOINT</t>
  </si>
  <si>
    <t>Sarda Energy &amp; Minerals Ltd</t>
  </si>
  <si>
    <t>SARDAEN</t>
  </si>
  <si>
    <t>E I D-Parry (India) Ltd</t>
  </si>
  <si>
    <t>EIDPARRY</t>
  </si>
  <si>
    <t>Sugar</t>
  </si>
  <si>
    <t>Titagarh Rail Systems Ltd</t>
  </si>
  <si>
    <t>TITAGARH</t>
  </si>
  <si>
    <t>Waaree Renewable Technologies Ltd</t>
  </si>
  <si>
    <t>WAAREERTL</t>
  </si>
  <si>
    <t>PCBL Chemical Ltd</t>
  </si>
  <si>
    <t>PCBL</t>
  </si>
  <si>
    <t>ACME Solar Holdings Ltd</t>
  </si>
  <si>
    <t>ACMESOLAR</t>
  </si>
  <si>
    <t>Fine Organic Industries Ltd</t>
  </si>
  <si>
    <t>FINEORG</t>
  </si>
  <si>
    <t>Indian Energy Exchange Ltd</t>
  </si>
  <si>
    <t>IEX</t>
  </si>
  <si>
    <t>Power Trading &amp; Consultancy</t>
  </si>
  <si>
    <t>Action Construction Equipment Ltd</t>
  </si>
  <si>
    <t>ACE</t>
  </si>
  <si>
    <t>Heavy Machinery</t>
  </si>
  <si>
    <t>PVR INOX Ltd</t>
  </si>
  <si>
    <t>PVRINOX</t>
  </si>
  <si>
    <t>Theatres</t>
  </si>
  <si>
    <t>Marksans Pharma Ltd</t>
  </si>
  <si>
    <t>MARKSANS</t>
  </si>
  <si>
    <t>Welspun Living Ltd</t>
  </si>
  <si>
    <t>WELSPUNLIV</t>
  </si>
  <si>
    <t>Sanofi India Ltd</t>
  </si>
  <si>
    <t>SANOFI</t>
  </si>
  <si>
    <t>KSB Ltd</t>
  </si>
  <si>
    <t>KSB</t>
  </si>
  <si>
    <t>Gravita India Ltd</t>
  </si>
  <si>
    <t>GRAVITA</t>
  </si>
  <si>
    <t>Metals - Lead</t>
  </si>
  <si>
    <t>Strides Pharma Science Ltd</t>
  </si>
  <si>
    <t>STAR</t>
  </si>
  <si>
    <t>Reliance Power Ltd</t>
  </si>
  <si>
    <t>RPOWER</t>
  </si>
  <si>
    <t>Godrej Agrovet Ltd</t>
  </si>
  <si>
    <t>GODREJAGRO</t>
  </si>
  <si>
    <t>Agro Products</t>
  </si>
  <si>
    <t>CreditAccess Grameen Ltd</t>
  </si>
  <si>
    <t>CREDITACC</t>
  </si>
  <si>
    <t>Transformers and Rectifiers (India) Ltd</t>
  </si>
  <si>
    <t>TARIL</t>
  </si>
  <si>
    <t>Clean Science and Technology Ltd</t>
  </si>
  <si>
    <t>CLEAN</t>
  </si>
  <si>
    <t>Nava Limited</t>
  </si>
  <si>
    <t>NAVA</t>
  </si>
  <si>
    <t>Indiamart Intermesh Ltd</t>
  </si>
  <si>
    <t>INDIAMART</t>
  </si>
  <si>
    <t>Bharat Global Developers Ltd</t>
  </si>
  <si>
    <t>BGDL</t>
  </si>
  <si>
    <t>Computer &amp; Electronics Retail</t>
  </si>
  <si>
    <t>Niva Bupa Health Insurance Company Ltd</t>
  </si>
  <si>
    <t>NIVABUPA</t>
  </si>
  <si>
    <t>Glenmark Life Sciences Ltd</t>
  </si>
  <si>
    <t>GLS</t>
  </si>
  <si>
    <t>Sagility India Ltd</t>
  </si>
  <si>
    <t>SAGILITY</t>
  </si>
  <si>
    <t>Granules India Ltd</t>
  </si>
  <si>
    <t>GRANULES</t>
  </si>
  <si>
    <t>Ingersoll-Rand (India) Ltd</t>
  </si>
  <si>
    <t>INGERRAND</t>
  </si>
  <si>
    <t>RITES Ltd</t>
  </si>
  <si>
    <t>RITES</t>
  </si>
  <si>
    <t>NMDC Steel Ltd</t>
  </si>
  <si>
    <t>NSLNISP</t>
  </si>
  <si>
    <t>Tata Teleservices (Maharashtra) Ltd</t>
  </si>
  <si>
    <t>TTML</t>
  </si>
  <si>
    <t>Network18 Media &amp; Investments Ltd</t>
  </si>
  <si>
    <t>NETWORK18</t>
  </si>
  <si>
    <t>Movies &amp; TV Serials</t>
  </si>
  <si>
    <t>Aavas Financiers Ltd</t>
  </si>
  <si>
    <t>AAVAS</t>
  </si>
  <si>
    <t>Cube Highways Trust</t>
  </si>
  <si>
    <t>CUBEINVIT</t>
  </si>
  <si>
    <t>Roads</t>
  </si>
  <si>
    <t>Supreme Petrochem Ltd</t>
  </si>
  <si>
    <t>SPLPETRO</t>
  </si>
  <si>
    <t>Data Patterns (India) Ltd</t>
  </si>
  <si>
    <t>DATAPATTNS</t>
  </si>
  <si>
    <t>Manappuram Finance Ltd</t>
  </si>
  <si>
    <t>MANAPPURAM</t>
  </si>
  <si>
    <t>Elecon Engineering Company Ltd</t>
  </si>
  <si>
    <t>ELECON</t>
  </si>
  <si>
    <t>Vardhman Textiles Ltd</t>
  </si>
  <si>
    <t>VTL</t>
  </si>
  <si>
    <t>JM Financial Ltd</t>
  </si>
  <si>
    <t>JMFINANCIL</t>
  </si>
  <si>
    <t>City Union Bank Ltd</t>
  </si>
  <si>
    <t>CUB</t>
  </si>
  <si>
    <t>Genus Power Infrastructures Ltd</t>
  </si>
  <si>
    <t>GENUSPOWER</t>
  </si>
  <si>
    <t>Inox Wind Energy Ltd</t>
  </si>
  <si>
    <t>IWEL</t>
  </si>
  <si>
    <t>Praj Industries Ltd</t>
  </si>
  <si>
    <t>PRAJIND</t>
  </si>
  <si>
    <t>Zydus Wellness Ltd</t>
  </si>
  <si>
    <t>ZYDUSWELL</t>
  </si>
  <si>
    <t>LT Foods Ltd</t>
  </si>
  <si>
    <t>LTFOODS</t>
  </si>
  <si>
    <t>Safari Industries (India) Ltd</t>
  </si>
  <si>
    <t>SAFARI</t>
  </si>
  <si>
    <t>Godawari Power and Ispat Ltd</t>
  </si>
  <si>
    <t>GPIL</t>
  </si>
  <si>
    <t>Prudent Corporate Advisory Services Ltd</t>
  </si>
  <si>
    <t>PRUDENT</t>
  </si>
  <si>
    <t>Usha Martin Ltd</t>
  </si>
  <si>
    <t>USHAMART</t>
  </si>
  <si>
    <t>Nuvoco Vistas Corporation Ltd</t>
  </si>
  <si>
    <t>NUVOCO</t>
  </si>
  <si>
    <t>Raymond Lifestyle Ltd</t>
  </si>
  <si>
    <t>RAYMONDLSL</t>
  </si>
  <si>
    <t>Craftsman Automation Ltd</t>
  </si>
  <si>
    <t>CRAFTSMAN</t>
  </si>
  <si>
    <t>Vijaya Diagnostic Centre Ltd</t>
  </si>
  <si>
    <t>VIJAYA</t>
  </si>
  <si>
    <t>Olectra Greentech Ltd</t>
  </si>
  <si>
    <t>OLECTRA</t>
  </si>
  <si>
    <t>Railtel Corporation of India Ltd</t>
  </si>
  <si>
    <t>RAILTEL</t>
  </si>
  <si>
    <t>Communication &amp; Networking</t>
  </si>
  <si>
    <t>Sammaan Capital Ltd</t>
  </si>
  <si>
    <t>SAMMAANCAP</t>
  </si>
  <si>
    <t>TTK Prestige Ltd</t>
  </si>
  <si>
    <t>TTKPRESTIG</t>
  </si>
  <si>
    <t>Tega Industries Ltd</t>
  </si>
  <si>
    <t>TEGA</t>
  </si>
  <si>
    <t>Powergrid Infrastructure Investment Trust</t>
  </si>
  <si>
    <t>PGINVIT</t>
  </si>
  <si>
    <t>Zee Entertainment Enterprises Ltd</t>
  </si>
  <si>
    <t>ZEEL</t>
  </si>
  <si>
    <t>Minda Corporation Ltd</t>
  </si>
  <si>
    <t>MINDACORP</t>
  </si>
  <si>
    <t>Jaiprakash Power Ventures Ltd</t>
  </si>
  <si>
    <t>JPPOWER</t>
  </si>
  <si>
    <t>RedTape</t>
  </si>
  <si>
    <t>REDTAPE</t>
  </si>
  <si>
    <t>CEAT Ltd</t>
  </si>
  <si>
    <t>CEATLTD</t>
  </si>
  <si>
    <t>Mahanagar Gas Ltd</t>
  </si>
  <si>
    <t>MGL</t>
  </si>
  <si>
    <t>Sanofi Consumer Healthcare India Ltd</t>
  </si>
  <si>
    <t>SANOFICONR</t>
  </si>
  <si>
    <t>MMTC Ltd</t>
  </si>
  <si>
    <t>MMTC</t>
  </si>
  <si>
    <t>Tips Music Ltd</t>
  </si>
  <si>
    <t>TIPSMUSIC</t>
  </si>
  <si>
    <t>Aether Industries Ltd</t>
  </si>
  <si>
    <t>AETHER</t>
  </si>
  <si>
    <t>India Cements Ltd</t>
  </si>
  <si>
    <t>INDIACEM</t>
  </si>
  <si>
    <t>Eureka Forbes Ltd</t>
  </si>
  <si>
    <t>EUREKAFORB</t>
  </si>
  <si>
    <t>Can Fin Homes Ltd</t>
  </si>
  <si>
    <t>CANFINHOME</t>
  </si>
  <si>
    <t>Sterling and Wilson Renewable Energy Ltd</t>
  </si>
  <si>
    <t>SWSOLAR</t>
  </si>
  <si>
    <t>Westlife Foodworld Ltd</t>
  </si>
  <si>
    <t>WESTLIFE</t>
  </si>
  <si>
    <t>Garware Hi-Tech Films Ltd</t>
  </si>
  <si>
    <t>GRWRHITECH</t>
  </si>
  <si>
    <t>Happiest Minds Technologies Ltd</t>
  </si>
  <si>
    <t>HAPPSTMNDS</t>
  </si>
  <si>
    <t>Bharat 22 ETF</t>
  </si>
  <si>
    <t>ICICIB22</t>
  </si>
  <si>
    <t>Nippon India ETF Nifty Bank BeES</t>
  </si>
  <si>
    <t>BANKBEES</t>
  </si>
  <si>
    <t>Maharashtra Scooters Ltd</t>
  </si>
  <si>
    <t>MAHSCOOTER</t>
  </si>
  <si>
    <t>Va Tech Wabag Ltd</t>
  </si>
  <si>
    <t>WABAG</t>
  </si>
  <si>
    <t>Water Management</t>
  </si>
  <si>
    <t>Vesuvius India Ltd</t>
  </si>
  <si>
    <t>VESUVIUS</t>
  </si>
  <si>
    <t>Jubilant Ingrevia Ltd</t>
  </si>
  <si>
    <t>JUBLINGREA</t>
  </si>
  <si>
    <t>Choice International Ltd</t>
  </si>
  <si>
    <t>CHOICEIN</t>
  </si>
  <si>
    <t>Bengal &amp; Assam Company Ltd</t>
  </si>
  <si>
    <t>BENGALASM</t>
  </si>
  <si>
    <t>Jammu and Kashmir Bank Ltd</t>
  </si>
  <si>
    <t>J&amp;KBANK</t>
  </si>
  <si>
    <t>INOX India Ltd</t>
  </si>
  <si>
    <t>INOXINDIA</t>
  </si>
  <si>
    <t>Sea-Borne Tankers</t>
  </si>
  <si>
    <t>Kirloskar Pneumatic Company Ltd</t>
  </si>
  <si>
    <t>KIRLPNU</t>
  </si>
  <si>
    <t>Metropolis Healthcare Ltd</t>
  </si>
  <si>
    <t>METROPOLIS</t>
  </si>
  <si>
    <t>RHI Magnesita India Ltd</t>
  </si>
  <si>
    <t>RHIM</t>
  </si>
  <si>
    <t>Balrampur Chini Mills Ltd</t>
  </si>
  <si>
    <t>BALRAMCHIN</t>
  </si>
  <si>
    <t>Gujarat Mineral Development Corporation Ltd</t>
  </si>
  <si>
    <t>GMDCLTD</t>
  </si>
  <si>
    <t>ELANTAS Beck India Ltd</t>
  </si>
  <si>
    <t>ELANTAS</t>
  </si>
  <si>
    <t>Jupiter Life Line Hospitals Ltd</t>
  </si>
  <si>
    <t>JLHL</t>
  </si>
  <si>
    <t>Happy Forgings Ltd</t>
  </si>
  <si>
    <t>HAPPYFORGE</t>
  </si>
  <si>
    <t>Auto, Truck &amp; Motorcycle Parts</t>
  </si>
  <si>
    <t>Mrs. Bectors Food Specialities Ltd</t>
  </si>
  <si>
    <t>BECTORFOOD</t>
  </si>
  <si>
    <t>Engineers India Ltd</t>
  </si>
  <si>
    <t>ENGINERSIN</t>
  </si>
  <si>
    <t>Alok Industries Ltd</t>
  </si>
  <si>
    <t>ALOKINDS</t>
  </si>
  <si>
    <t>JK Tyre &amp; Industries Ltd</t>
  </si>
  <si>
    <t>JKTYRE</t>
  </si>
  <si>
    <t>Black Box Ltd</t>
  </si>
  <si>
    <t>BBOX</t>
  </si>
  <si>
    <t>KPI Green Energy Ltd</t>
  </si>
  <si>
    <t>KPIGREEN</t>
  </si>
  <si>
    <t>Mastek Ltd</t>
  </si>
  <si>
    <t>MASTEK</t>
  </si>
  <si>
    <t>Reliance Infrastructure Ltd</t>
  </si>
  <si>
    <t>RELINFRA</t>
  </si>
  <si>
    <t>IIFL Capital Services Ltd</t>
  </si>
  <si>
    <t>IIFLSEC</t>
  </si>
  <si>
    <t>Shakti Pumps (India) Ltd</t>
  </si>
  <si>
    <t>SHAKTIPUMP</t>
  </si>
  <si>
    <t>Alkyl Amines Chemicals Ltd</t>
  </si>
  <si>
    <t>ALKYLAMINE</t>
  </si>
  <si>
    <t>Intellect Design Arena Ltd</t>
  </si>
  <si>
    <t>INTELLECT</t>
  </si>
  <si>
    <t>Lemon Tree Hotels Ltd</t>
  </si>
  <si>
    <t>LEMONTREE</t>
  </si>
  <si>
    <t>Brookfield India Real Estate Trust</t>
  </si>
  <si>
    <t>BIRET</t>
  </si>
  <si>
    <t>Kirloskar Ferrous Industries Ltd</t>
  </si>
  <si>
    <t>KIRLFER</t>
  </si>
  <si>
    <t>Sapphire Foods India Ltd</t>
  </si>
  <si>
    <t>SAPPHIRE</t>
  </si>
  <si>
    <t>Voltamp Transformers Ltd</t>
  </si>
  <si>
    <t>VOLTAMP</t>
  </si>
  <si>
    <t>shipping corporation of India Ltd</t>
  </si>
  <si>
    <t>SCI</t>
  </si>
  <si>
    <t>Akums Drugs and Pharmaceuticals Ltd</t>
  </si>
  <si>
    <t>AKUMS</t>
  </si>
  <si>
    <t>India Grid Trust</t>
  </si>
  <si>
    <t>INDIGRID</t>
  </si>
  <si>
    <t>Galaxy Surfactants Ltd</t>
  </si>
  <si>
    <t>GALAXYSURF</t>
  </si>
  <si>
    <t>Home First Finance Company India Ltd</t>
  </si>
  <si>
    <t>HOMEFIRST</t>
  </si>
  <si>
    <t>Syrma SGS Technology Ltd</t>
  </si>
  <si>
    <t>SYRMA</t>
  </si>
  <si>
    <t>Quess Corp Ltd</t>
  </si>
  <si>
    <t>QUESS</t>
  </si>
  <si>
    <t>Employment Services</t>
  </si>
  <si>
    <t>Raymond Ltd</t>
  </si>
  <si>
    <t>RAYMOND</t>
  </si>
  <si>
    <t>RBL Bank Ltd</t>
  </si>
  <si>
    <t>RBLBANK</t>
  </si>
  <si>
    <t>CCL Products (India) Ltd</t>
  </si>
  <si>
    <t>CCL</t>
  </si>
  <si>
    <t>Isgec Heavy Engineering Ltd</t>
  </si>
  <si>
    <t>ISGEC</t>
  </si>
  <si>
    <t>Edelweiss Financial Services Ltd</t>
  </si>
  <si>
    <t>EDELWEISS</t>
  </si>
  <si>
    <t>Symphony Ltd</t>
  </si>
  <si>
    <t>SYMPHONY</t>
  </si>
  <si>
    <t>Azad Engineering Ltd</t>
  </si>
  <si>
    <t>AZAD</t>
  </si>
  <si>
    <t>Garware Technical Fibres Ltd</t>
  </si>
  <si>
    <t>GARFIBRES</t>
  </si>
  <si>
    <t>ESAB India Ltd</t>
  </si>
  <si>
    <t>ESABINDIA</t>
  </si>
  <si>
    <t>Arvind Ltd</t>
  </si>
  <si>
    <t>ARVIND</t>
  </si>
  <si>
    <t>Thomas Cook (India) Ltd</t>
  </si>
  <si>
    <t>THOMASCOOK</t>
  </si>
  <si>
    <t>Sansera Engineering Ltd</t>
  </si>
  <si>
    <t>SANSERA</t>
  </si>
  <si>
    <t>Ganesh Housing Corp Ltd</t>
  </si>
  <si>
    <t>GANESHHOUC</t>
  </si>
  <si>
    <t>Prism Johnson Ltd</t>
  </si>
  <si>
    <t>PRSMJOHNSN</t>
  </si>
  <si>
    <t>Shilpa Medicare Ltd</t>
  </si>
  <si>
    <t>SHILPAMED</t>
  </si>
  <si>
    <t>Blue Jet Healthcare Ltd</t>
  </si>
  <si>
    <t>BLUEJET</t>
  </si>
  <si>
    <t>SBFC Finance Ltd</t>
  </si>
  <si>
    <t>SBFC</t>
  </si>
  <si>
    <t>Tanla Platforms Ltd</t>
  </si>
  <si>
    <t>TANLA</t>
  </si>
  <si>
    <t>Graphite India Ltd</t>
  </si>
  <si>
    <t>GRAPHITE</t>
  </si>
  <si>
    <t>Latent View Analytics Ltd</t>
  </si>
  <si>
    <t>LATENTVIEW</t>
  </si>
  <si>
    <t>Keystone Realtors Ltd</t>
  </si>
  <si>
    <t>RUSTOMJEE</t>
  </si>
  <si>
    <t>Cera Sanitaryware Ltd</t>
  </si>
  <si>
    <t>CERA</t>
  </si>
  <si>
    <t>Just Dial Ltd</t>
  </si>
  <si>
    <t>JUSTDIAL</t>
  </si>
  <si>
    <t>Electrosteel Castings Ltd</t>
  </si>
  <si>
    <t>ELECTCAST</t>
  </si>
  <si>
    <t>JK Lakshmi Cement Ltd</t>
  </si>
  <si>
    <t>JKLAKSHMI</t>
  </si>
  <si>
    <t>Shriram Pistons &amp; Rings Ltd</t>
  </si>
  <si>
    <t>SHRIPISTON</t>
  </si>
  <si>
    <t>MedPlus Health Services Ltd</t>
  </si>
  <si>
    <t>MEDPLUS</t>
  </si>
  <si>
    <t>Route Mobile Ltd</t>
  </si>
  <si>
    <t>ROUTE</t>
  </si>
  <si>
    <t>P N Gadgil Jewellers Ltd</t>
  </si>
  <si>
    <t>PNGJL</t>
  </si>
  <si>
    <t>Force Motors Ltd</t>
  </si>
  <si>
    <t>FORCEMOT</t>
  </si>
  <si>
    <t>Paradeep Phosphates Ltd</t>
  </si>
  <si>
    <t>PARADEEP</t>
  </si>
  <si>
    <t>Allied Blenders and Distillers Ltd</t>
  </si>
  <si>
    <t>ABDL</t>
  </si>
  <si>
    <t>Bajaj Electricals Ltd</t>
  </si>
  <si>
    <t>BAJAJELEC</t>
  </si>
  <si>
    <t>Aurionpro Solutions Ltd</t>
  </si>
  <si>
    <t>AURIONPRO</t>
  </si>
  <si>
    <t>ASK Automotive Ltd</t>
  </si>
  <si>
    <t>ASKAUTOLTD</t>
  </si>
  <si>
    <t>Kotak Nifty Bank ETF</t>
  </si>
  <si>
    <t>BANKNIFTY1</t>
  </si>
  <si>
    <t>CE Info Systems Ltd</t>
  </si>
  <si>
    <t>MAPMYINDIA</t>
  </si>
  <si>
    <t>Saregama India Ltd</t>
  </si>
  <si>
    <t>SAREGAMA</t>
  </si>
  <si>
    <t>Senco Gold Ltd</t>
  </si>
  <si>
    <t>SENCO</t>
  </si>
  <si>
    <t>Ami Organics Ltd</t>
  </si>
  <si>
    <t>AMIORG</t>
  </si>
  <si>
    <t>KNR Constructions Ltd</t>
  </si>
  <si>
    <t>KNRCON</t>
  </si>
  <si>
    <t>ITD Cementation India Ltd</t>
  </si>
  <si>
    <t>ITDCEM</t>
  </si>
  <si>
    <t>Procter &amp; Gamble Health Ltd</t>
  </si>
  <si>
    <t>PGHL</t>
  </si>
  <si>
    <t>Rattanindia Enterprises Ltd</t>
  </si>
  <si>
    <t>RTNINDIA</t>
  </si>
  <si>
    <t>Insolation Energy Ltd</t>
  </si>
  <si>
    <t>INA</t>
  </si>
  <si>
    <t>Semiconductors</t>
  </si>
  <si>
    <t>Sheela Foam Ltd</t>
  </si>
  <si>
    <t>SFL</t>
  </si>
  <si>
    <t>Home Furnishing</t>
  </si>
  <si>
    <t>Chennai Petroleum Corporation Ltd</t>
  </si>
  <si>
    <t>CHENNPETRO</t>
  </si>
  <si>
    <t>Valor Estate Ltd</t>
  </si>
  <si>
    <t>DBREALTY</t>
  </si>
  <si>
    <t>National Standard (India) Ltd</t>
  </si>
  <si>
    <t>NATIONSTD</t>
  </si>
  <si>
    <t>Time Technoplast Ltd</t>
  </si>
  <si>
    <t>TIMETECHNO</t>
  </si>
  <si>
    <t>Maharashtra Seamless Ltd</t>
  </si>
  <si>
    <t>MAHSEAMLES</t>
  </si>
  <si>
    <t>SBI Nifty 50 ETF</t>
  </si>
  <si>
    <t>SETFNIF50</t>
  </si>
  <si>
    <t>BHARAT Bond ETF-April 2023-Growth</t>
  </si>
  <si>
    <t>EBBETF0423</t>
  </si>
  <si>
    <t>Debt</t>
  </si>
  <si>
    <t>HG Infra Engineering Ltd</t>
  </si>
  <si>
    <t>HGINFRA</t>
  </si>
  <si>
    <t>Epigral Ltd</t>
  </si>
  <si>
    <t>EPIGRAL</t>
  </si>
  <si>
    <t>Birla Corporation Ltd</t>
  </si>
  <si>
    <t>BIRLACORPN</t>
  </si>
  <si>
    <t>Balu Forge Industries Ltd</t>
  </si>
  <si>
    <t>BALUFORGE</t>
  </si>
  <si>
    <t>Rashtriya Chemicals and Fertilizers Ltd</t>
  </si>
  <si>
    <t>RCF</t>
  </si>
  <si>
    <t>Transport Corporation of India Ltd</t>
  </si>
  <si>
    <t>TCI</t>
  </si>
  <si>
    <t>Religare Enterprises Ltd</t>
  </si>
  <si>
    <t>RELIGARE</t>
  </si>
  <si>
    <t>Archean Chemical Industries Ltd</t>
  </si>
  <si>
    <t>ACI</t>
  </si>
  <si>
    <t>Shree Renuka Sugars Ltd</t>
  </si>
  <si>
    <t>RENUKA</t>
  </si>
  <si>
    <t>Gujarat Narmada Valley Fertilizers &amp; Chemicals Ltd</t>
  </si>
  <si>
    <t>GNFC</t>
  </si>
  <si>
    <t>Gujarat Pipavav Port Ltd</t>
  </si>
  <si>
    <t>GPPL</t>
  </si>
  <si>
    <t>Kama Holdings Ltd</t>
  </si>
  <si>
    <t>KAMAHOLD</t>
  </si>
  <si>
    <t>Avanti Feeds Ltd</t>
  </si>
  <si>
    <t>AVANTIFEED</t>
  </si>
  <si>
    <t>EPL Ltd</t>
  </si>
  <si>
    <t>EPL</t>
  </si>
  <si>
    <t>Packaging</t>
  </si>
  <si>
    <t>Max Estates Ltd</t>
  </si>
  <si>
    <t>MAXESTATES</t>
  </si>
  <si>
    <t>Rategain Travel Technologies Ltd</t>
  </si>
  <si>
    <t>RATEGAIN</t>
  </si>
  <si>
    <t>Anupam Rasayan India Ltd</t>
  </si>
  <si>
    <t>ANURAS</t>
  </si>
  <si>
    <t>TVS Supply Chain Solutions Ltd</t>
  </si>
  <si>
    <t>TVSSCS</t>
  </si>
  <si>
    <t>CMS Info Systems Ltd</t>
  </si>
  <si>
    <t>CMSINFO</t>
  </si>
  <si>
    <t>Triveni Engineering and Industries Ltd</t>
  </si>
  <si>
    <t>TRIVENI</t>
  </si>
  <si>
    <t>F D C Ltd</t>
  </si>
  <si>
    <t>FDC</t>
  </si>
  <si>
    <t>HEG Ltd</t>
  </si>
  <si>
    <t>HEG</t>
  </si>
  <si>
    <t>Campus Activewear Ltd</t>
  </si>
  <si>
    <t>CAMPUS</t>
  </si>
  <si>
    <t>Power Mech Projects Ltd</t>
  </si>
  <si>
    <t>POWERMECH</t>
  </si>
  <si>
    <t>Diamond Power Infrastructure Ltd</t>
  </si>
  <si>
    <t>DIACABS</t>
  </si>
  <si>
    <t>Lloyds Engineering Works Ltd</t>
  </si>
  <si>
    <t>LLOYDSENGG</t>
  </si>
  <si>
    <t>Ion Exchange (India) Ltd</t>
  </si>
  <si>
    <t>IONEXCHANG</t>
  </si>
  <si>
    <t>Environmental Services</t>
  </si>
  <si>
    <t>Puravankara Ltd</t>
  </si>
  <si>
    <t>PURVA</t>
  </si>
  <si>
    <t>Varroc Engineering Ltd</t>
  </si>
  <si>
    <t>VARROC</t>
  </si>
  <si>
    <t>Honasa Consumer Ltd</t>
  </si>
  <si>
    <t>HONASA</t>
  </si>
  <si>
    <t>Texmaco Rail &amp; Engineering Ltd</t>
  </si>
  <si>
    <t>TEXRAIL</t>
  </si>
  <si>
    <t>Chemplast Sanmar Ltd</t>
  </si>
  <si>
    <t>CHEMPLASTS</t>
  </si>
  <si>
    <t>HMT Ltd</t>
  </si>
  <si>
    <t>HMT</t>
  </si>
  <si>
    <t>Gujarat State Fertilizers &amp; Chemicals Ltd</t>
  </si>
  <si>
    <t>GSFC</t>
  </si>
  <si>
    <t>Arvind Fashions Ltd</t>
  </si>
  <si>
    <t>ARVINDFASN</t>
  </si>
  <si>
    <t>Karnataka Bank Ltd</t>
  </si>
  <si>
    <t>KTKBANK</t>
  </si>
  <si>
    <t>E2E Networks Ltd</t>
  </si>
  <si>
    <t>E2E</t>
  </si>
  <si>
    <t>Equinox India Developments Ltd</t>
  </si>
  <si>
    <t>EMBDL</t>
  </si>
  <si>
    <t>Protean eGov Technologies Ltd</t>
  </si>
  <si>
    <t>PROTEAN</t>
  </si>
  <si>
    <t>IT Consulting &amp; Other Services</t>
  </si>
  <si>
    <t>Orchid Pharma Ltd</t>
  </si>
  <si>
    <t>ORCHPHARMA</t>
  </si>
  <si>
    <t>PNC Infratech Ltd</t>
  </si>
  <si>
    <t>PNCINFRA</t>
  </si>
  <si>
    <t>PC Jeweller Ltd</t>
  </si>
  <si>
    <t>PCJEWELLER</t>
  </si>
  <si>
    <t>Gallantt Ispat Ltd</t>
  </si>
  <si>
    <t>GALLANTT</t>
  </si>
  <si>
    <t>Banco Products (India) Ltd</t>
  </si>
  <si>
    <t>BANCOINDIA</t>
  </si>
  <si>
    <t>Sunteck Realty Ltd</t>
  </si>
  <si>
    <t>SUNTECK</t>
  </si>
  <si>
    <t>PDS Limited</t>
  </si>
  <si>
    <t>PDSL</t>
  </si>
  <si>
    <t>Sharda Cropchem Ltd</t>
  </si>
  <si>
    <t>SHARDACROP</t>
  </si>
  <si>
    <t>Equitas Small Finance Bank Ltd</t>
  </si>
  <si>
    <t>EQUITASBNK</t>
  </si>
  <si>
    <t>Ethos Ltd</t>
  </si>
  <si>
    <t>ETHOSLTD</t>
  </si>
  <si>
    <t>eMudhra Ltd</t>
  </si>
  <si>
    <t>EMUDHRA</t>
  </si>
  <si>
    <t>Infibeam Avenues Ltd</t>
  </si>
  <si>
    <t>INFIBEAM</t>
  </si>
  <si>
    <t>V-mart Retail Ltd</t>
  </si>
  <si>
    <t>VMART</t>
  </si>
  <si>
    <t>Dodla Dairy Ltd</t>
  </si>
  <si>
    <t>DODLA</t>
  </si>
  <si>
    <t>Indigo Paints Ltd</t>
  </si>
  <si>
    <t>INDIGOPNTS</t>
  </si>
  <si>
    <t>TD Power Systems Ltd</t>
  </si>
  <si>
    <t>TDPOWERSYS</t>
  </si>
  <si>
    <t>Astra Microwave Products Ltd</t>
  </si>
  <si>
    <t>ASTRAMICRO</t>
  </si>
  <si>
    <t>Mahindra Lifespace Developers Ltd</t>
  </si>
  <si>
    <t>MAHLIFE</t>
  </si>
  <si>
    <t>Tamilnad Mercantile Bank Ltd</t>
  </si>
  <si>
    <t>TMB</t>
  </si>
  <si>
    <t>GMR Power and Urban Infra Ltd</t>
  </si>
  <si>
    <t>GMRP&amp;UI</t>
  </si>
  <si>
    <t>Mahindra Holidays and Resorts India Ltd</t>
  </si>
  <si>
    <t>MHRIL</t>
  </si>
  <si>
    <t>Spicejet Ltd</t>
  </si>
  <si>
    <t>SPICEJET</t>
  </si>
  <si>
    <t>Nesco Ltd</t>
  </si>
  <si>
    <t>NESCO</t>
  </si>
  <si>
    <t>V I P Industries Ltd</t>
  </si>
  <si>
    <t>VIPIND</t>
  </si>
  <si>
    <t>Star Cement Ltd</t>
  </si>
  <si>
    <t>STARCEMENT</t>
  </si>
  <si>
    <t>Anup Engineering Ltd</t>
  </si>
  <si>
    <t>ANUP</t>
  </si>
  <si>
    <t>Juniper Hotels Ltd</t>
  </si>
  <si>
    <t>JUNIPER</t>
  </si>
  <si>
    <t>Nazara Technologies Ltd</t>
  </si>
  <si>
    <t>NAZARA</t>
  </si>
  <si>
    <t>Theme Parks &amp; Gaming</t>
  </si>
  <si>
    <t>Pilani Investment And Industries Corporation Ltd</t>
  </si>
  <si>
    <t>PILANIINVS</t>
  </si>
  <si>
    <t>Privi Speciality Chemicals Ltd</t>
  </si>
  <si>
    <t>PRIVISCL</t>
  </si>
  <si>
    <t>India Shelter Finance Corporation Ltd</t>
  </si>
  <si>
    <t>INDIASHLTR</t>
  </si>
  <si>
    <t>Rajesh Exports Ltd</t>
  </si>
  <si>
    <t>RAJESHEXPO</t>
  </si>
  <si>
    <t>Piccadily Agro Industries Ltd</t>
  </si>
  <si>
    <t>PICCADIL</t>
  </si>
  <si>
    <t>Sandur Manganese and Iron Ores Ltd</t>
  </si>
  <si>
    <t>SANDUMA</t>
  </si>
  <si>
    <t>Mining - Manganese</t>
  </si>
  <si>
    <t>Laxmi Organic Industries Ltd</t>
  </si>
  <si>
    <t>LXCHEM</t>
  </si>
  <si>
    <t>JK Paper Ltd</t>
  </si>
  <si>
    <t>JKPAPER</t>
  </si>
  <si>
    <t>Paper Products</t>
  </si>
  <si>
    <t>National Highways Infra Trust</t>
  </si>
  <si>
    <t>NHIT</t>
  </si>
  <si>
    <t>RattanIndia Power Ltd</t>
  </si>
  <si>
    <t>RTNPOWER</t>
  </si>
  <si>
    <t>Responsive Industries Ltd</t>
  </si>
  <si>
    <t>RESPONIND</t>
  </si>
  <si>
    <t>Building Products - Granite</t>
  </si>
  <si>
    <t>Dhanuka Agritech Ltd</t>
  </si>
  <si>
    <t>DHANUKA</t>
  </si>
  <si>
    <t>Sundaram Finance Holdings Ltd</t>
  </si>
  <si>
    <t>SUNDARMHLD</t>
  </si>
  <si>
    <t>Orient Cement Ltd</t>
  </si>
  <si>
    <t>ORIENTCEM</t>
  </si>
  <si>
    <t>BHARAT Bond ETF-April 2030-Growth</t>
  </si>
  <si>
    <t>EBBETF0430</t>
  </si>
  <si>
    <t>Tilaknagar Industries Ltd</t>
  </si>
  <si>
    <t>TI</t>
  </si>
  <si>
    <t>Man Infraconstruction Ltd</t>
  </si>
  <si>
    <t>MANINFRA</t>
  </si>
  <si>
    <t>Shoppers Stop Ltd</t>
  </si>
  <si>
    <t>SHOPERSTOP</t>
  </si>
  <si>
    <t>KRBL Ltd</t>
  </si>
  <si>
    <t>KRBL</t>
  </si>
  <si>
    <t>Kennametal India Ltd</t>
  </si>
  <si>
    <t>KENNAMET</t>
  </si>
  <si>
    <t>Healthcare Global Enterprises Ltd</t>
  </si>
  <si>
    <t>HCG</t>
  </si>
  <si>
    <t>Greenlam Industries Ltd</t>
  </si>
  <si>
    <t>GREENLAM</t>
  </si>
  <si>
    <t>Building Products - Laminates</t>
  </si>
  <si>
    <t>Kesoram Industries Ltd</t>
  </si>
  <si>
    <t>KESORAMIND</t>
  </si>
  <si>
    <t>Ashoka Buildcon Ltd</t>
  </si>
  <si>
    <t>ASHOKA</t>
  </si>
  <si>
    <t>BHARAT Bond ETF-April 2032</t>
  </si>
  <si>
    <t>BBETF0432</t>
  </si>
  <si>
    <t>Bansal Wire Industries Ltd</t>
  </si>
  <si>
    <t>BANSALWIRE</t>
  </si>
  <si>
    <t>Balaji Amines Ltd</t>
  </si>
  <si>
    <t>BALAMINES</t>
  </si>
  <si>
    <t>Gokaldas Exports Ltd</t>
  </si>
  <si>
    <t>GOKEX</t>
  </si>
  <si>
    <t>Skipper Ltd</t>
  </si>
  <si>
    <t>SKIPPER</t>
  </si>
  <si>
    <t>Bondada Engineering Ltd</t>
  </si>
  <si>
    <t>BONDADA</t>
  </si>
  <si>
    <t>India Infrastructure Trust</t>
  </si>
  <si>
    <t>INFRATRUST</t>
  </si>
  <si>
    <t>Ahluwalia Contracts (India) Ltd</t>
  </si>
  <si>
    <t>AHLUCONT</t>
  </si>
  <si>
    <t>Jindal Worldwide Ltd</t>
  </si>
  <si>
    <t>JINDWORLD</t>
  </si>
  <si>
    <t>Ujjivan Small Finance Bank Ltd</t>
  </si>
  <si>
    <t>UJJIVANSFB</t>
  </si>
  <si>
    <t>Sudarshan Chemical Industries Ltd</t>
  </si>
  <si>
    <t>SUDARSCHEM</t>
  </si>
  <si>
    <t>IFB Industries Ltd</t>
  </si>
  <si>
    <t>IFBIND</t>
  </si>
  <si>
    <t>Indinfravit Trust</t>
  </si>
  <si>
    <t>INTERISE</t>
  </si>
  <si>
    <t>Dilip Buildcon Ltd</t>
  </si>
  <si>
    <t>DBL</t>
  </si>
  <si>
    <t>Indo Count Industries Ltd</t>
  </si>
  <si>
    <t>ICIL</t>
  </si>
  <si>
    <t>Manorama Industries Ltd</t>
  </si>
  <si>
    <t>MANORAMA</t>
  </si>
  <si>
    <t>Surya Roshni Ltd</t>
  </si>
  <si>
    <t>SURYAROSNI</t>
  </si>
  <si>
    <t>Sun Pharma Advanced Research Co Ltd</t>
  </si>
  <si>
    <t>SPARC</t>
  </si>
  <si>
    <t>Suprajit Engineering Ltd</t>
  </si>
  <si>
    <t>SUPRAJIT</t>
  </si>
  <si>
    <t>Welspun Enterprises Ltd</t>
  </si>
  <si>
    <t>WELENT</t>
  </si>
  <si>
    <t>Electronics Mart India Ltd</t>
  </si>
  <si>
    <t>EMIL</t>
  </si>
  <si>
    <t>Lloyds Enterprises Ltd</t>
  </si>
  <si>
    <t>LLOYDSENT</t>
  </si>
  <si>
    <t>Trading Companies &amp; Distributors</t>
  </si>
  <si>
    <t>Hindustan Foods Ltd</t>
  </si>
  <si>
    <t>HNDFDS</t>
  </si>
  <si>
    <t>Refex Industries Ltd</t>
  </si>
  <si>
    <t>REFEX</t>
  </si>
  <si>
    <t>Unichem Laboratories Ltd</t>
  </si>
  <si>
    <t>UNICHEMLAB</t>
  </si>
  <si>
    <t>Gabriel India Ltd</t>
  </si>
  <si>
    <t>GABRIEL</t>
  </si>
  <si>
    <t>Cartrade Tech Ltd</t>
  </si>
  <si>
    <t>CARTRADE</t>
  </si>
  <si>
    <t>Hindustan Construction Company Ltd</t>
  </si>
  <si>
    <t>HCC</t>
  </si>
  <si>
    <t>ICRA Ltd</t>
  </si>
  <si>
    <t>ICRA</t>
  </si>
  <si>
    <t>Rallis India Ltd</t>
  </si>
  <si>
    <t>RALLIS</t>
  </si>
  <si>
    <t>Ujaas Energy Ltd</t>
  </si>
  <si>
    <t>UEL</t>
  </si>
  <si>
    <t>Niit Learning Systems Ltd</t>
  </si>
  <si>
    <t>NIITMTS</t>
  </si>
  <si>
    <t>Education Services</t>
  </si>
  <si>
    <t>Tarc Ltd</t>
  </si>
  <si>
    <t>TARC</t>
  </si>
  <si>
    <t>South Indian Bank Ltd</t>
  </si>
  <si>
    <t>SOUTHBANK</t>
  </si>
  <si>
    <t>Moil Ltd</t>
  </si>
  <si>
    <t>MOIL</t>
  </si>
  <si>
    <t>AGI Greenpac Ltd</t>
  </si>
  <si>
    <t>AGI</t>
  </si>
  <si>
    <t>Aditya Vision Ltd</t>
  </si>
  <si>
    <t>AVL</t>
  </si>
  <si>
    <t>Retail - Speciality</t>
  </si>
  <si>
    <t>Websol Energy System Ltd</t>
  </si>
  <si>
    <t>WEBELSOLAR</t>
  </si>
  <si>
    <t>Mishra Dhatu Nigam Ltd</t>
  </si>
  <si>
    <t>MIDHANI</t>
  </si>
  <si>
    <t>Network People Services Technologies Ltd</t>
  </si>
  <si>
    <t>NPST</t>
  </si>
  <si>
    <t>Shilchar Technologies Ltd</t>
  </si>
  <si>
    <t>SHILCTECH</t>
  </si>
  <si>
    <t>Kovai Medical Center and Hospital Ltd</t>
  </si>
  <si>
    <t>KOVAI</t>
  </si>
  <si>
    <t>Avalon Technologies Ltd</t>
  </si>
  <si>
    <t>AVALON</t>
  </si>
  <si>
    <t>Go Fashion (India) Ltd</t>
  </si>
  <si>
    <t>GOCOLORS</t>
  </si>
  <si>
    <t>Share India Securities Ltd</t>
  </si>
  <si>
    <t>SHAREINDIA</t>
  </si>
  <si>
    <t>Ganesha Ecosphere Ltd</t>
  </si>
  <si>
    <t>GANECOS</t>
  </si>
  <si>
    <t>Zaggle Prepaid Ocean Services Ltd</t>
  </si>
  <si>
    <t>ZAGGLE</t>
  </si>
  <si>
    <t>Entero Healthcare Solutions Ltd</t>
  </si>
  <si>
    <t>ENTERO</t>
  </si>
  <si>
    <t>Technocraft Industries (India) Ltd</t>
  </si>
  <si>
    <t>TIIL</t>
  </si>
  <si>
    <t>Supriya Lifescience Ltd</t>
  </si>
  <si>
    <t>SUPRIYA</t>
  </si>
  <si>
    <t>WPIL Ltd</t>
  </si>
  <si>
    <t>WPIL</t>
  </si>
  <si>
    <t>Aarti Pharmalabs Ltd</t>
  </si>
  <si>
    <t>AARTIPHARM</t>
  </si>
  <si>
    <t>Borosil Renewables Ltd</t>
  </si>
  <si>
    <t>BORORENEW</t>
  </si>
  <si>
    <t>Housewares</t>
  </si>
  <si>
    <t>Gujarat Alkalies And Chemicals Ltd</t>
  </si>
  <si>
    <t>GUJALKALI</t>
  </si>
  <si>
    <t>Sterlite Technologies Ltd</t>
  </si>
  <si>
    <t>STLTECH</t>
  </si>
  <si>
    <t>Innova Captab Ltd</t>
  </si>
  <si>
    <t>INNOVACAP</t>
  </si>
  <si>
    <t>Le Travenues Technology Ltd</t>
  </si>
  <si>
    <t>IXIGO</t>
  </si>
  <si>
    <t>Pricol Ltd</t>
  </si>
  <si>
    <t>PRICOLLTD</t>
  </si>
  <si>
    <t>Sharda Motor Industries Ltd</t>
  </si>
  <si>
    <t>SHARDAMOTR</t>
  </si>
  <si>
    <t>Ceigall India Ltd</t>
  </si>
  <si>
    <t>CEIGALL</t>
  </si>
  <si>
    <t>Gujarat Ambuja Exports Ltd</t>
  </si>
  <si>
    <t>GAEL</t>
  </si>
  <si>
    <t>R Systems International Ltd</t>
  </si>
  <si>
    <t>RSYSTEMS</t>
  </si>
  <si>
    <t>SIS Ltd</t>
  </si>
  <si>
    <t>SIS</t>
  </si>
  <si>
    <t>Rolex Rings Ltd</t>
  </si>
  <si>
    <t>ROLEXRINGS</t>
  </si>
  <si>
    <t>Thangamayil Jewellery Ltd</t>
  </si>
  <si>
    <t>THANGAMAYL</t>
  </si>
  <si>
    <t>Gopal Snacks Ltd</t>
  </si>
  <si>
    <t>GOPAL</t>
  </si>
  <si>
    <t>MTAR Technologies Ltd</t>
  </si>
  <si>
    <t>MTARTECH</t>
  </si>
  <si>
    <t>GMM Pfaudler Ltd</t>
  </si>
  <si>
    <t>GMMPFAUDLR</t>
  </si>
  <si>
    <t>GHCL Ltd</t>
  </si>
  <si>
    <t>GHCL</t>
  </si>
  <si>
    <t>VST Industries Ltd</t>
  </si>
  <si>
    <t>VSTIND</t>
  </si>
  <si>
    <t>Pearl Global Industries Ltd</t>
  </si>
  <si>
    <t>PGIL</t>
  </si>
  <si>
    <t>Yatharth Hospital &amp; Trauma Care Services Ltd</t>
  </si>
  <si>
    <t>YATHARTH</t>
  </si>
  <si>
    <t>Easy Trip Planners Ltd</t>
  </si>
  <si>
    <t>EASEMYTRIP</t>
  </si>
  <si>
    <t>Optiemus Infracom Ltd</t>
  </si>
  <si>
    <t>OPTIEMUS</t>
  </si>
  <si>
    <t>Lux Industries Ltd</t>
  </si>
  <si>
    <t>LUXIND</t>
  </si>
  <si>
    <t>Inox Green Energy Services Ltd</t>
  </si>
  <si>
    <t>INOXGREEN</t>
  </si>
  <si>
    <t>DB Corp Ltd</t>
  </si>
  <si>
    <t>DBCORP</t>
  </si>
  <si>
    <t>Publishing</t>
  </si>
  <si>
    <t>CSB Bank Ltd</t>
  </si>
  <si>
    <t>CSBBANK</t>
  </si>
  <si>
    <t>Nippon India ETF Gold BeES</t>
  </si>
  <si>
    <t>GOLDBEES</t>
  </si>
  <si>
    <t>Gold</t>
  </si>
  <si>
    <t>Allcargo Logistics Ltd</t>
  </si>
  <si>
    <t>ALLCARGO</t>
  </si>
  <si>
    <t>Borosil Ltd</t>
  </si>
  <si>
    <t>BOROLTD</t>
  </si>
  <si>
    <t>Thyrocare Technologies Ltd</t>
  </si>
  <si>
    <t>THYROCARE</t>
  </si>
  <si>
    <t>National Fertilizers Ltd</t>
  </si>
  <si>
    <t>NFL</t>
  </si>
  <si>
    <t>Gulf Oil Lubricants India Ltd</t>
  </si>
  <si>
    <t>GULFOILLUB</t>
  </si>
  <si>
    <t>Neogen Chemicals Ltd</t>
  </si>
  <si>
    <t>NEOGEN</t>
  </si>
  <si>
    <t>J Kumar Infraprojects Ltd</t>
  </si>
  <si>
    <t>JKIL</t>
  </si>
  <si>
    <t>Jai Corp Ltd</t>
  </si>
  <si>
    <t>JAICORPLTD</t>
  </si>
  <si>
    <t>Elcid Investments Ltd</t>
  </si>
  <si>
    <t>ELCIDIN</t>
  </si>
  <si>
    <t>Shaily Engineering Plastics Ltd</t>
  </si>
  <si>
    <t>SHAILY</t>
  </si>
  <si>
    <t>MAS Financial Services Ltd</t>
  </si>
  <si>
    <t>MASFIN</t>
  </si>
  <si>
    <t>Johnson Controls-Hitachi Air Conditioning India Ltd</t>
  </si>
  <si>
    <t>JCHAC</t>
  </si>
  <si>
    <t>Cyient DLM Ltd</t>
  </si>
  <si>
    <t>CYIENTDLM</t>
  </si>
  <si>
    <t>Rain Industries Ltd</t>
  </si>
  <si>
    <t>RAIN</t>
  </si>
  <si>
    <t>Dynamatic Technologies Ltd</t>
  </si>
  <si>
    <t>DYNAMATECH</t>
  </si>
  <si>
    <t>Rajoo Engineers Ltd</t>
  </si>
  <si>
    <t>RAJOOENG</t>
  </si>
  <si>
    <t>Sundaram Clayton Ltd</t>
  </si>
  <si>
    <t>SUNCLAY</t>
  </si>
  <si>
    <t>India Tourism Development Corp Ltd</t>
  </si>
  <si>
    <t>ITDC</t>
  </si>
  <si>
    <t>Jeena Sikho Lifecare Ltd</t>
  </si>
  <si>
    <t>JSLL</t>
  </si>
  <si>
    <t>SeQuent Scientific Ltd</t>
  </si>
  <si>
    <t>SEQUENT</t>
  </si>
  <si>
    <t>Orient Electric Ltd</t>
  </si>
  <si>
    <t>ORIENTELEC</t>
  </si>
  <si>
    <t>Kirloskar Industries Ltd</t>
  </si>
  <si>
    <t>KIRLOSIND</t>
  </si>
  <si>
    <t>Awfis Space Solutions Ltd</t>
  </si>
  <si>
    <t>AWFIS</t>
  </si>
  <si>
    <t>Sky Gold Ltd</t>
  </si>
  <si>
    <t>SKYGOLD</t>
  </si>
  <si>
    <t>PTC India Ltd</t>
  </si>
  <si>
    <t>PTC</t>
  </si>
  <si>
    <t>Hikal Ltd</t>
  </si>
  <si>
    <t>HIKAL</t>
  </si>
  <si>
    <t>Heidelbergcement India Ltd</t>
  </si>
  <si>
    <t>HEIDELBERG</t>
  </si>
  <si>
    <t>KRN Heat Exchanger and Refrigeration Ltd</t>
  </si>
  <si>
    <t>KRN</t>
  </si>
  <si>
    <t>VRL Logistics Ltd</t>
  </si>
  <si>
    <t>VRLLOG</t>
  </si>
  <si>
    <t>Prince Pipes and Fittings Ltd</t>
  </si>
  <si>
    <t>PRINCEPIPE</t>
  </si>
  <si>
    <t>Bharat Rasayan Ltd</t>
  </si>
  <si>
    <t>BHARATRAS</t>
  </si>
  <si>
    <t>Magellanic Cloud Ltd</t>
  </si>
  <si>
    <t>MCLOUD</t>
  </si>
  <si>
    <t>Wonderla Holidays Ltd</t>
  </si>
  <si>
    <t>WONDERLA</t>
  </si>
  <si>
    <t>Grauer And Weil (India) Ltd</t>
  </si>
  <si>
    <t>GRAUWEIL</t>
  </si>
  <si>
    <t>Pitti Engineering Ltd</t>
  </si>
  <si>
    <t>PITTIENG</t>
  </si>
  <si>
    <t>Nalwa Sons Investments Ltd</t>
  </si>
  <si>
    <t>NSIL</t>
  </si>
  <si>
    <t>TeamLease Services Ltd</t>
  </si>
  <si>
    <t>TEAMLEASE</t>
  </si>
  <si>
    <t>Hawkins Cookers Ltd</t>
  </si>
  <si>
    <t>HAWKINCOOK</t>
  </si>
  <si>
    <t>Hemisphere Properties India Ltd</t>
  </si>
  <si>
    <t>HEMIPROP</t>
  </si>
  <si>
    <t>Tinplate Company of India Ltd</t>
  </si>
  <si>
    <t>TINPLATE</t>
  </si>
  <si>
    <t>Orissa Minerals Development Company Ltd</t>
  </si>
  <si>
    <t>ORISSAMINE</t>
  </si>
  <si>
    <t>Vaibhav Global Ltd</t>
  </si>
  <si>
    <t>VAIBHAVGBL</t>
  </si>
  <si>
    <t>Nippon India ETF Nifty 50 BeES</t>
  </si>
  <si>
    <t>NIFTYBEES</t>
  </si>
  <si>
    <t>Kitex Garments Ltd</t>
  </si>
  <si>
    <t>KITEX</t>
  </si>
  <si>
    <t>Artemis Medicare Services Ltd</t>
  </si>
  <si>
    <t>ARTEMISMED</t>
  </si>
  <si>
    <t>Gokul Agro Resources Ltd</t>
  </si>
  <si>
    <t>GOKULAGRO</t>
  </si>
  <si>
    <t>SG Mart Ltd</t>
  </si>
  <si>
    <t>SGMART</t>
  </si>
  <si>
    <t>Renewable Electricity</t>
  </si>
  <si>
    <t>Harsha Engineers International Ltd</t>
  </si>
  <si>
    <t>HARSHA</t>
  </si>
  <si>
    <t>Sri Adhikari Brothers Television Network Ltd</t>
  </si>
  <si>
    <t>SABTNL</t>
  </si>
  <si>
    <t>MSTC Ltd</t>
  </si>
  <si>
    <t>MSTCLTD</t>
  </si>
  <si>
    <t>Jana Small Finance Bank Ltd</t>
  </si>
  <si>
    <t>JSFB</t>
  </si>
  <si>
    <t>Indian Metals and Ferro Alloys Ltd</t>
  </si>
  <si>
    <t>IMFA</t>
  </si>
  <si>
    <t>Jain Irrigation Systems Ltd</t>
  </si>
  <si>
    <t>JISLJALEQS</t>
  </si>
  <si>
    <t>Agricultural &amp; Farm Machinery</t>
  </si>
  <si>
    <t>Nocil Ltd</t>
  </si>
  <si>
    <t>NOCIL</t>
  </si>
  <si>
    <t>Dhani Services Ltd</t>
  </si>
  <si>
    <t>DHANI</t>
  </si>
  <si>
    <t>Arvind Smartspaces Ltd</t>
  </si>
  <si>
    <t>ARVSMART</t>
  </si>
  <si>
    <t>Bannari Amman Sugars Ltd</t>
  </si>
  <si>
    <t>BANARISUG</t>
  </si>
  <si>
    <t>Styrenix Performance Materials Ltd</t>
  </si>
  <si>
    <t>STYRENIX</t>
  </si>
  <si>
    <t>V2 Retail Ltd</t>
  </si>
  <si>
    <t>V2RETAIL</t>
  </si>
  <si>
    <t>Rossari Biotech Ltd</t>
  </si>
  <si>
    <t>ROSSARI</t>
  </si>
  <si>
    <t>Kaveri Seed Company Ltd</t>
  </si>
  <si>
    <t>KSCL</t>
  </si>
  <si>
    <t>Seeds</t>
  </si>
  <si>
    <t>Heritage Foods Ltd</t>
  </si>
  <si>
    <t>HERITGFOOD</t>
  </si>
  <si>
    <t>Oriana Power Ltd</t>
  </si>
  <si>
    <t>ORIANA</t>
  </si>
  <si>
    <t>Solara Active Pharma Sciences Ltd</t>
  </si>
  <si>
    <t>SOLARA</t>
  </si>
  <si>
    <t>Patel Engineering Ltd</t>
  </si>
  <si>
    <t>PATELENG</t>
  </si>
  <si>
    <t>Bombay Dyeing and Mfg Co Ltd</t>
  </si>
  <si>
    <t>BOMDYEING</t>
  </si>
  <si>
    <t>Moschip Technologies Ltd</t>
  </si>
  <si>
    <t>MOSCHIP</t>
  </si>
  <si>
    <t>Marsons Ltd</t>
  </si>
  <si>
    <t>MARSONS</t>
  </si>
  <si>
    <t>Aarti Drugs Ltd</t>
  </si>
  <si>
    <t>AARTIDRUGS</t>
  </si>
  <si>
    <t>Advanced Enzyme Technologies Ltd</t>
  </si>
  <si>
    <t>ADVENZYMES</t>
  </si>
  <si>
    <t>Bharat Bijlee Ltd</t>
  </si>
  <si>
    <t>BBL</t>
  </si>
  <si>
    <t>Avantel Ltd</t>
  </si>
  <si>
    <t>AVANTEL</t>
  </si>
  <si>
    <t>EMS Ltd</t>
  </si>
  <si>
    <t>EMSLIMITED</t>
  </si>
  <si>
    <t>Gateway Distriparks Ltd</t>
  </si>
  <si>
    <t>GATEWAY</t>
  </si>
  <si>
    <t>CARE Ratings Ltd</t>
  </si>
  <si>
    <t>CARERATING</t>
  </si>
  <si>
    <t>Gufic Biosciences Ltd</t>
  </si>
  <si>
    <t>GUFICBIO</t>
  </si>
  <si>
    <t>Shrem InvIT</t>
  </si>
  <si>
    <t>SHREMINVIT</t>
  </si>
  <si>
    <t>Morepen Laboratories Ltd</t>
  </si>
  <si>
    <t>MOREPENLAB</t>
  </si>
  <si>
    <t>Samhi Hotels Ltd</t>
  </si>
  <si>
    <t>SAMHI</t>
  </si>
  <si>
    <t>Greenpanel Industries Ltd</t>
  </si>
  <si>
    <t>GREENPANEL</t>
  </si>
  <si>
    <t>JTEKT India Ltd</t>
  </si>
  <si>
    <t>JTEKTINDIA</t>
  </si>
  <si>
    <t>Restaurant Brands Asia Ltd</t>
  </si>
  <si>
    <t>RBA</t>
  </si>
  <si>
    <t>LS Industries Ltd</t>
  </si>
  <si>
    <t>LSIND</t>
  </si>
  <si>
    <t>Cigniti Technologies Ltd</t>
  </si>
  <si>
    <t>CIGNITITEC</t>
  </si>
  <si>
    <t>Paisalo Digital Ltd</t>
  </si>
  <si>
    <t>PAISALO</t>
  </si>
  <si>
    <t>Medi Assist Healthcare Services Ltd</t>
  </si>
  <si>
    <t>MEDIASSIST</t>
  </si>
  <si>
    <t>Uflex Ltd</t>
  </si>
  <si>
    <t>UFLEX</t>
  </si>
  <si>
    <t>Greaves Cotton Ltd</t>
  </si>
  <si>
    <t>GREAVESCOT</t>
  </si>
  <si>
    <t>Subros Ltd</t>
  </si>
  <si>
    <t>SUBROS</t>
  </si>
  <si>
    <t>Greenply Industries Ltd</t>
  </si>
  <si>
    <t>GREENPLY</t>
  </si>
  <si>
    <t>Shanthi Gears Ltd</t>
  </si>
  <si>
    <t>SHANTIGEAR</t>
  </si>
  <si>
    <t>Jamna Auto Industries Ltd</t>
  </si>
  <si>
    <t>JAMNAAUTO</t>
  </si>
  <si>
    <t>LG Balakrishnan &amp; Bros Ltd</t>
  </si>
  <si>
    <t>LGBBROSLTD</t>
  </si>
  <si>
    <t>Eraaya Lifespaces Ltd</t>
  </si>
  <si>
    <t>ERAAYA</t>
  </si>
  <si>
    <t>Bhagiradha Chemicals and Industries Ltd</t>
  </si>
  <si>
    <t>BHAGCHEM</t>
  </si>
  <si>
    <t>Utkarsh Small Finance Bank Ltd</t>
  </si>
  <si>
    <t>UTKARSHBNK</t>
  </si>
  <si>
    <t>Servotech Power Systems Ltd</t>
  </si>
  <si>
    <t>SERVOTECH</t>
  </si>
  <si>
    <t>VST Tillers Tractors Ltd</t>
  </si>
  <si>
    <t>VSTTILLERS</t>
  </si>
  <si>
    <t>Paras Defence and Space Technologies Ltd</t>
  </si>
  <si>
    <t>PARAS</t>
  </si>
  <si>
    <t>Fiem Industries Ltd</t>
  </si>
  <si>
    <t>FIEMIND</t>
  </si>
  <si>
    <t>Bajaj Hindusthan Sugar Ltd</t>
  </si>
  <si>
    <t>BAJAJHIND</t>
  </si>
  <si>
    <t>Stylam Industries Ltd</t>
  </si>
  <si>
    <t>STYLAMIND</t>
  </si>
  <si>
    <t>Jayaswal Neco Industries Ltd</t>
  </si>
  <si>
    <t>JAYNECOIND</t>
  </si>
  <si>
    <t>Indraprastha Medical Corporation Ltd</t>
  </si>
  <si>
    <t>INDRAMEDCO</t>
  </si>
  <si>
    <t>Epack Durable Ltd</t>
  </si>
  <si>
    <t>EPACK</t>
  </si>
  <si>
    <t>K.P. Energy Ltd</t>
  </si>
  <si>
    <t>KPEL</t>
  </si>
  <si>
    <t>Ramky Infrastructure Ltd</t>
  </si>
  <si>
    <t>RAMKY</t>
  </si>
  <si>
    <t>IRB InvIT Fund</t>
  </si>
  <si>
    <t>IRBINVIT</t>
  </si>
  <si>
    <t>Imagicaaworld Entertainment Ltd</t>
  </si>
  <si>
    <t>IMAGICAA</t>
  </si>
  <si>
    <t>JTL Industries Ltd</t>
  </si>
  <si>
    <t>JTLIND</t>
  </si>
  <si>
    <t>Nirlon Ltd</t>
  </si>
  <si>
    <t>NIRLON</t>
  </si>
  <si>
    <t>Motilal Oswal NASDAQ 100 ETF</t>
  </si>
  <si>
    <t>MON100</t>
  </si>
  <si>
    <t>Fineotex Chemical Ltd</t>
  </si>
  <si>
    <t>FCL</t>
  </si>
  <si>
    <t>Kewal Kiran Clothing Ltd</t>
  </si>
  <si>
    <t>KKCL</t>
  </si>
  <si>
    <t>Jash Engineering Ltd</t>
  </si>
  <si>
    <t>JASH</t>
  </si>
  <si>
    <t>TCNS Clothing Co Ltd</t>
  </si>
  <si>
    <t>TCNSBRANDS</t>
  </si>
  <si>
    <t>Northern ARC Capital Ltd</t>
  </si>
  <si>
    <t>NORTHARC</t>
  </si>
  <si>
    <t>S H Kelkar and Company Ltd</t>
  </si>
  <si>
    <t>SHK</t>
  </si>
  <si>
    <t>Polyplex Corp Ltd</t>
  </si>
  <si>
    <t>POLYPLEX</t>
  </si>
  <si>
    <t>Balmer Lawrie and Company Ltd</t>
  </si>
  <si>
    <t>BALMLAWRIE</t>
  </si>
  <si>
    <t>Prime Focus Ltd</t>
  </si>
  <si>
    <t>PFOCUS</t>
  </si>
  <si>
    <t>Animation</t>
  </si>
  <si>
    <t>Raghav Productivity Enhancers Ltd</t>
  </si>
  <si>
    <t>RPEL</t>
  </si>
  <si>
    <t>West Coast Paper Mills Ltd</t>
  </si>
  <si>
    <t>WSTCSTPAPR</t>
  </si>
  <si>
    <t>BF Utilities Ltd</t>
  </si>
  <si>
    <t>BFUTILITIE</t>
  </si>
  <si>
    <t>DCB Bank Ltd</t>
  </si>
  <si>
    <t>DCBBANK</t>
  </si>
  <si>
    <t>Swaraj Engines Ltd</t>
  </si>
  <si>
    <t>SWARAJENG</t>
  </si>
  <si>
    <t>Summit Securities Ltd</t>
  </si>
  <si>
    <t>SUMMITSEC</t>
  </si>
  <si>
    <t>DCX Systems Ltd</t>
  </si>
  <si>
    <t>DCXINDIA</t>
  </si>
  <si>
    <t>La Opala R G Ltd</t>
  </si>
  <si>
    <t>LAOPALA</t>
  </si>
  <si>
    <t>SJS Enterprises Ltd</t>
  </si>
  <si>
    <t>SJS</t>
  </si>
  <si>
    <t>Sunflag Iron and Steel Co Ltd</t>
  </si>
  <si>
    <t>SUNFLAG</t>
  </si>
  <si>
    <t>D P Abhushan Ltd</t>
  </si>
  <si>
    <t>DPABHUSHAN</t>
  </si>
  <si>
    <t>Fedbank Financial Services Ltd</t>
  </si>
  <si>
    <t>FEDFINA</t>
  </si>
  <si>
    <t>MPS Ltd</t>
  </si>
  <si>
    <t>MPSLTD</t>
  </si>
  <si>
    <t>Hubtown Ltd</t>
  </si>
  <si>
    <t>HUBTOWN</t>
  </si>
  <si>
    <t>IndoStar Capital Finance Ltd</t>
  </si>
  <si>
    <t>INDOSTAR</t>
  </si>
  <si>
    <t>Jindal Poly Films Ltd</t>
  </si>
  <si>
    <t>JINDALPOLY</t>
  </si>
  <si>
    <t>Gujarat Themis Biosyn Ltd</t>
  </si>
  <si>
    <t>GUJTHEM</t>
  </si>
  <si>
    <t>Goldiam International Ltd</t>
  </si>
  <si>
    <t>GOLDIAM</t>
  </si>
  <si>
    <t>India Glycols Ltd</t>
  </si>
  <si>
    <t>INDIAGLYCO</t>
  </si>
  <si>
    <t>SEPC Ltd</t>
  </si>
  <si>
    <t>SEPC</t>
  </si>
  <si>
    <t>Kingfa Science and Technology (India) Ltd</t>
  </si>
  <si>
    <t>KINGFA</t>
  </si>
  <si>
    <t>Dishman Carbogen Amcis Ltd</t>
  </si>
  <si>
    <t>DCAL</t>
  </si>
  <si>
    <t>Systematix Corporate Services Ltd</t>
  </si>
  <si>
    <t>SYSTMTXC</t>
  </si>
  <si>
    <t>Lumax AutoTechnologies Ltd</t>
  </si>
  <si>
    <t>LUMAXTECH</t>
  </si>
  <si>
    <t>Sindhu Trade Links Ltd</t>
  </si>
  <si>
    <t>SINDHUTRAD</t>
  </si>
  <si>
    <t>Fischer Medical Ventures Ltd</t>
  </si>
  <si>
    <t>FISCHER</t>
  </si>
  <si>
    <t>RPG Life Sciences Limited</t>
  </si>
  <si>
    <t>RPGLIFE</t>
  </si>
  <si>
    <t>JNK India Ltd</t>
  </si>
  <si>
    <t>JNKINDIA</t>
  </si>
  <si>
    <t>ADF Foods Ltd</t>
  </si>
  <si>
    <t>ADFFOODS</t>
  </si>
  <si>
    <t>Venus Pipes and Tubes Ltd</t>
  </si>
  <si>
    <t>VENUSPIPES</t>
  </si>
  <si>
    <t>RPSG Ventures Ltd</t>
  </si>
  <si>
    <t>RPSGVENT</t>
  </si>
  <si>
    <t>KDDL Ltd</t>
  </si>
  <si>
    <t>KDDL</t>
  </si>
  <si>
    <t>Sula Vineyards Ltd</t>
  </si>
  <si>
    <t>SULA</t>
  </si>
  <si>
    <t>Vishnu Prakash R Punglia Ltd</t>
  </si>
  <si>
    <t>VPRPL</t>
  </si>
  <si>
    <t>Kiri Industries Ltd</t>
  </si>
  <si>
    <t>KIRIINDUS</t>
  </si>
  <si>
    <t>Hi-Tech Pipes Ltd</t>
  </si>
  <si>
    <t>HITECH</t>
  </si>
  <si>
    <t>Savita Oil Technologies Ltd</t>
  </si>
  <si>
    <t>SOTL</t>
  </si>
  <si>
    <t>Kalyani Steels Ltd</t>
  </si>
  <si>
    <t>KSL</t>
  </si>
  <si>
    <t>Shivalik Bimetal Controls Ltd</t>
  </si>
  <si>
    <t>SBCL</t>
  </si>
  <si>
    <t>Oriental Hotels Ltd</t>
  </si>
  <si>
    <t>ORIENTHOT</t>
  </si>
  <si>
    <t>Thirumalai Chemicals Ltd</t>
  </si>
  <si>
    <t>TIRUMALCHM</t>
  </si>
  <si>
    <t>Ajmera Realty &amp; Infra India Ltd</t>
  </si>
  <si>
    <t>AJMERA</t>
  </si>
  <si>
    <t>Hathway Cable and Datacom Ltd</t>
  </si>
  <si>
    <t>HATHWAY</t>
  </si>
  <si>
    <t>Cable &amp; D2H</t>
  </si>
  <si>
    <t>TCI Express Ltd</t>
  </si>
  <si>
    <t>TCIEXP</t>
  </si>
  <si>
    <t>Max Ventures and Industries Ltd</t>
  </si>
  <si>
    <t>MAXVIL</t>
  </si>
  <si>
    <t>Exicom Tele-Systems Ltd</t>
  </si>
  <si>
    <t>EXICOM</t>
  </si>
  <si>
    <t>Blue Cloud Softech Solutions Ltd</t>
  </si>
  <si>
    <t>BLUECLOUDS</t>
  </si>
  <si>
    <t>Sasken Technologies Ltd</t>
  </si>
  <si>
    <t>SASKEN</t>
  </si>
  <si>
    <t>Dalmia Bharat Sugar and Industries Ltd</t>
  </si>
  <si>
    <t>DALMIASUG</t>
  </si>
  <si>
    <t>Alembic Ltd</t>
  </si>
  <si>
    <t>ALEMBICLTD</t>
  </si>
  <si>
    <t>Steel Strips Wheels Ltd</t>
  </si>
  <si>
    <t>SSWL</t>
  </si>
  <si>
    <t>Goodluck India Ltd</t>
  </si>
  <si>
    <t>GOODLUCK</t>
  </si>
  <si>
    <t>Deep Industries Ltd</t>
  </si>
  <si>
    <t>DEEPINDS</t>
  </si>
  <si>
    <t>Oil &amp; Gas - Equipment &amp; Services</t>
  </si>
  <si>
    <t>Apeejay Surrendra Park Hotels Ltd</t>
  </si>
  <si>
    <t>PARKHOTELS</t>
  </si>
  <si>
    <t>HPL Electric &amp; Power Ltd</t>
  </si>
  <si>
    <t>HPL</t>
  </si>
  <si>
    <t>Pokarna Ltd</t>
  </si>
  <si>
    <t>POKARNA</t>
  </si>
  <si>
    <t>Maithan Alloys Ltd</t>
  </si>
  <si>
    <t>MAITHANALL</t>
  </si>
  <si>
    <t>Quick Heal Technologies Ltd</t>
  </si>
  <si>
    <t>QUICKHEAL</t>
  </si>
  <si>
    <t>Precision Wires India Ltd</t>
  </si>
  <si>
    <t>PRECWIRE</t>
  </si>
  <si>
    <t>Monarch Networth Capital Ltd</t>
  </si>
  <si>
    <t>MONARCH</t>
  </si>
  <si>
    <t>Wendt (India) Limited</t>
  </si>
  <si>
    <t>WENDT</t>
  </si>
  <si>
    <t>Ashiana Housing Ltd</t>
  </si>
  <si>
    <t>ASHIANA</t>
  </si>
  <si>
    <t>Datamatics Global Services Ltd</t>
  </si>
  <si>
    <t>DATAMATICS</t>
  </si>
  <si>
    <t>Muthoot Microfin Ltd</t>
  </si>
  <si>
    <t>MUTHOOTMF</t>
  </si>
  <si>
    <t>Microfinancing</t>
  </si>
  <si>
    <t>Capacite Infraprojects Ltd</t>
  </si>
  <si>
    <t>CAPACITE</t>
  </si>
  <si>
    <t>Siyaram Silk Mills Ltd</t>
  </si>
  <si>
    <t>SIYSIL</t>
  </si>
  <si>
    <t>Krsnaa Diagnostics Ltd</t>
  </si>
  <si>
    <t>KRSNAA</t>
  </si>
  <si>
    <t>Navneet Education Ltd</t>
  </si>
  <si>
    <t>NAVNETEDUL</t>
  </si>
  <si>
    <t>Geojit Financial Services Ltd</t>
  </si>
  <si>
    <t>GEOJITFSL</t>
  </si>
  <si>
    <t>Sandhar Technologies Ltd</t>
  </si>
  <si>
    <t>SANDHAR</t>
  </si>
  <si>
    <t>Delta Corp Ltd</t>
  </si>
  <si>
    <t>DELTACORP</t>
  </si>
  <si>
    <t>PIX Transmissions Ltd</t>
  </si>
  <si>
    <t>PIXTRANS</t>
  </si>
  <si>
    <t>Honda India Power Products Ltd</t>
  </si>
  <si>
    <t>HONDAPOWER</t>
  </si>
  <si>
    <t>Marine Electricals (India) Ltd</t>
  </si>
  <si>
    <t>MARINE</t>
  </si>
  <si>
    <t>Bhansali Engineering Polymers Ltd</t>
  </si>
  <si>
    <t>BEPL</t>
  </si>
  <si>
    <t>Kalyani Investment Company Ltd</t>
  </si>
  <si>
    <t>KICL</t>
  </si>
  <si>
    <t>Genesys International Corporation Ltd</t>
  </si>
  <si>
    <t>GENESYS</t>
  </si>
  <si>
    <t>Marathon Nextgen Realty Ltd</t>
  </si>
  <si>
    <t>MARATHON</t>
  </si>
  <si>
    <t>Veedol Corporation Ltd</t>
  </si>
  <si>
    <t>VEEDOL</t>
  </si>
  <si>
    <t>Gensol Engineering Ltd</t>
  </si>
  <si>
    <t>GENSOL</t>
  </si>
  <si>
    <t>KCP Ltd</t>
  </si>
  <si>
    <t>KCP</t>
  </si>
  <si>
    <t>Prakash Industries Ltd</t>
  </si>
  <si>
    <t>PRAKASH</t>
  </si>
  <si>
    <t>Shipping Corporation of India Land and Assets Ltd</t>
  </si>
  <si>
    <t>SCILAL</t>
  </si>
  <si>
    <t>Hinduja Global Solutions Ltd</t>
  </si>
  <si>
    <t>HGS</t>
  </si>
  <si>
    <t>KP Green Engineering Ltd</t>
  </si>
  <si>
    <t>KPGEL</t>
  </si>
  <si>
    <t>Heavy Electrical Equipment</t>
  </si>
  <si>
    <t>Bajaj Consumer Care Ltd</t>
  </si>
  <si>
    <t>BAJAJCON</t>
  </si>
  <si>
    <t>Dollar Industries Ltd</t>
  </si>
  <si>
    <t>DOLLAR</t>
  </si>
  <si>
    <t>Apollo Micro Systems Ltd</t>
  </si>
  <si>
    <t>APOLLO</t>
  </si>
  <si>
    <t>Precision Camshafts Ltd</t>
  </si>
  <si>
    <t>PRECAM</t>
  </si>
  <si>
    <t>Shanti Educational Initiatives Ltd</t>
  </si>
  <si>
    <t>SEIL</t>
  </si>
  <si>
    <t>DCW Ltd</t>
  </si>
  <si>
    <t>DCW</t>
  </si>
  <si>
    <t>Indo Tech Transformers Ltd</t>
  </si>
  <si>
    <t>INDOTECH</t>
  </si>
  <si>
    <t>Ddev Plastiks Industries Ltd</t>
  </si>
  <si>
    <t>DDEVPLASTIK</t>
  </si>
  <si>
    <t>Mahindra Logistics Ltd</t>
  </si>
  <si>
    <t>MAHLOG</t>
  </si>
  <si>
    <t>Sagar Cements Ltd</t>
  </si>
  <si>
    <t>SAGCEM</t>
  </si>
  <si>
    <t>Foseco India Ltd</t>
  </si>
  <si>
    <t>FOSECOIND</t>
  </si>
  <si>
    <t>BF Investment Ltd</t>
  </si>
  <si>
    <t>BFINVEST</t>
  </si>
  <si>
    <t>Seamec Ltd</t>
  </si>
  <si>
    <t>SEAMECLTD</t>
  </si>
  <si>
    <t>TCPL Packaging Ltd</t>
  </si>
  <si>
    <t>TCPLPACK</t>
  </si>
  <si>
    <t>Gujarat Industries Power Company Ltd</t>
  </si>
  <si>
    <t>GIPCL</t>
  </si>
  <si>
    <t>Nucleus Software Exports Ltd</t>
  </si>
  <si>
    <t>NUCLEUS</t>
  </si>
  <si>
    <t>Tasty Bite Eatables Ltd</t>
  </si>
  <si>
    <t>TASTYBITE</t>
  </si>
  <si>
    <t>Motisons Jewellers Ltd</t>
  </si>
  <si>
    <t>MOTISONS</t>
  </si>
  <si>
    <t>Apparel &amp; Accessories Retailers</t>
  </si>
  <si>
    <t>Indoco Remedies Ltd</t>
  </si>
  <si>
    <t>INDOCO</t>
  </si>
  <si>
    <t>Suraj Estate Developers Ltd</t>
  </si>
  <si>
    <t>SURAJEST</t>
  </si>
  <si>
    <t>Real Estate Rental, Development &amp; Operations</t>
  </si>
  <si>
    <t>Repco Home Finance Ltd</t>
  </si>
  <si>
    <t>REPCOHOME</t>
  </si>
  <si>
    <t>Fino Payments Bank Ltd</t>
  </si>
  <si>
    <t>FINOPB</t>
  </si>
  <si>
    <t>Flair Writing Industries Ltd</t>
  </si>
  <si>
    <t>FLAIR</t>
  </si>
  <si>
    <t>Nilkamal Ltd</t>
  </si>
  <si>
    <t>NILKAMAL</t>
  </si>
  <si>
    <t>Eveready Industries India Ltd</t>
  </si>
  <si>
    <t>EVEREADY</t>
  </si>
  <si>
    <t>NRB Bearings Ltd</t>
  </si>
  <si>
    <t>NRBBEARING</t>
  </si>
  <si>
    <t>Salasar Techno Engineering Ltd</t>
  </si>
  <si>
    <t>SALASAR</t>
  </si>
  <si>
    <t>TVS Srichakra Ltd</t>
  </si>
  <si>
    <t>TVSSRICHAK</t>
  </si>
  <si>
    <t>Spectrum Electrical Industries Ltd</t>
  </si>
  <si>
    <t>SPECTRUM</t>
  </si>
  <si>
    <t>EFC (I) Ltd</t>
  </si>
  <si>
    <t>EFCIL</t>
  </si>
  <si>
    <t>Distributors</t>
  </si>
  <si>
    <t>Updater Services Ltd</t>
  </si>
  <si>
    <t>UDS</t>
  </si>
  <si>
    <t>Mahanagar Telephone Nigam Ltd</t>
  </si>
  <si>
    <t>MTNL</t>
  </si>
  <si>
    <t>63 Moons Technologies Ltd</t>
  </si>
  <si>
    <t>63MOONS</t>
  </si>
  <si>
    <t>Pennar Industries Ltd</t>
  </si>
  <si>
    <t>PENIND</t>
  </si>
  <si>
    <t>Kolte-Patil Developers Ltd</t>
  </si>
  <si>
    <t>KOLTEPATIL</t>
  </si>
  <si>
    <t>Themis Medicare Ltd</t>
  </si>
  <si>
    <t>THEMISMED</t>
  </si>
  <si>
    <t>SBI Gold ETF</t>
  </si>
  <si>
    <t>SETFGOLD</t>
  </si>
  <si>
    <t>Sanghvi Movers Ltd</t>
  </si>
  <si>
    <t>SANGHVIMOV</t>
  </si>
  <si>
    <t>Automotive Axles Ltd</t>
  </si>
  <si>
    <t>AUTOAXLES</t>
  </si>
  <si>
    <t>Saksoft Ltd</t>
  </si>
  <si>
    <t>SAKSOFT</t>
  </si>
  <si>
    <t>Vishnu Chemicals Ltd</t>
  </si>
  <si>
    <t>VISHNU</t>
  </si>
  <si>
    <t>Bajel Projects Ltd</t>
  </si>
  <si>
    <t>BAJEL</t>
  </si>
  <si>
    <t>Electric Utilities</t>
  </si>
  <si>
    <t>Jyoti Structures Ltd</t>
  </si>
  <si>
    <t>JYOTISTRUC</t>
  </si>
  <si>
    <t>Landmark Cars Ltd</t>
  </si>
  <si>
    <t>LANDMARK</t>
  </si>
  <si>
    <t>Kesar India Ltd</t>
  </si>
  <si>
    <t>KESAR</t>
  </si>
  <si>
    <t>Real Estate Development</t>
  </si>
  <si>
    <t>Vadilal Industries Ltd</t>
  </si>
  <si>
    <t>VADILALIND</t>
  </si>
  <si>
    <t>Spandana Sphoorty Financial Ltd</t>
  </si>
  <si>
    <t>SPANDANA</t>
  </si>
  <si>
    <t>Nippon India ETF Nifty 1D Rate Liquid BeES</t>
  </si>
  <si>
    <t>LIQUIDBEES</t>
  </si>
  <si>
    <t>Suven Life Sciences Ltd</t>
  </si>
  <si>
    <t>SUVEN</t>
  </si>
  <si>
    <t>GTL Infrastructure Ltd</t>
  </si>
  <si>
    <t>GTLINFRA</t>
  </si>
  <si>
    <t>Ge Power India Ltd</t>
  </si>
  <si>
    <t>GEPIL</t>
  </si>
  <si>
    <t>NIIT Ltd</t>
  </si>
  <si>
    <t>NIITLTD</t>
  </si>
  <si>
    <t>Ram Ratna Wires Ltd</t>
  </si>
  <si>
    <t>RAMRAT</t>
  </si>
  <si>
    <t>Somany Ceramics Ltd</t>
  </si>
  <si>
    <t>SOMANYCERA</t>
  </si>
  <si>
    <t>DISA India Ltd</t>
  </si>
  <si>
    <t>DISAQ</t>
  </si>
  <si>
    <t>Mayur Uniquoters Ltd</t>
  </si>
  <si>
    <t>MAYURUNIQ</t>
  </si>
  <si>
    <t>Rajratan Global Wire Ltd</t>
  </si>
  <si>
    <t>RAJRATAN</t>
  </si>
  <si>
    <t>Rane Holdings Ltd</t>
  </si>
  <si>
    <t>RANEHOLDIN</t>
  </si>
  <si>
    <t>Panacea Biotec Ltd</t>
  </si>
  <si>
    <t>PANACEABIO</t>
  </si>
  <si>
    <t>PTC India Financial Services Ltd</t>
  </si>
  <si>
    <t>PFS</t>
  </si>
  <si>
    <t>Novartis India Ltd</t>
  </si>
  <si>
    <t>NOVARTIND</t>
  </si>
  <si>
    <t>Vakrangee Limited</t>
  </si>
  <si>
    <t>VAKRANGEE</t>
  </si>
  <si>
    <t>Xpro India Ltd</t>
  </si>
  <si>
    <t>XPROINDIA</t>
  </si>
  <si>
    <t>Ceinsys Tech Ltd</t>
  </si>
  <si>
    <t>CEINSYSTECH</t>
  </si>
  <si>
    <t>Prataap Snacks Ltd</t>
  </si>
  <si>
    <t>DIAMONDYD</t>
  </si>
  <si>
    <t>Hindustan Oil Exploration Company Ltd</t>
  </si>
  <si>
    <t>HINDOILEXP</t>
  </si>
  <si>
    <t>ideaForge Technology Ltd</t>
  </si>
  <si>
    <t>IDEAFORGE</t>
  </si>
  <si>
    <t>Stove Kraft Ltd</t>
  </si>
  <si>
    <t>STOVEKRAFT</t>
  </si>
  <si>
    <t>HLE Glascoat Ltd</t>
  </si>
  <si>
    <t>HLEGLAS</t>
  </si>
  <si>
    <t>Ramco Industries Ltd</t>
  </si>
  <si>
    <t>RAMCOIND</t>
  </si>
  <si>
    <t>Interarch Building Products Ltd</t>
  </si>
  <si>
    <t>INTERARCH</t>
  </si>
  <si>
    <t>Building Products - Prefab Structures</t>
  </si>
  <si>
    <t>PSP Projects Ltd</t>
  </si>
  <si>
    <t>PSPPROJECT</t>
  </si>
  <si>
    <t>John Cockerill India Ltd</t>
  </si>
  <si>
    <t>COCKERILL</t>
  </si>
  <si>
    <t>Industrial Machinery &amp; Supplies &amp; Components</t>
  </si>
  <si>
    <t>Polo Queen Industrial and Fintech Ltd</t>
  </si>
  <si>
    <t>PQIF</t>
  </si>
  <si>
    <t>Vidhi Specialty Food Ingredients Ltd</t>
  </si>
  <si>
    <t>VIDHIING</t>
  </si>
  <si>
    <t>Arkade Developers Ltd</t>
  </si>
  <si>
    <t>ARKADE</t>
  </si>
  <si>
    <t>Rashi Peripherals Ltd</t>
  </si>
  <si>
    <t>RPTECH</t>
  </si>
  <si>
    <t>Venky's (India) Ltd</t>
  </si>
  <si>
    <t>VENKEYS</t>
  </si>
  <si>
    <t>Ashapura Minechem Ltd</t>
  </si>
  <si>
    <t>ASHAPURMIN</t>
  </si>
  <si>
    <t>Sai Silks (Kalamandir) Ltd</t>
  </si>
  <si>
    <t>KALAMANDIR</t>
  </si>
  <si>
    <t>Meghmani Organics Ltd</t>
  </si>
  <si>
    <t>MOL</t>
  </si>
  <si>
    <t>Dr Agarwal's Eye Hospital Ltd</t>
  </si>
  <si>
    <t>DRAGARWQ</t>
  </si>
  <si>
    <t>Stanley Lifestyles Ltd</t>
  </si>
  <si>
    <t>STANLEY</t>
  </si>
  <si>
    <t>Globus Spirits Ltd</t>
  </si>
  <si>
    <t>GLOBUSSPR</t>
  </si>
  <si>
    <t>Parag Milk Foods Ltd</t>
  </si>
  <si>
    <t>PARAGMILK</t>
  </si>
  <si>
    <t>Aeroflex Industries Ltd</t>
  </si>
  <si>
    <t>AEROFLEX</t>
  </si>
  <si>
    <t>Saraswati Commercial (India) Ltd</t>
  </si>
  <si>
    <t>ZSARACOM</t>
  </si>
  <si>
    <t>Veritas (India) Ltd</t>
  </si>
  <si>
    <t>VERITAS</t>
  </si>
  <si>
    <t>Igarashi Motors India Ltd</t>
  </si>
  <si>
    <t>IGARASHI</t>
  </si>
  <si>
    <t>Goodyear India Ltd</t>
  </si>
  <si>
    <t>GOODYEAR</t>
  </si>
  <si>
    <t>SML Isuzu Ltd</t>
  </si>
  <si>
    <t>SMLISUZU</t>
  </si>
  <si>
    <t>EIH Associated Hotels Ltd</t>
  </si>
  <si>
    <t>EIHAHOTELS</t>
  </si>
  <si>
    <t>Shalby Ltd</t>
  </si>
  <si>
    <t>SHALBY</t>
  </si>
  <si>
    <t>RIR Power Electronics Ltd</t>
  </si>
  <si>
    <t>RIR</t>
  </si>
  <si>
    <t>Vindhya Telelinks Ltd</t>
  </si>
  <si>
    <t>VINDHYATEL</t>
  </si>
  <si>
    <t>Baazar Style Retail Ltd</t>
  </si>
  <si>
    <t>STYLEBAAZA</t>
  </si>
  <si>
    <t>Unitech Ltd</t>
  </si>
  <si>
    <t>UNITECH</t>
  </si>
  <si>
    <t>Hindware Home Innovation Ltd</t>
  </si>
  <si>
    <t>HINDWAREAP</t>
  </si>
  <si>
    <t>NIBE Ltd</t>
  </si>
  <si>
    <t>NIBE</t>
  </si>
  <si>
    <t>Everest Kanto Cylinder Ltd</t>
  </si>
  <si>
    <t>EKC</t>
  </si>
  <si>
    <t>Platinum Industries Ltd</t>
  </si>
  <si>
    <t>PLATIND</t>
  </si>
  <si>
    <t>MM Forgings Ltd</t>
  </si>
  <si>
    <t>MMFL</t>
  </si>
  <si>
    <t>Sahasra Electronic Solutions Ltd</t>
  </si>
  <si>
    <t>SAHASRA</t>
  </si>
  <si>
    <t>Dredging Corporation of India Ltd</t>
  </si>
  <si>
    <t>DREDGECORP</t>
  </si>
  <si>
    <t>Dredging</t>
  </si>
  <si>
    <t>SG Finserve Ltd</t>
  </si>
  <si>
    <t>SGFIN</t>
  </si>
  <si>
    <t>Kilburn Engineering Ltd</t>
  </si>
  <si>
    <t>KLBRENG-B</t>
  </si>
  <si>
    <t>Mangalam Cement Ltd</t>
  </si>
  <si>
    <t>MANGLMCEM</t>
  </si>
  <si>
    <t>Dynamic Cables Ltd</t>
  </si>
  <si>
    <t>DYCL</t>
  </si>
  <si>
    <t>Welspun Specialty Solutions Ltd</t>
  </si>
  <si>
    <t>WELSPLSOL</t>
  </si>
  <si>
    <t>Sterling Tools Ltd</t>
  </si>
  <si>
    <t>STERTOOLS</t>
  </si>
  <si>
    <t>Dreamfolks Services Ltd</t>
  </si>
  <si>
    <t>DREAMFOLKS</t>
  </si>
  <si>
    <t>Cupid Ltd</t>
  </si>
  <si>
    <t>CUPID</t>
  </si>
  <si>
    <t>Thejo Engineering Ltd</t>
  </si>
  <si>
    <t>THEJO</t>
  </si>
  <si>
    <t>Premier Explosives Ltd</t>
  </si>
  <si>
    <t>PREMEXPLN</t>
  </si>
  <si>
    <t>Confidence Petroleum India Ltd</t>
  </si>
  <si>
    <t>CONFIPET</t>
  </si>
  <si>
    <t>Mold-Tek Packaging Ltd</t>
  </si>
  <si>
    <t>MOLDTKPAC</t>
  </si>
  <si>
    <t>Dolat Algotech Ltd</t>
  </si>
  <si>
    <t>DOLATALGO</t>
  </si>
  <si>
    <t>Pondy Oxides and Chemicals Ltd</t>
  </si>
  <si>
    <t>POCL</t>
  </si>
  <si>
    <t>Owais Metal and Mineral Processing Ltd</t>
  </si>
  <si>
    <t>OWAIS</t>
  </si>
  <si>
    <t>Knowledge Marine &amp; Engineering Works Ltd</t>
  </si>
  <si>
    <t>KMEW</t>
  </si>
  <si>
    <t>Federal-Mogul Goetze (India) Ltd</t>
  </si>
  <si>
    <t>FMGOETZE</t>
  </si>
  <si>
    <t>ICICI Prudential Nifty 50 ETF</t>
  </si>
  <si>
    <t>NIFTYIETF</t>
  </si>
  <si>
    <t>Media Matrix Worldwide Ltd</t>
  </si>
  <si>
    <t>MMWL</t>
  </si>
  <si>
    <t>Accelya Solutions India Ltd</t>
  </si>
  <si>
    <t>ACCELYA</t>
  </si>
  <si>
    <t>Nelco Ltd</t>
  </si>
  <si>
    <t>NELCO</t>
  </si>
  <si>
    <t>Agro Tech Foods Ltd</t>
  </si>
  <si>
    <t>ATFL</t>
  </si>
  <si>
    <t>Jindal Drilling and Industries Ltd</t>
  </si>
  <si>
    <t>JINDRILL</t>
  </si>
  <si>
    <t>Vardhman Special Steels Ltd</t>
  </si>
  <si>
    <t>VSSL</t>
  </si>
  <si>
    <t>Expleo Solutions Ltd</t>
  </si>
  <si>
    <t>EXPLEOSOL</t>
  </si>
  <si>
    <t>Carysil Ltd</t>
  </si>
  <si>
    <t>CARYSIL</t>
  </si>
  <si>
    <t>Ravindra Energy Ltd</t>
  </si>
  <si>
    <t>RELTD</t>
  </si>
  <si>
    <t>S.P.Apparels Ltd</t>
  </si>
  <si>
    <t>SPAL</t>
  </si>
  <si>
    <t>Timex Group India Ltd</t>
  </si>
  <si>
    <t>TIMEX</t>
  </si>
  <si>
    <t>TAJ GVK Hotels and Resorts Ltd</t>
  </si>
  <si>
    <t>TAJGVK</t>
  </si>
  <si>
    <t>Tinna Rubber and Infrastructure Ltd</t>
  </si>
  <si>
    <t>TINNARUBR</t>
  </si>
  <si>
    <t>Indian Hume Pipe Company Ltd</t>
  </si>
  <si>
    <t>INDIANHUME</t>
  </si>
  <si>
    <t>JISLDVREQS</t>
  </si>
  <si>
    <t>Lumax Industries Ltd</t>
  </si>
  <si>
    <t>LUMAXIND</t>
  </si>
  <si>
    <t>India Pesticides Ltd</t>
  </si>
  <si>
    <t>IPL</t>
  </si>
  <si>
    <t>Tanfac Industries Ltd</t>
  </si>
  <si>
    <t>TANFACIND</t>
  </si>
  <si>
    <t>Ugro Capital Ltd</t>
  </si>
  <si>
    <t>UGROCAP</t>
  </si>
  <si>
    <t>Dolphin Offshore Enterprises (India) Ltd</t>
  </si>
  <si>
    <t>DOLPHIN</t>
  </si>
  <si>
    <t>Astec Lifesciences Ltd</t>
  </si>
  <si>
    <t>ASTEC</t>
  </si>
  <si>
    <t>Navkar Corporation Ltd</t>
  </si>
  <si>
    <t>NAVKARCORP</t>
  </si>
  <si>
    <t>Universal Cables Ltd</t>
  </si>
  <si>
    <t>UNIVCABLES</t>
  </si>
  <si>
    <t>Alpex Solar Ltd</t>
  </si>
  <si>
    <t>ALPEXSOLAR</t>
  </si>
  <si>
    <t>TTK Healthcare Ltd</t>
  </si>
  <si>
    <t>TTKHLTCARE</t>
  </si>
  <si>
    <t>Himatsingka Seide Ltd</t>
  </si>
  <si>
    <t>HIMATSEIDE</t>
  </si>
  <si>
    <t>Amrutanjan Health Care Ltd</t>
  </si>
  <si>
    <t>AMRUTANJAN</t>
  </si>
  <si>
    <t>DEN Networks Ltd</t>
  </si>
  <si>
    <t>DEN</t>
  </si>
  <si>
    <t>HMA Agro Industries Ltd</t>
  </si>
  <si>
    <t>HMAAGRO</t>
  </si>
  <si>
    <t>Sanstar Ltd</t>
  </si>
  <si>
    <t>SANSTAR</t>
  </si>
  <si>
    <t>Nitin Spinners Ltd</t>
  </si>
  <si>
    <t>NITINSPIN</t>
  </si>
  <si>
    <t>Hester Biosciences Ltd</t>
  </si>
  <si>
    <t>HESTERBIO</t>
  </si>
  <si>
    <t>SMS Pharmaceuticals Ltd</t>
  </si>
  <si>
    <t>SMSPHARMA</t>
  </si>
  <si>
    <t>Centum Electronics Ltd</t>
  </si>
  <si>
    <t>CENTUM</t>
  </si>
  <si>
    <t>Apollo Pipes Ltd</t>
  </si>
  <si>
    <t>APOLLOPIPE</t>
  </si>
  <si>
    <t>Insecticides (India) Ltd</t>
  </si>
  <si>
    <t>INSECTICID</t>
  </si>
  <si>
    <t>Tarsons Products Ltd</t>
  </si>
  <si>
    <t>TARSONS</t>
  </si>
  <si>
    <t>Pnb Gilts Ltd</t>
  </si>
  <si>
    <t>PNBGILTS</t>
  </si>
  <si>
    <t>ESAF Small Finance Bank Limited</t>
  </si>
  <si>
    <t>ESAFSFB</t>
  </si>
  <si>
    <t>Barbeque-Nation Hospitality Ltd</t>
  </si>
  <si>
    <t>BARBEQUE</t>
  </si>
  <si>
    <t>Orient Green Power Company Ltd</t>
  </si>
  <si>
    <t>GREENPOWER</t>
  </si>
  <si>
    <t>IOL Chemicals and Pharmaceuticals Ltd</t>
  </si>
  <si>
    <t>IOLCP</t>
  </si>
  <si>
    <t>Gandhar Oil Refinery (INDIA) Ltd</t>
  </si>
  <si>
    <t>GANDHAR</t>
  </si>
  <si>
    <t>MIC Electronics Ltd</t>
  </si>
  <si>
    <t>MICEL</t>
  </si>
  <si>
    <t>Apcotex Industries Ltd</t>
  </si>
  <si>
    <t>APCOTEXIND</t>
  </si>
  <si>
    <t>Divgi TorqTransfer Systems Ltd</t>
  </si>
  <si>
    <t>DIVGIITTS</t>
  </si>
  <si>
    <t>Paramount Communications Ltd</t>
  </si>
  <si>
    <t>PARACABLES</t>
  </si>
  <si>
    <t>Camlin Fine Sciences Ltd</t>
  </si>
  <si>
    <t>CAMLINFINE</t>
  </si>
  <si>
    <t>Som Distilleries and Breweries Ltd</t>
  </si>
  <si>
    <t>SDBL</t>
  </si>
  <si>
    <t>Huhtamaki India Ltd</t>
  </si>
  <si>
    <t>HUHTAMAKI</t>
  </si>
  <si>
    <t>Kotak Gold Etf</t>
  </si>
  <si>
    <t>GOLD1</t>
  </si>
  <si>
    <t>Sanghi Industries Ltd</t>
  </si>
  <si>
    <t>SANGHIIND</t>
  </si>
  <si>
    <t>Ador Welding Ltd</t>
  </si>
  <si>
    <t>ADORWELD</t>
  </si>
  <si>
    <t>AGI Infra Ltd</t>
  </si>
  <si>
    <t>AGIIL</t>
  </si>
  <si>
    <t>ECOS (India) Mobility &amp; Hospitality Ltd</t>
  </si>
  <si>
    <t>ECOSMOBLTY</t>
  </si>
  <si>
    <t>Madhya Bharat Agro Products Ltd</t>
  </si>
  <si>
    <t>MBAPL</t>
  </si>
  <si>
    <t>Yasho Industries Ltd</t>
  </si>
  <si>
    <t>YASHO</t>
  </si>
  <si>
    <t>Cropster Agro Ltd</t>
  </si>
  <si>
    <t>CROPSTER</t>
  </si>
  <si>
    <t>Food Distributors</t>
  </si>
  <si>
    <t>Deccan Gold Mines Ltd</t>
  </si>
  <si>
    <t>DECNGOLD</t>
  </si>
  <si>
    <t>Windlas Biotech Ltd</t>
  </si>
  <si>
    <t>WINDLAS</t>
  </si>
  <si>
    <t>Dish TV India Ltd</t>
  </si>
  <si>
    <t>DISHTV</t>
  </si>
  <si>
    <t>JITF Infralogistics Ltd</t>
  </si>
  <si>
    <t>JITFINFRA</t>
  </si>
  <si>
    <t>IKIO Lighting Ltd</t>
  </si>
  <si>
    <t>IKIO</t>
  </si>
  <si>
    <t>Orient Technologies Ltd</t>
  </si>
  <si>
    <t>ORIENTTECH</t>
  </si>
  <si>
    <t>Mufin Green Finance Ltd</t>
  </si>
  <si>
    <t>MUFIN</t>
  </si>
  <si>
    <t>Rupa &amp; Company Ltd</t>
  </si>
  <si>
    <t>RUPA</t>
  </si>
  <si>
    <t>Hind Rectifiers Ltd</t>
  </si>
  <si>
    <t>HIRECT</t>
  </si>
  <si>
    <t>Vantage Knowledge Academy Ltd</t>
  </si>
  <si>
    <t>VKAL</t>
  </si>
  <si>
    <t>Axiscades Technologies Ltd</t>
  </si>
  <si>
    <t>AXISCADES</t>
  </si>
  <si>
    <t>Suyog Telematics Ltd</t>
  </si>
  <si>
    <t>SUYOG</t>
  </si>
  <si>
    <t>Beta Drugs Ltd</t>
  </si>
  <si>
    <t>BETA</t>
  </si>
  <si>
    <t>HDFC Gold Exchange Traded Fund</t>
  </si>
  <si>
    <t>HDFCGOLD</t>
  </si>
  <si>
    <t>ICICI Prudential Gold ETF</t>
  </si>
  <si>
    <t>GOLDIETF</t>
  </si>
  <si>
    <t>Man Industries (India) Ltd</t>
  </si>
  <si>
    <t>MANINDS</t>
  </si>
  <si>
    <t>Suratwwala Business Group Ltd</t>
  </si>
  <si>
    <t>SBGLP</t>
  </si>
  <si>
    <t>Nippon India ETF Nifty Next 50 Junior BeES</t>
  </si>
  <si>
    <t>JUNIORBEES</t>
  </si>
  <si>
    <t>Syncom Formulations (India) Ltd</t>
  </si>
  <si>
    <t>SYNCOMF</t>
  </si>
  <si>
    <t>DEE Development Engineers Ltd</t>
  </si>
  <si>
    <t>DEEDEV</t>
  </si>
  <si>
    <t>Cantabil Retail India Ltd</t>
  </si>
  <si>
    <t>CANTABIL</t>
  </si>
  <si>
    <t>Cosmo First Ltd</t>
  </si>
  <si>
    <t>COSMOFIRST</t>
  </si>
  <si>
    <t>Tatva Chintan Pharma Chem Ltd</t>
  </si>
  <si>
    <t>TATVA</t>
  </si>
  <si>
    <t>TechNVision Ventures Ltd</t>
  </si>
  <si>
    <t>TECHNVISN</t>
  </si>
  <si>
    <t>Excel Industries Ltd</t>
  </si>
  <si>
    <t>EXCELINDUS</t>
  </si>
  <si>
    <t>Mercury Ev-Tech Ltd</t>
  </si>
  <si>
    <t>MERCURYEV</t>
  </si>
  <si>
    <t>BLS E-Services Ltd</t>
  </si>
  <si>
    <t>BLSE</t>
  </si>
  <si>
    <t>Andrew Yule &amp; Co Ltd</t>
  </si>
  <si>
    <t>ANDREWYU</t>
  </si>
  <si>
    <t>Mukand Ltd</t>
  </si>
  <si>
    <t>MUKANDLTD</t>
  </si>
  <si>
    <t>Panama Petrochem Ltd</t>
  </si>
  <si>
    <t>PANAMAPET</t>
  </si>
  <si>
    <t>D Link (India) Limited</t>
  </si>
  <si>
    <t>DLINKINDIA</t>
  </si>
  <si>
    <t>Rama Steel Tubes Ltd</t>
  </si>
  <si>
    <t>RAMASTEEL</t>
  </si>
  <si>
    <t>Alicon Castalloy Ltd</t>
  </si>
  <si>
    <t>ALICON</t>
  </si>
  <si>
    <t>Gocl Corporation Ltd</t>
  </si>
  <si>
    <t>GOCLCORP</t>
  </si>
  <si>
    <t>HIL Ltd</t>
  </si>
  <si>
    <t>HIL</t>
  </si>
  <si>
    <t>Windsor Machines Ltd</t>
  </si>
  <si>
    <t>WINDMACHIN</t>
  </si>
  <si>
    <t>Uniparts India Ltd</t>
  </si>
  <si>
    <t>UNIPARTS</t>
  </si>
  <si>
    <t>Andhra Paper Ltd</t>
  </si>
  <si>
    <t>ANDHRAPAP</t>
  </si>
  <si>
    <t>Oriental Aromatics Ltd</t>
  </si>
  <si>
    <t>OAL</t>
  </si>
  <si>
    <t>Omaxe Ltd</t>
  </si>
  <si>
    <t>OMAXE</t>
  </si>
  <si>
    <t>Abans Holdings Ltd</t>
  </si>
  <si>
    <t>AHL</t>
  </si>
  <si>
    <t>Kody Technolab Ltd</t>
  </si>
  <si>
    <t>KODYTECH</t>
  </si>
  <si>
    <t>Heranba Industries Ltd</t>
  </si>
  <si>
    <t>HERANBA</t>
  </si>
  <si>
    <t>Jagran Prakashan Ltd</t>
  </si>
  <si>
    <t>JAGRAN</t>
  </si>
  <si>
    <t>TIL Ltd</t>
  </si>
  <si>
    <t>TIL</t>
  </si>
  <si>
    <t>Seshasayee Paper and Boards Ltd</t>
  </si>
  <si>
    <t>SESHAPAPER</t>
  </si>
  <si>
    <t>Talbros Automotive Components Ltd</t>
  </si>
  <si>
    <t>TALBROAUTO</t>
  </si>
  <si>
    <t>Elpro International Ltd</t>
  </si>
  <si>
    <t>ELPROINTL</t>
  </si>
  <si>
    <t>Master Trust Ltd</t>
  </si>
  <si>
    <t>MASTERTR</t>
  </si>
  <si>
    <t>Unicommerce eSolutions Ltd</t>
  </si>
  <si>
    <t>UNIECOM</t>
  </si>
  <si>
    <t>Fusion Finance Ltd</t>
  </si>
  <si>
    <t>FUSION</t>
  </si>
  <si>
    <t>Sangam (India) Ltd</t>
  </si>
  <si>
    <t>SANGAMIND</t>
  </si>
  <si>
    <t>Sirca Paints India Ltd</t>
  </si>
  <si>
    <t>SIRCA</t>
  </si>
  <si>
    <t>Antony Waste Handling Cell Ltd</t>
  </si>
  <si>
    <t>AWHCL</t>
  </si>
  <si>
    <t>Salzer Electronics Ltd</t>
  </si>
  <si>
    <t>SALZERELEC</t>
  </si>
  <si>
    <t>Hariom Pipe Industries Ltd</t>
  </si>
  <si>
    <t>HARIOMPIPE</t>
  </si>
  <si>
    <t>Eco Recycling Ltd</t>
  </si>
  <si>
    <t>ECORECO</t>
  </si>
  <si>
    <t>G M Breweries Ltd</t>
  </si>
  <si>
    <t>GMBREW</t>
  </si>
  <si>
    <t>Danish Power Ltd</t>
  </si>
  <si>
    <t>DANISH</t>
  </si>
  <si>
    <t>Praveg Ltd</t>
  </si>
  <si>
    <t>PRAVEG</t>
  </si>
  <si>
    <t>Wonder Electricals Ltd</t>
  </si>
  <si>
    <t>WEL</t>
  </si>
  <si>
    <t>IFGL Refractories Ltd</t>
  </si>
  <si>
    <t>IFGLEXPOR</t>
  </si>
  <si>
    <t>JG Chemicals Ltd</t>
  </si>
  <si>
    <t>JGCHEM</t>
  </si>
  <si>
    <t>Sportking India Ltd</t>
  </si>
  <si>
    <t>SPORTKING</t>
  </si>
  <si>
    <t>Ashika Credit Capital Ltd</t>
  </si>
  <si>
    <t>ASHIKA</t>
  </si>
  <si>
    <t>Vimta Labs Ltd</t>
  </si>
  <si>
    <t>VIMTALABS</t>
  </si>
  <si>
    <t>GRP Ltd</t>
  </si>
  <si>
    <t>GRPLTD</t>
  </si>
  <si>
    <t>Filatex India Ltd</t>
  </si>
  <si>
    <t>FILATEX</t>
  </si>
  <si>
    <t>GPT Infraprojects Ltd</t>
  </si>
  <si>
    <t>GPTINFRA</t>
  </si>
  <si>
    <t>GNA Axles Ltd</t>
  </si>
  <si>
    <t>GNA</t>
  </si>
  <si>
    <t>Mangalore Chemicals and Fertilisers Ltd</t>
  </si>
  <si>
    <t>MANGCHEFER</t>
  </si>
  <si>
    <t>Peninsula Land Ltd</t>
  </si>
  <si>
    <t>PENINLAND</t>
  </si>
  <si>
    <t>ASM Technologies Ltd</t>
  </si>
  <si>
    <t>ASMTEC</t>
  </si>
  <si>
    <t>Associated Alcohols &amp; Breweries Ltd</t>
  </si>
  <si>
    <t>ASALCBR</t>
  </si>
  <si>
    <t>Wheels India Ltd</t>
  </si>
  <si>
    <t>WHEELS</t>
  </si>
  <si>
    <t>Balmer Lawrie Investments Ltd</t>
  </si>
  <si>
    <t>BLIL</t>
  </si>
  <si>
    <t>Veranda Learning Solutions Ltd</t>
  </si>
  <si>
    <t>VERANDA</t>
  </si>
  <si>
    <t>Renaissance Global Ltd</t>
  </si>
  <si>
    <t>RGL</t>
  </si>
  <si>
    <t>Lotus Chocolate Company Ltd</t>
  </si>
  <si>
    <t>LOTUSCHO</t>
  </si>
  <si>
    <t>GKW Ltd</t>
  </si>
  <si>
    <t>GKWLIMITED</t>
  </si>
  <si>
    <t>Advait Energy Transitions Ltd</t>
  </si>
  <si>
    <t>ADVAIT</t>
  </si>
  <si>
    <t>Electrical Components &amp; Equipment</t>
  </si>
  <si>
    <t>India Power Corporation Ltd</t>
  </si>
  <si>
    <t>DPSCLTD</t>
  </si>
  <si>
    <t>Solex Energy Ltd</t>
  </si>
  <si>
    <t>SOLEX</t>
  </si>
  <si>
    <t>Shriram Properties Ltd</t>
  </si>
  <si>
    <t>SHRIRAMPPS</t>
  </si>
  <si>
    <t>Yatra Online Ltd</t>
  </si>
  <si>
    <t>YATRA</t>
  </si>
  <si>
    <t>Jyoti Resins and Adhesives Ltd</t>
  </si>
  <si>
    <t>JYOTIRES</t>
  </si>
  <si>
    <t>Satin Creditcare Network Ltd</t>
  </si>
  <si>
    <t>SATIN</t>
  </si>
  <si>
    <t>Trident Techlabs Ltd</t>
  </si>
  <si>
    <t>TECHLABS</t>
  </si>
  <si>
    <t>Kernex Microsystems (India) Ltd</t>
  </si>
  <si>
    <t>KERNEX</t>
  </si>
  <si>
    <t>Borosil Scientific Ltd</t>
  </si>
  <si>
    <t>BOROSCI</t>
  </si>
  <si>
    <t>Vardhman Holdings Ltd</t>
  </si>
  <si>
    <t>VHL</t>
  </si>
  <si>
    <t>Dynacons Systems and Solutions Ltd</t>
  </si>
  <si>
    <t>DSSL</t>
  </si>
  <si>
    <t>I G Petrochemicals Ltd</t>
  </si>
  <si>
    <t>IGPL</t>
  </si>
  <si>
    <t>Chaman Lal Setia Exports Ltd</t>
  </si>
  <si>
    <t>CLSEL</t>
  </si>
  <si>
    <t>Wealth First Portfolio Managers Ltd</t>
  </si>
  <si>
    <t>WEALTH</t>
  </si>
  <si>
    <t>Sigachi Industries Ltd</t>
  </si>
  <si>
    <t>SIGACHI</t>
  </si>
  <si>
    <t>Monte Carlo Fashions Ltd</t>
  </si>
  <si>
    <t>MONTECARLO</t>
  </si>
  <si>
    <t>Bajaj Steel Industries Ltd</t>
  </si>
  <si>
    <t>BAJAJST</t>
  </si>
  <si>
    <t>B L Kashyap and Sons Ltd</t>
  </si>
  <si>
    <t>BLKASHYAP</t>
  </si>
  <si>
    <t>Udaipur Cement Works Ltd</t>
  </si>
  <si>
    <t>UDAICEMENT</t>
  </si>
  <si>
    <t>GTPL Hathway Ltd</t>
  </si>
  <si>
    <t>GTPL</t>
  </si>
  <si>
    <t>Jagsonpal Pharmaceuticals Ltd</t>
  </si>
  <si>
    <t>JAGSNPHARM</t>
  </si>
  <si>
    <t>Fedders Holding Ltd</t>
  </si>
  <si>
    <t>FEDDERSHOL</t>
  </si>
  <si>
    <t>MSP Steel &amp; Power Ltd</t>
  </si>
  <si>
    <t>MSPL</t>
  </si>
  <si>
    <t>Amines and Plasticizers Ltd</t>
  </si>
  <si>
    <t>AMNPLST</t>
  </si>
  <si>
    <t>Kabra Extrusion Technik Ltd</t>
  </si>
  <si>
    <t>KABRAEXTRU</t>
  </si>
  <si>
    <t>Dcm Shriram Industries Ltd</t>
  </si>
  <si>
    <t>DCMSRIND</t>
  </si>
  <si>
    <t>Brightcom Group Ltd</t>
  </si>
  <si>
    <t>BCG</t>
  </si>
  <si>
    <t>BCL Industries Ltd</t>
  </si>
  <si>
    <t>BCLIND</t>
  </si>
  <si>
    <t>VL E-Governance &amp; IT Solutions Ltd</t>
  </si>
  <si>
    <t>VLEGOV</t>
  </si>
  <si>
    <t>Swelect Energy Systems Ltd</t>
  </si>
  <si>
    <t>SWELECTES</t>
  </si>
  <si>
    <t>Paushak Ltd</t>
  </si>
  <si>
    <t>PAUSHAKLTD</t>
  </si>
  <si>
    <t>Jaiprakash Associates Ltd</t>
  </si>
  <si>
    <t>JPASSOCIAT</t>
  </si>
  <si>
    <t>Hexa Tradex Ltd</t>
  </si>
  <si>
    <t>HEXATRADEX</t>
  </si>
  <si>
    <t>Tribhovandas Bhimji Zaveri Ltd</t>
  </si>
  <si>
    <t>TBZ</t>
  </si>
  <si>
    <t>India Nippon Electricals Ltd</t>
  </si>
  <si>
    <t>INDNIPPON</t>
  </si>
  <si>
    <t>Vintage Coffee and Beverages Ltd</t>
  </si>
  <si>
    <t>VINCOFE</t>
  </si>
  <si>
    <t>Agarwal Industrial Corporation Ltd</t>
  </si>
  <si>
    <t>AGARIND</t>
  </si>
  <si>
    <t>Steelcast Ltd</t>
  </si>
  <si>
    <t>STEELCAS</t>
  </si>
  <si>
    <t>Texmaco Infrastructure &amp; Holdings Ltd</t>
  </si>
  <si>
    <t>TEXINFRA</t>
  </si>
  <si>
    <t>Irm Energy Ltd</t>
  </si>
  <si>
    <t>IRMENERGY</t>
  </si>
  <si>
    <t>NDR Auto Components Ltd</t>
  </si>
  <si>
    <t>NDRAUTO</t>
  </si>
  <si>
    <t>Godavari Biorefineries Ltd</t>
  </si>
  <si>
    <t>GODAVARIB</t>
  </si>
  <si>
    <t>Atul Auto Ltd</t>
  </si>
  <si>
    <t>ATULAUTO</t>
  </si>
  <si>
    <t>Three Wheelers</t>
  </si>
  <si>
    <t>Reliance Industrial Infrastructure Ltd</t>
  </si>
  <si>
    <t>RIIL</t>
  </si>
  <si>
    <t>Kotak Nifty 50 ETF</t>
  </si>
  <si>
    <t>NIFTY1</t>
  </si>
  <si>
    <t>Mishtann Foods Ltd</t>
  </si>
  <si>
    <t>MISHTANN</t>
  </si>
  <si>
    <t>Panorama Studios International Ltd</t>
  </si>
  <si>
    <t>PANORAMA</t>
  </si>
  <si>
    <t>Bharat Wire Ropes Ltd</t>
  </si>
  <si>
    <t>BHARATWIRE</t>
  </si>
  <si>
    <t>SMC Global Securities Ltd</t>
  </si>
  <si>
    <t>SMCGLOBAL</t>
  </si>
  <si>
    <t>Best Agrolife Ltd</t>
  </si>
  <si>
    <t>BESTAGRO</t>
  </si>
  <si>
    <t>Khazanchi Jewellers Ltd</t>
  </si>
  <si>
    <t>KHAZANCHI</t>
  </si>
  <si>
    <t>Apparel, Accessories &amp; Luxury Goods</t>
  </si>
  <si>
    <t>Suryoday Small Finance Bank Ltd</t>
  </si>
  <si>
    <t>SURYODAY</t>
  </si>
  <si>
    <t>Bigbloc Construction Ltd</t>
  </si>
  <si>
    <t>BIGBLOC</t>
  </si>
  <si>
    <t>Bombay Super Hybrid Seeds Ltd</t>
  </si>
  <si>
    <t>BSHSL</t>
  </si>
  <si>
    <t>Sadhana Nitro Chem Ltd</t>
  </si>
  <si>
    <t>SADHNANIQ</t>
  </si>
  <si>
    <t>ULTRAMARINE &amp; PIGMENTS Ltd</t>
  </si>
  <si>
    <t>ULTRAMAR</t>
  </si>
  <si>
    <t>Roto Pumps Ltd</t>
  </si>
  <si>
    <t>ROTO</t>
  </si>
  <si>
    <t>5Paisa Capital Ltd</t>
  </si>
  <si>
    <t>5PAISA</t>
  </si>
  <si>
    <t>Rhetan TMT Ltd</t>
  </si>
  <si>
    <t>RHETAN</t>
  </si>
  <si>
    <t>Steel</t>
  </si>
  <si>
    <t>Yamuna Syndicate Ltd</t>
  </si>
  <si>
    <t>YSL</t>
  </si>
  <si>
    <t>Madras Fertilizers Ltd</t>
  </si>
  <si>
    <t>MADRASFERT</t>
  </si>
  <si>
    <t>Essen Speciality Films Ltd</t>
  </si>
  <si>
    <t>ESFL</t>
  </si>
  <si>
    <t>Zota Health Care Ltd</t>
  </si>
  <si>
    <t>ZOTA</t>
  </si>
  <si>
    <t>3B Blackbio DX Ltd</t>
  </si>
  <si>
    <t>3BBLACKBIO</t>
  </si>
  <si>
    <t>Fertilizers &amp; Agricultural Chemicals</t>
  </si>
  <si>
    <t>Asian Energy Services Ltd</t>
  </si>
  <si>
    <t>ASIANENE</t>
  </si>
  <si>
    <t>Tourism Finance Corporation of India Ltd</t>
  </si>
  <si>
    <t>TFCILTD</t>
  </si>
  <si>
    <t>Matrimony.Com Ltd</t>
  </si>
  <si>
    <t>MATRIMONY</t>
  </si>
  <si>
    <t>Dhunseri Investments Ltd</t>
  </si>
  <si>
    <t>DHUNINV</t>
  </si>
  <si>
    <t>Southern Petrochemical Industries Corporation Ltd</t>
  </si>
  <si>
    <t>SPIC</t>
  </si>
  <si>
    <t>Shankara Building Products Ltd</t>
  </si>
  <si>
    <t>SHANKARA</t>
  </si>
  <si>
    <t>Ramco Systems Ltd</t>
  </si>
  <si>
    <t>RAMCOSYS</t>
  </si>
  <si>
    <t>Forbes Precision Tools and Machine Parts Ltd</t>
  </si>
  <si>
    <t>TOTEM</t>
  </si>
  <si>
    <t>Hi-Tech Gears Ltd</t>
  </si>
  <si>
    <t>HITECHGEAR</t>
  </si>
  <si>
    <t>Dhunseri Ventures Ltd</t>
  </si>
  <si>
    <t>DVL</t>
  </si>
  <si>
    <t>Allied Digital Services Ltd</t>
  </si>
  <si>
    <t>ADSL</t>
  </si>
  <si>
    <t>Jaykay Enterprises Ltd</t>
  </si>
  <si>
    <t>JAYKAY</t>
  </si>
  <si>
    <t>Kross Ltd</t>
  </si>
  <si>
    <t>KROSS</t>
  </si>
  <si>
    <t>Capital India Finance Ltd</t>
  </si>
  <si>
    <t>CIFL</t>
  </si>
  <si>
    <t>Alldigi Tech Ltd</t>
  </si>
  <si>
    <t>ALLDIGI</t>
  </si>
  <si>
    <t>Butterfly Gandhimathi Appliances Ltd</t>
  </si>
  <si>
    <t>BUTTERFLY</t>
  </si>
  <si>
    <t>Kokuyo Camlin Ltd</t>
  </si>
  <si>
    <t>KOKUYOCMLN</t>
  </si>
  <si>
    <t>Oriental Rail Infrastructure Ltd</t>
  </si>
  <si>
    <t>ORIRAIL</t>
  </si>
  <si>
    <t>Yuken India Ltd</t>
  </si>
  <si>
    <t>YUKEN</t>
  </si>
  <si>
    <t>Arihant Superstructures Ltd</t>
  </si>
  <si>
    <t>ARIHANTSUP</t>
  </si>
  <si>
    <t>Remus Pharmaceuticals Ltd</t>
  </si>
  <si>
    <t>REMUS</t>
  </si>
  <si>
    <t>Z F Steering Gear (India) Ltd</t>
  </si>
  <si>
    <t>ZFSTEERING</t>
  </si>
  <si>
    <t>Aym Syntex Ltd</t>
  </si>
  <si>
    <t>AYMSYNTEX</t>
  </si>
  <si>
    <t>Eimco Elecon (India) Ltd</t>
  </si>
  <si>
    <t>EIMCOELECO</t>
  </si>
  <si>
    <t>GPT Healthcare Ltd</t>
  </si>
  <si>
    <t>GPTHEALTH</t>
  </si>
  <si>
    <t>Arrow Greentech Ltd</t>
  </si>
  <si>
    <t>ARROWGREEN</t>
  </si>
  <si>
    <t>AFCOM Holdings Ltd</t>
  </si>
  <si>
    <t>AFCOM</t>
  </si>
  <si>
    <t>Air Freight &amp; Logistics</t>
  </si>
  <si>
    <t>India Motor Parts &amp; Accessories Ltd</t>
  </si>
  <si>
    <t>IMPAL</t>
  </si>
  <si>
    <t>Bliss GVS Pharma Ltd</t>
  </si>
  <si>
    <t>BLISSGVS</t>
  </si>
  <si>
    <t>Emkay Taps and Cutting Tools Ltd</t>
  </si>
  <si>
    <t>EMKAYTOOLS</t>
  </si>
  <si>
    <t>Gala Precision Engineering Ltd</t>
  </si>
  <si>
    <t>GALAPREC</t>
  </si>
  <si>
    <t>One Point One Solutions Ltd</t>
  </si>
  <si>
    <t>ONEPOINT</t>
  </si>
  <si>
    <t>Automobile Corp Of Goa Ltd</t>
  </si>
  <si>
    <t>ACGL</t>
  </si>
  <si>
    <t>Likhitha Infrastructure Ltd</t>
  </si>
  <si>
    <t>LIKHITHA</t>
  </si>
  <si>
    <t>SPML Infra Ltd</t>
  </si>
  <si>
    <t>SPMLINFRA</t>
  </si>
  <si>
    <t>Century Enka Ltd</t>
  </si>
  <si>
    <t>CENTENKA</t>
  </si>
  <si>
    <t>Sahana System Ltd</t>
  </si>
  <si>
    <t>SAHANA</t>
  </si>
  <si>
    <t>Aurum Proptech Ltd</t>
  </si>
  <si>
    <t>AURUM</t>
  </si>
  <si>
    <t>Asian Star Co Ltd</t>
  </si>
  <si>
    <t>ASTAR</t>
  </si>
  <si>
    <t>Chemfab Alkalis Ltd</t>
  </si>
  <si>
    <t>CHEMFAB</t>
  </si>
  <si>
    <t>Allcargo Gati Ltd</t>
  </si>
  <si>
    <t>ACLGATI</t>
  </si>
  <si>
    <t>Pakka Limited</t>
  </si>
  <si>
    <t>PAKKA</t>
  </si>
  <si>
    <t>Simplex Infrastructures Ltd</t>
  </si>
  <si>
    <t>SIMPLEXINF</t>
  </si>
  <si>
    <t>Kellton Tech Solutions Ltd</t>
  </si>
  <si>
    <t>KELLTONTEC</t>
  </si>
  <si>
    <t>Arman Financial Services Ltd</t>
  </si>
  <si>
    <t>ARMANFIN</t>
  </si>
  <si>
    <t>Ester Industries Ltd</t>
  </si>
  <si>
    <t>ESTER</t>
  </si>
  <si>
    <t>Andhra Sugars Ltd</t>
  </si>
  <si>
    <t>ANDHRSUGAR</t>
  </si>
  <si>
    <t>Signpost India Ltd</t>
  </si>
  <si>
    <t>SIGNPOST</t>
  </si>
  <si>
    <t>Vertoz Ltd</t>
  </si>
  <si>
    <t>VERTOZ</t>
  </si>
  <si>
    <t>AMIC Forging Ltd</t>
  </si>
  <si>
    <t>AMIC</t>
  </si>
  <si>
    <t>Raj Rayon Industries Ltd</t>
  </si>
  <si>
    <t>RAJRILTD</t>
  </si>
  <si>
    <t>BMW Industries Ltd</t>
  </si>
  <si>
    <t>BMW</t>
  </si>
  <si>
    <t>Capital Small Finance Bank Ltd</t>
  </si>
  <si>
    <t>CAPITALSFB</t>
  </si>
  <si>
    <t>Rane (Madras) Ltd</t>
  </si>
  <si>
    <t>RML</t>
  </si>
  <si>
    <t>Krishana Phoschem Ltd</t>
  </si>
  <si>
    <t>KRISHANA</t>
  </si>
  <si>
    <t>Walchandnagar Industries Ltd</t>
  </si>
  <si>
    <t>WALCHANNAG</t>
  </si>
  <si>
    <t>Subex Ltd</t>
  </si>
  <si>
    <t>SUBEXLTD</t>
  </si>
  <si>
    <t>Centrum Capital Ltd</t>
  </si>
  <si>
    <t>CENTRUM</t>
  </si>
  <si>
    <t>Kamdhenu Ltd</t>
  </si>
  <si>
    <t>KAMDHENU</t>
  </si>
  <si>
    <t>Shiva Cement Ltd</t>
  </si>
  <si>
    <t>SHIVACEM</t>
  </si>
  <si>
    <t>Selan Exploration Technology Ltd</t>
  </si>
  <si>
    <t>SELAN</t>
  </si>
  <si>
    <t>Macpower CNC Machines Ltd</t>
  </si>
  <si>
    <t>MACPOWER</t>
  </si>
  <si>
    <t>Crest Ventures Ltd</t>
  </si>
  <si>
    <t>CREST</t>
  </si>
  <si>
    <t>VLS Finance Ltd</t>
  </si>
  <si>
    <t>VLSFINANCE</t>
  </si>
  <si>
    <t>KMC Speciality Hospitals (India) Ltd</t>
  </si>
  <si>
    <t>KMCSHIL</t>
  </si>
  <si>
    <t>Veefin Solutions Ltd</t>
  </si>
  <si>
    <t>VEEFIN</t>
  </si>
  <si>
    <t>Application Software</t>
  </si>
  <si>
    <t>Pudumjee Paper Products Ltd</t>
  </si>
  <si>
    <t>PDMJEPAPER</t>
  </si>
  <si>
    <t>Heubach Colorants India Ltd</t>
  </si>
  <si>
    <t>HEUBACHIND</t>
  </si>
  <si>
    <t>Aaswa Trading and Exports Ltd</t>
  </si>
  <si>
    <t>TCC</t>
  </si>
  <si>
    <t>Real Estate Services</t>
  </si>
  <si>
    <t>Everest Industries Ltd</t>
  </si>
  <si>
    <t>EVERESTIND</t>
  </si>
  <si>
    <t>Rishabh Instruments Ltd</t>
  </si>
  <si>
    <t>RISHABH</t>
  </si>
  <si>
    <t>Lincoln Pharmaceuticals Ltd</t>
  </si>
  <si>
    <t>LINCOLN</t>
  </si>
  <si>
    <t>Oswal Greentech Ltd</t>
  </si>
  <si>
    <t>OSWALGREEN</t>
  </si>
  <si>
    <t>Shree Digvijay Cement Co Ltd</t>
  </si>
  <si>
    <t>SHREDIGCEM</t>
  </si>
  <si>
    <t>Ice Make Refrigeration Ltd</t>
  </si>
  <si>
    <t>ICEMAKE</t>
  </si>
  <si>
    <t>Creative Newtech Ltd</t>
  </si>
  <si>
    <t>CREATIVE</t>
  </si>
  <si>
    <t>Om Infra Ltd</t>
  </si>
  <si>
    <t>OMINFRAL</t>
  </si>
  <si>
    <t>Mukka Proteins Ltd</t>
  </si>
  <si>
    <t>MUKKA</t>
  </si>
  <si>
    <t>Punjab Chemicals and Crop Protection Ltd</t>
  </si>
  <si>
    <t>PUNJABCHEM</t>
  </si>
  <si>
    <t>Spacenet Enterprises India Ltd</t>
  </si>
  <si>
    <t>SPCENET</t>
  </si>
  <si>
    <t>Steel Exchange India Ltd</t>
  </si>
  <si>
    <t>STEELXIND</t>
  </si>
  <si>
    <t>Bajaj Healthcare Ltd</t>
  </si>
  <si>
    <t>BAJAJHCARE</t>
  </si>
  <si>
    <t>Electrotherm (India) Ltd</t>
  </si>
  <si>
    <t>ELECTHERM</t>
  </si>
  <si>
    <t>Industrial and Prudential Investment Co Ltd</t>
  </si>
  <si>
    <t>INDPRUD</t>
  </si>
  <si>
    <t>GRM Overseas Ltd</t>
  </si>
  <si>
    <t>GRMOVER</t>
  </si>
  <si>
    <t>Sandesh Ltd</t>
  </si>
  <si>
    <t>SANDESH</t>
  </si>
  <si>
    <t>Sat Industries Ltd</t>
  </si>
  <si>
    <t>SATINDLTD</t>
  </si>
  <si>
    <t>Cellecor Gadgets Ltd</t>
  </si>
  <si>
    <t>CELLECOR</t>
  </si>
  <si>
    <t>Radhika Jeweltech Ltd</t>
  </si>
  <si>
    <t>RADHIKAJWE</t>
  </si>
  <si>
    <t>Ratnaveer Precision Engineering Ltd</t>
  </si>
  <si>
    <t>RATNAVEER</t>
  </si>
  <si>
    <t>Western Carriers (India) Ltd</t>
  </si>
  <si>
    <t>WCIL</t>
  </si>
  <si>
    <t>Vascon Engineers Ltd</t>
  </si>
  <si>
    <t>VASCONEQ</t>
  </si>
  <si>
    <t>Hardwyn India Ltd</t>
  </si>
  <si>
    <t>HARDWYN</t>
  </si>
  <si>
    <t>Building Products - Glass</t>
  </si>
  <si>
    <t>AVT Natural Products Ltd</t>
  </si>
  <si>
    <t>AVTNPL</t>
  </si>
  <si>
    <t>CFF Fluid Control Ltd</t>
  </si>
  <si>
    <t>CFF</t>
  </si>
  <si>
    <t>Aerospace &amp; Defense</t>
  </si>
  <si>
    <t>SAR Televenture Ltd</t>
  </si>
  <si>
    <t>SARTELE</t>
  </si>
  <si>
    <t>Beekay Steel Industries Ltd</t>
  </si>
  <si>
    <t>BEEKAY</t>
  </si>
  <si>
    <t>Xchanging Solutions Ltd</t>
  </si>
  <si>
    <t>XCHANGING</t>
  </si>
  <si>
    <t>Diffusion Engineers Ltd</t>
  </si>
  <si>
    <t>DIFFNKG</t>
  </si>
  <si>
    <t>Indo Amines Ltd</t>
  </si>
  <si>
    <t>INDOAMIN</t>
  </si>
  <si>
    <t>Finkurve Financial Services Ltd</t>
  </si>
  <si>
    <t>FINKURVE</t>
  </si>
  <si>
    <t>Zee Media Corporation Ltd</t>
  </si>
  <si>
    <t>ZEEMEDIA</t>
  </si>
  <si>
    <t>Vilas Transcore Ltd</t>
  </si>
  <si>
    <t>VILAS</t>
  </si>
  <si>
    <t>Saint-Gobain Sekurit India Ltd</t>
  </si>
  <si>
    <t>SAINTGOBAIN</t>
  </si>
  <si>
    <t>Tamilnadu Newsprint &amp; Papers Ltd</t>
  </si>
  <si>
    <t>TNPL</t>
  </si>
  <si>
    <t>Hazoor Multi Projects Ltd</t>
  </si>
  <si>
    <t>HAZOOR</t>
  </si>
  <si>
    <t>Fratelli Vineyards Ltd</t>
  </si>
  <si>
    <t>FRATELLI</t>
  </si>
  <si>
    <t>Rico Auto Industries Ltd</t>
  </si>
  <si>
    <t>RICOAUTO</t>
  </si>
  <si>
    <t>Cosmic CRF Ltd</t>
  </si>
  <si>
    <t>COSMICCRF</t>
  </si>
  <si>
    <t>Kirloskar Electric Company Ltd</t>
  </si>
  <si>
    <t>KECL</t>
  </si>
  <si>
    <t>Snowman Logistics Ltd</t>
  </si>
  <si>
    <t>SNOWMAN</t>
  </si>
  <si>
    <t>Ksolves India Ltd</t>
  </si>
  <si>
    <t>KSOLVES</t>
  </si>
  <si>
    <t>Prakash Pipes Ltd</t>
  </si>
  <si>
    <t>PPL</t>
  </si>
  <si>
    <t>Saurashtra Cement Ltd</t>
  </si>
  <si>
    <t>SAURASHCEM</t>
  </si>
  <si>
    <t>Tuticorin Alkali Chemicals and Fertilizers Ltd</t>
  </si>
  <si>
    <t>TUTIALKA</t>
  </si>
  <si>
    <t>Enkei Wheels (India) Ltd</t>
  </si>
  <si>
    <t>ENKEIWHEL</t>
  </si>
  <si>
    <t>Sree Rayalaseema Hi-Strength Hypo Ltd</t>
  </si>
  <si>
    <t>SRHHYPOLTD</t>
  </si>
  <si>
    <t>HLV Ltd</t>
  </si>
  <si>
    <t>HLVLTD</t>
  </si>
  <si>
    <t>Kotyark Industries Ltd</t>
  </si>
  <si>
    <t>KOTYARK</t>
  </si>
  <si>
    <t>PNGS Gargi Fashion Jewellery Ltd</t>
  </si>
  <si>
    <t>GARGI</t>
  </si>
  <si>
    <t>Apparel Retail</t>
  </si>
  <si>
    <t>TGV SRAAC Ltd</t>
  </si>
  <si>
    <t>TGVSL</t>
  </si>
  <si>
    <t>Ritco Logistics Ltd</t>
  </si>
  <si>
    <t>RITCO</t>
  </si>
  <si>
    <t>Ngl Fine Chem Ltd</t>
  </si>
  <si>
    <t>NGLFINE</t>
  </si>
  <si>
    <t>Kothari Petrochemicals Ltd</t>
  </si>
  <si>
    <t>KOTHARIPET</t>
  </si>
  <si>
    <t>Credo Brands Marketing Ltd</t>
  </si>
  <si>
    <t>MUFTI</t>
  </si>
  <si>
    <t>Men's Clothing</t>
  </si>
  <si>
    <t>Avadh Sugar &amp; Energy Ltd</t>
  </si>
  <si>
    <t>AVADHSUGAR</t>
  </si>
  <si>
    <t>Wardwizard Innovations &amp; Mobility Ltd</t>
  </si>
  <si>
    <t>WARDINMOBI</t>
  </si>
  <si>
    <t>TV Today Network Limited</t>
  </si>
  <si>
    <t>TVTODAY</t>
  </si>
  <si>
    <t>Gulshan Polyols Ltd</t>
  </si>
  <si>
    <t>GULPOLY</t>
  </si>
  <si>
    <t>Control Print Ltd</t>
  </si>
  <si>
    <t>CONTROLPR</t>
  </si>
  <si>
    <t>Popular Vehicles and Services Ltd</t>
  </si>
  <si>
    <t>PVSL</t>
  </si>
  <si>
    <t>Dwarikesh Sugar Industries Ltd</t>
  </si>
  <si>
    <t>DWARKESH</t>
  </si>
  <si>
    <t>Spright Agro Ltd</t>
  </si>
  <si>
    <t>SPRIGHT</t>
  </si>
  <si>
    <t>GIC Housing Finance Ltd</t>
  </si>
  <si>
    <t>GICHSGFIN</t>
  </si>
  <si>
    <t>Dhampur Sugar Mills Ltd</t>
  </si>
  <si>
    <t>DHAMPURSUG</t>
  </si>
  <si>
    <t>Kuantum Papers Ltd</t>
  </si>
  <si>
    <t>KUANTUM</t>
  </si>
  <si>
    <t>New Delhi Television Ltd</t>
  </si>
  <si>
    <t>NDTV</t>
  </si>
  <si>
    <t>Last Mile Enterprises Ltd</t>
  </si>
  <si>
    <t>LASTMILE</t>
  </si>
  <si>
    <t>GFL Ltd</t>
  </si>
  <si>
    <t>GFLLIMITED</t>
  </si>
  <si>
    <t>Jindal Poly Investment and Finance Company Ltd</t>
  </si>
  <si>
    <t>JPOLYINVST</t>
  </si>
  <si>
    <t>IST Ltd</t>
  </si>
  <si>
    <t>ISTLTD</t>
  </si>
  <si>
    <t>Manoj Vaibhav Gems N Jewellers Ltd</t>
  </si>
  <si>
    <t>MVGJL</t>
  </si>
  <si>
    <t>Indo Thai Securities Ltd</t>
  </si>
  <si>
    <t>INDOTHAI</t>
  </si>
  <si>
    <t>Concord Control Systems Ltd</t>
  </si>
  <si>
    <t>CNCRD</t>
  </si>
  <si>
    <t>Manali Petrochemicals Ltd</t>
  </si>
  <si>
    <t>MANALIPETC</t>
  </si>
  <si>
    <t>Sunshine Capital Ltd</t>
  </si>
  <si>
    <t>SCL</t>
  </si>
  <si>
    <t>Benares Hotels Ltd</t>
  </si>
  <si>
    <t>BENARAS</t>
  </si>
  <si>
    <t>City Pulse Multiventures Ltd</t>
  </si>
  <si>
    <t>CPML</t>
  </si>
  <si>
    <t>Movies &amp; Entertainment</t>
  </si>
  <si>
    <t>Bharat Parenterals Ltd</t>
  </si>
  <si>
    <t>BPLPHARMA</t>
  </si>
  <si>
    <t>Investment Trust of India Ltd</t>
  </si>
  <si>
    <t>THEINVEST</t>
  </si>
  <si>
    <t>Uttam Sugar Mills Ltd</t>
  </si>
  <si>
    <t>UTTAMSUGAR</t>
  </si>
  <si>
    <t>Vasa Denticity Ltd</t>
  </si>
  <si>
    <t>DENTALKART</t>
  </si>
  <si>
    <t>Sika Interplant Systems Ltd</t>
  </si>
  <si>
    <t>SIKA</t>
  </si>
  <si>
    <t>R K Swamy Ltd</t>
  </si>
  <si>
    <t>RKSWAMY</t>
  </si>
  <si>
    <t>Infobeans Technologies Ltd</t>
  </si>
  <si>
    <t>INFOBEAN</t>
  </si>
  <si>
    <t>Jagatjit Industries Ltd</t>
  </si>
  <si>
    <t>JAGAJITIND</t>
  </si>
  <si>
    <t>Taneja Aerospace and Aviation Ltd</t>
  </si>
  <si>
    <t>TANAA</t>
  </si>
  <si>
    <t>Morganite Crucible (India) Ltd</t>
  </si>
  <si>
    <t>MORGANITE</t>
  </si>
  <si>
    <t>K&amp;R Rail Engineering Ltd</t>
  </si>
  <si>
    <t>KRRAIL</t>
  </si>
  <si>
    <t>Fairchem Organics Ltd</t>
  </si>
  <si>
    <t>FAIRCHEMOR</t>
  </si>
  <si>
    <t>Mafatlal Industries Ltd</t>
  </si>
  <si>
    <t>MAFATIND</t>
  </si>
  <si>
    <t>Sudarshan Pharma Industries Ltd</t>
  </si>
  <si>
    <t>SUDARSHAN</t>
  </si>
  <si>
    <t>Arihant Capital Markets Ltd</t>
  </si>
  <si>
    <t>ARIHANTCAP</t>
  </si>
  <si>
    <t>Max India Ltd</t>
  </si>
  <si>
    <t>MAXIND</t>
  </si>
  <si>
    <t>Munjal Auto Industries Ltd</t>
  </si>
  <si>
    <t>MUNJALAU</t>
  </si>
  <si>
    <t>All e Technologies Ltd</t>
  </si>
  <si>
    <t>ALLETEC</t>
  </si>
  <si>
    <t>Uniphos Enterprises Ltd</t>
  </si>
  <si>
    <t>UNIENTER</t>
  </si>
  <si>
    <t>NACL Industries Ltd</t>
  </si>
  <si>
    <t>NACLIND</t>
  </si>
  <si>
    <t>Australian Premium Solar (India) Ltd</t>
  </si>
  <si>
    <t>APS</t>
  </si>
  <si>
    <t>Photovoltaic Solar Systems &amp; Equipment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</si>
  <si>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</si>
  <si>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</si>
  <si>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</si>
  <si>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</si>
  <si>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</si>
  <si>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</si>
  <si>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</si>
  <si>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</si>
  <si>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</si>
  <si>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</si>
  <si>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</si>
  <si>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Consumer Durables</t>
  </si>
  <si>
    <t>Capital Goods</t>
  </si>
  <si>
    <t>Metals &amp; Mining</t>
  </si>
  <si>
    <t>Services</t>
  </si>
  <si>
    <t>Consumer Services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</si>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</sst>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F1188D-5851-4E7F-A590-FAC115C43FA6}" name="Table4" displayName="Table4" ref="A1:Z126" totalsRowShown="0">
  <autoFilter ref="A1:Z126" xr:uid="{5BF1188D-5851-4E7F-A590-FAC115C43FA6}"/>
  <sortState xmlns:xlrd2="http://schemas.microsoft.com/office/spreadsheetml/2017/richdata2" ref="A2:Z126">
    <sortCondition ref="Z1:Z126"/>
  </sortState>
  <tableColumns count="26">
    <tableColumn id="1" xr3:uid="{E9F54AF8-4954-49F8-8664-CA35DA513B24}" name="Sub-Sector"/>
    <tableColumn id="2" xr3:uid="{EB6B3EDA-A62E-46D8-ACE6-32B2CB4C58C8}" name="Count" dataDxfId="48">
      <calculatedColumnFormula>COUNTIFS(Table2[Sub-Sector],Table4[[#This Row],[Sub-Sector]])</calculatedColumnFormula>
    </tableColumn>
    <tableColumn id="3" xr3:uid="{4FF6A4D7-E3E9-4409-A3A8-41A8B5C1DDCE}" name="Uptrend" dataDxfId="47">
      <calculatedColumnFormula>COUNTIFS(Table2[Sub-Sector],Table4[[#This Row],[Sub-Sector]],Table2[Uptrend],"Uptrend")/Table4[[#This Row],[Count]]</calculatedColumnFormula>
    </tableColumn>
    <tableColumn id="4" xr3:uid="{08E535DF-79D4-4048-A182-67B630016C40}" name="1W Out-Performance" dataDxfId="46">
      <calculatedColumnFormula>COUNTIFS(Table2[Sub-Sector],Table4[[#This Row],[Sub-Sector]],Table2[1W Return vs Nifty],"&gt;=5")/Table4[[#This Row],[Count]]</calculatedColumnFormula>
    </tableColumn>
    <tableColumn id="5" xr3:uid="{A6C43F08-4220-4022-941D-51206FEEC5D1}" name="1M Out-Performance" dataDxfId="45">
      <calculatedColumnFormula>COUNTIFS(Table2[Sub-Sector],Table4[[#This Row],[Sub-Sector]],Table2[1M Return vs Nifty],"&gt;=5")/Table4[[#This Row],[Count]]</calculatedColumnFormula>
    </tableColumn>
    <tableColumn id="6" xr3:uid="{87012A06-0DC1-40D5-9496-7F10214D8A0F}" name="6M Return vs Nifty" dataDxfId="44">
      <calculatedColumnFormula>COUNTIFS(Table2[Sub-Sector],Table4[[#This Row],[Sub-Sector]],Table2[6M Return vs Nifty],"&gt;=10")/Table4[[#This Row],[Count]]</calculatedColumnFormula>
    </tableColumn>
    <tableColumn id="7" xr3:uid="{74A3FBF8-A3F9-4F11-9BC7-8023B63B96B3}" name="1Y Return vs Nifty" dataDxfId="43">
      <calculatedColumnFormula>COUNTIFS(Table2[Sub-Sector],Table4[[#This Row],[Sub-Sector]],Table2[1Y Return vs Nifty],"&gt;=10")/Table4[[#This Row],[Count]]</calculatedColumnFormula>
    </tableColumn>
    <tableColumn id="8" xr3:uid="{CE8220A5-AC63-44CC-8B3A-BD0CE36742B3}" name="RSI" dataDxfId="42">
      <calculatedColumnFormula>COUNTIFS(Table2[Sub-Sector],Table4[[#This Row],[Sub-Sector]],Table2[RSI Exponential â€“ 14D],"&gt;=50")/Table4[[#This Row],[Count]]</calculatedColumnFormula>
    </tableColumn>
    <tableColumn id="9" xr3:uid="{82AD46FA-B4B7-42C9-8839-1C1E46926B10}" name="Relative Volume" dataDxfId="41">
      <calculatedColumnFormula>COUNTIFS(Table2[Sub-Sector],Table4[[#This Row],[Sub-Sector]],Table2[Relative Volume],"&gt;=1")/Table4[[#This Row],[Count]]</calculatedColumnFormula>
    </tableColumn>
    <tableColumn id="10" xr3:uid="{445ACF1B-AD4D-41F9-BC3D-B4209887468B}" name="% Away From Day Low" dataDxfId="40">
      <calculatedColumnFormula>COUNTIFS(Table2[Sub-Sector],Table4[[#This Row],[Sub-Sector]],Table2[% Away From Day Low],"&gt;=0.05")/Table4[[#This Row],[Count]]</calculatedColumnFormula>
    </tableColumn>
    <tableColumn id="11" xr3:uid="{2CAA89CE-C6EF-4D2C-A7A7-1310E4B58A46}" name="% Away From Day High" dataDxfId="39">
      <calculatedColumnFormula>COUNTIFS(Table2[Sub-Sector],Table4[[#This Row],[Sub-Sector]],Table2[% Away From Day High],"&lt;=0.05")/Table4[[#This Row],[Count]]</calculatedColumnFormula>
    </tableColumn>
    <tableColumn id="12" xr3:uid="{61381967-813B-4C79-8AE5-7BEF3591BBCC}" name="% Away From Current Week Low" dataDxfId="38">
      <calculatedColumnFormula>COUNTIFS(Table2[Sub-Sector],Table4[[#This Row],[Sub-Sector]],Table2[% Away From Current Week Low],"&gt;=0.05")/Table4[[#This Row],[Count]]</calculatedColumnFormula>
    </tableColumn>
    <tableColumn id="13" xr3:uid="{F4C2E969-0493-4040-9820-344CD0E5E0D2}" name="% Away From Current Week High" dataDxfId="37">
      <calculatedColumnFormula>COUNTIFS(Table2[Sub-Sector],Table4[[#This Row],[Sub-Sector]],Table2[% Away From Current Week High],"&lt;=0.05")/Table4[[#This Row],[Count]]</calculatedColumnFormula>
    </tableColumn>
    <tableColumn id="14" xr3:uid="{076ABBD0-F080-4919-A414-24C38DA57116}" name="% Away From Current Month Low" dataDxfId="36">
      <calculatedColumnFormula>COUNTIFS(Table2[Sub-Sector],Table4[[#This Row],[Sub-Sector]],Table2[% Away From Current Month Low],"&gt;=0.05")/Table4[[#This Row],[Count]]</calculatedColumnFormula>
    </tableColumn>
    <tableColumn id="15" xr3:uid="{492424DD-3356-48AE-8DC2-A2C735ED0A19}" name="% Away From Current Month High" dataDxfId="35">
      <calculatedColumnFormula>COUNTIFS(Table2[Sub-Sector],Table4[[#This Row],[Sub-Sector]],Table2[% Away From Current Month High],"&lt;=0.05")/Table4[[#This Row],[Count]]</calculatedColumnFormula>
    </tableColumn>
    <tableColumn id="16" xr3:uid="{DCEF6B73-D823-44CF-8D23-54E91F841594}" name="% Away From 52W High" dataDxfId="34">
      <calculatedColumnFormula>COUNTIFS(Table2[Sub-Sector],Table4[[#This Row],[Sub-Sector]],Table2[% Away From 52W High],"&lt;=10")/Table4[[#This Row],[Count]]</calculatedColumnFormula>
    </tableColumn>
    <tableColumn id="17" xr3:uid="{3E35F890-5B3C-4483-85FA-9BE75A62DA25}" name="% Away From 52W Low" dataDxfId="33">
      <calculatedColumnFormula>COUNTIFS(Table2[Sub-Sector],Table4[[#This Row],[Sub-Sector]],Table2[% Away From 52W Low],"&gt;=10")/Table4[[#This Row],[Count]]</calculatedColumnFormula>
    </tableColumn>
    <tableColumn id="18" xr3:uid="{B06B269A-73A4-41B1-95B5-0151CD4E0ADE}" name="% Price above 20D EMA" dataDxfId="32">
      <calculatedColumnFormula>COUNTIFS(Table2[Sub-Sector],Table4[[#This Row],[Sub-Sector]],Table2[% Price above 20 EMA],"&gt;=0")/Table4[[#This Row],[Count]]</calculatedColumnFormula>
    </tableColumn>
    <tableColumn id="19" xr3:uid="{A2FAE6D0-A540-41DE-9539-D66B112F2E00}" name="% Price above 50 EMA" dataDxfId="31">
      <calculatedColumnFormula>COUNTIFS(Table2[Sub-Sector],Table4[[#This Row],[Sub-Sector]],Table2[% Price above 50 EMA],"&gt;=0")/Table4[[#This Row],[Count]]</calculatedColumnFormula>
    </tableColumn>
    <tableColumn id="20" xr3:uid="{EE1883A6-7873-4BC1-9615-8A9621631113}" name="% Price above 200 EMA" dataDxfId="30">
      <calculatedColumnFormula>COUNTIFS(Table2[Sub-Sector],Table4[[#This Row],[Sub-Sector]],Table2[% Price above 200 EMA],"&gt;=0")/Table4[[#This Row],[Count]]</calculatedColumnFormula>
    </tableColumn>
    <tableColumn id="21" xr3:uid="{34F7AC2C-BAEE-4D1C-819A-4630C1F65C78}" name="Rate of Change - Zone" dataDxfId="29">
      <calculatedColumnFormula>COUNTIFS(Table2[Sub-Sector],Table4[[#This Row],[Sub-Sector]],Table2[Rate of Change - Zone],"Positive")/Table4[[#This Row],[Count]]</calculatedColumnFormula>
    </tableColumn>
    <tableColumn id="22" xr3:uid="{41CB6A5E-972F-411A-8A13-EA525E484D53}" name="Sharpe Ratio" dataDxfId="28">
      <calculatedColumnFormula>COUNTIFS(Table2[Sub-Sector],Table4[[#This Row],[Sub-Sector]],Table2[Sharpe Ratio],"&gt;=0.10")/Table4[[#This Row],[Count]]</calculatedColumnFormula>
    </tableColumn>
    <tableColumn id="23" xr3:uid="{95DE908C-5754-4CF4-AAC7-9E6DC91D231A}" name="Score" dataDxfId="27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B24EFAE3-1EEA-434A-BE2B-332D125FA978}" name="Rank" dataDxfId="26">
      <calculatedColumnFormula>_xlfn.RANK.AVG(Table4[[#This Row],[Score]],Table4[Score],1)</calculatedColumnFormula>
    </tableColumn>
    <tableColumn id="25" xr3:uid="{F16FB01D-4A5C-4EC8-A13E-6495B74897F9}" name="Score 2 " dataDxfId="25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BE2E5815-3DA5-4C31-967E-ADD5DF84774D}" name="Rank 2" dataDxfId="24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F10C65-F2CA-49DF-BBBA-83CE43F0505F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2FEFDBBA-FA09-405D-B7F9-EA161EC56167}" name="Name"/>
    <tableColumn id="2" xr3:uid="{3B6527D8-232D-4D4D-B10D-6C4906E1BFCE}" name="Ticker"/>
    <tableColumn id="3" xr3:uid="{4FAF6574-F868-4229-BB61-EA7AD13AE371}" name="Industry"/>
    <tableColumn id="4" xr3:uid="{15C15923-2645-453E-8256-709DC4C149B0}" name="Sub-Sector"/>
    <tableColumn id="5" xr3:uid="{879F4243-F1EF-40E5-95FD-B84C8C43CA89}" name="Market Cap"/>
    <tableColumn id="6" xr3:uid="{B0492295-0AFB-42A8-A614-1E7E8297DA7E}" name="Close Price"/>
    <tableColumn id="7" xr3:uid="{2836825A-AC6E-4F78-984F-9923E034AA9A}" name="1Y Return vs Nifty"/>
    <tableColumn id="18" xr3:uid="{9DC9BE29-3D04-453D-81A2-D3BA7115CCB3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B0D3321A-61B6-426E-8725-08D14A249D37}" name="1M Return vs Nifty"/>
    <tableColumn id="19" xr3:uid="{B46A7F4F-1E99-46E1-BF0C-C0CE9271616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5B04EC4E-E31B-4D0B-8A21-BED9B8444B25}" name="6M Return vs Nifty"/>
    <tableColumn id="20" xr3:uid="{4856CB66-A536-423C-AC61-80D1C36CA393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5291AD0F-3C82-4888-B6B5-EF08D4DEE634}" name="1W Return vs Nifty"/>
    <tableColumn id="22" xr3:uid="{FEC4A722-BE2F-48EB-A0FB-A2F71F5ADA0C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3D0762E0-0ED9-40EC-9B30-481978187BD0}" name="20D EMA" dataDxfId="19"/>
    <tableColumn id="11" xr3:uid="{D6D0949D-DA4A-47AC-8DA5-3FDDF84D3717}" name="50D EMA"/>
    <tableColumn id="12" xr3:uid="{B2C57571-F8E1-4090-95D5-B7163ABD8488}" name="200D EMA"/>
    <tableColumn id="13" xr3:uid="{4F35DEDC-A078-4B48-91F5-BF54188D816B}" name="RSI Exponential â€“ 14D"/>
    <tableColumn id="25" xr3:uid="{B4E7D200-509A-4D40-B673-030E9070C921}" name="% Price above 20 EMA" dataDxfId="18">
      <calculatedColumnFormula>(Table2[[#This Row],[Close Price]]-Table2[[#This Row],[20D EMA]])/Table2[[#This Row],[20D EMA]]</calculatedColumnFormula>
    </tableColumn>
    <tableColumn id="24" xr3:uid="{5DD74F86-D03B-4C78-ACD9-5EFEE58E6B8A}" name="% Price above 50 EMA" dataDxfId="17">
      <calculatedColumnFormula>(Table2[[#This Row],[Close Price]]-Table2[[#This Row],[50D EMA]])/Table2[[#This Row],[50D EMA]]</calculatedColumnFormula>
    </tableColumn>
    <tableColumn id="23" xr3:uid="{7E9B3EAB-7634-4D99-9229-13587B17DE64}" name="% Price above 200 EMA" dataDxfId="16">
      <calculatedColumnFormula>(Table2[[#This Row],[Close Price]]-Table2[[#This Row],[200D EMA]])/Table2[[#This Row],[200D EMA]]</calculatedColumnFormula>
    </tableColumn>
    <tableColumn id="14" xr3:uid="{978C238D-1335-435B-9968-743B15576453}" name="Relative Volume"/>
    <tableColumn id="37" xr3:uid="{3FE45FBC-DB59-47CB-9D5C-FFD14DC02456}" name="Day Low" dataDxfId="15"/>
    <tableColumn id="36" xr3:uid="{E46A0463-9B12-4862-B864-E9CA15F41D2E}" name="Day High"/>
    <tableColumn id="35" xr3:uid="{F30A2CB4-06F0-438C-BB7B-A78ED4BBEDE0}" name="Current Week Low"/>
    <tableColumn id="34" xr3:uid="{3784A750-AC70-4C72-969E-594F8C05B9C0}" name="Current Week High"/>
    <tableColumn id="33" xr3:uid="{5EDABC4D-AB92-42D9-B111-F243D3F4A4F3}" name="Current Month Low"/>
    <tableColumn id="32" xr3:uid="{F1169083-E9EC-4D5F-85F2-E3E161BAE3D4}" name="Current Month High"/>
    <tableColumn id="31" xr3:uid="{00BC3E2D-75BF-457D-A480-BB84321D054C}" name="% Away From Day Low" dataDxfId="14">
      <calculatedColumnFormula>(Table2[[#This Row],[Close Price]]/Table2[[#This Row],[Day Low]])-1</calculatedColumnFormula>
    </tableColumn>
    <tableColumn id="30" xr3:uid="{96A05F9B-AE0C-4C1A-9F8B-FBBAD072B506}" name="% Away From Day High" dataDxfId="13">
      <calculatedColumnFormula>(Table2[[#This Row],[Day High]]/Table2[[#This Row],[Close Price]])-1</calculatedColumnFormula>
    </tableColumn>
    <tableColumn id="29" xr3:uid="{EF92337C-C736-49D3-88F3-8E4B6B30330B}" name="% Away From Current Week Low" dataDxfId="12">
      <calculatedColumnFormula>(Table2[[#This Row],[Close Price]]/Table2[[#This Row],[Current Week Low]])-1</calculatedColumnFormula>
    </tableColumn>
    <tableColumn id="28" xr3:uid="{C4995535-2C39-4011-95E1-F2D8B33358C1}" name="% Away From Current Week High" dataDxfId="11">
      <calculatedColumnFormula>(Table2[[#This Row],[Current Week High]]/Table2[[#This Row],[Close Price]])-1</calculatedColumnFormula>
    </tableColumn>
    <tableColumn id="27" xr3:uid="{325AA769-1EE0-4278-82FE-D244399E941A}" name="% Away From Current Month Low" dataDxfId="10">
      <calculatedColumnFormula>(Table2[[#This Row],[Close Price]]/Table2[[#This Row],[Current Month Low]])-1</calculatedColumnFormula>
    </tableColumn>
    <tableColumn id="26" xr3:uid="{74B6354A-2602-49E3-B9BA-1CE6C32E26B5}" name="% Away From Current Month High" dataDxfId="9">
      <calculatedColumnFormula>(Table2[[#This Row],[Current Month High]]/Table2[[#This Row],[Close Price]])-1</calculatedColumnFormula>
    </tableColumn>
    <tableColumn id="15" xr3:uid="{F9385201-F4B9-405C-AC42-45A81471A01E}" name="% Away From 52W High"/>
    <tableColumn id="16" xr3:uid="{B9423692-9FF4-40B2-93BA-D62FEECA2E7F}" name="% Away From 52W Low"/>
    <tableColumn id="42" xr3:uid="{66161003-0EE9-4D38-B55B-8897E7CB28B7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29DCB228-CBE6-49A8-ACA9-B9976E05AE97}" name="Relative Strength Sector Index" dataDxfId="7"/>
    <tableColumn id="40" xr3:uid="{407579B2-E445-49B8-82E6-4D2B2DCE68A7}" name="Relative Strength Sector Index - Zone"/>
    <tableColumn id="39" xr3:uid="{BC510F98-BDC0-4ED6-9D02-67D2B8176E7F}" name="Rate of Change"/>
    <tableColumn id="38" xr3:uid="{D1C3BF91-F7D8-44C3-AD97-F534880E22EB}" name="Rate of Change - Zone"/>
    <tableColumn id="17" xr3:uid="{06205B3D-D2CA-469B-85EB-81DF1586CDC8}" name="Sharpe Ratio"/>
    <tableColumn id="43" xr3:uid="{DBB02D1E-A1A9-4FA4-A6FB-658C1E7FE38B}" name="Sharpe Ratio Z-Score" dataDxfId="6">
      <calculatedColumnFormula>(Table2[[#This Row],[Sharpe Ratio]]-AVERAGE(Table2[Sharpe Ratio]))/_xlfn.STDEV.P(Table2[Sharpe Ratio])</calculatedColumnFormula>
    </tableColumn>
    <tableColumn id="44" xr3:uid="{6B901AF1-192B-4A50-A3FD-0A653DF1FDFA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CE630BC4-A081-457F-BCF2-7058C3712033}" name="Rank 1Y" dataDxfId="4">
      <calculatedColumnFormula>_xlfn.RANK.AVG(Table2[[#This Row],[1Y Return vs Nifty Z-Score]],Table2[1Y Return vs Nifty Z-Score])</calculatedColumnFormula>
    </tableColumn>
    <tableColumn id="46" xr3:uid="{3C33A1A9-167E-489C-93FC-909B2FF86AD4}" name="Rank 6M" dataDxfId="3">
      <calculatedColumnFormula>_xlfn.RANK.AVG(Table2[[#This Row],[6M Return vs Nifty Z-Score]],Table2[6M Return vs Nifty Z-Score])</calculatedColumnFormula>
    </tableColumn>
    <tableColumn id="47" xr3:uid="{DB8057CC-9771-479C-900A-3FA099C55891}" name="Rank Sharpe" dataDxfId="2">
      <calculatedColumnFormula>_xlfn.RANK.AVG(Table2[[#This Row],[Sharpe Ratio Z-Score]],Table2[Sharpe Ratio Z-Score])</calculatedColumnFormula>
    </tableColumn>
    <tableColumn id="48" xr3:uid="{E84A65A9-1228-4726-9DFE-89D11D78D58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6E65E-8B08-4687-B1B7-5F2BEE33232C}" name="Table1" displayName="Table1" ref="A1:Q1463" totalsRowShown="0">
  <autoFilter ref="A1:Q1463" xr:uid="{3516E65E-8B08-4687-B1B7-5F2BEE33232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F29261C1-DF82-4943-920B-8B810810723C}" name="Name"/>
    <tableColumn id="2" xr3:uid="{F6420A58-82BD-450C-8B89-AC8EB3B2600F}" name="Ticker"/>
    <tableColumn id="17" xr3:uid="{D37E3EF2-B981-4AEE-9B4F-F1B2908F5016}" name="Industry" dataDxfId="0"/>
    <tableColumn id="3" xr3:uid="{94415CCA-DC5D-4389-9600-EFC9B68CFDED}" name="Sub-Sector"/>
    <tableColumn id="4" xr3:uid="{F4E8A609-41DC-4D88-9A2C-422ADBC7D94F}" name="Market Cap"/>
    <tableColumn id="5" xr3:uid="{6671B9CD-0400-46AB-92F0-1FD0BB63D4B6}" name="Close Price"/>
    <tableColumn id="6" xr3:uid="{B70FB541-0ADF-4A4F-937A-8B43068B73C7}" name="1Y Return vs Nifty"/>
    <tableColumn id="7" xr3:uid="{5E966A94-78DC-446F-A43B-8B5D697AD415}" name="1M Return vs Nifty"/>
    <tableColumn id="8" xr3:uid="{D38A7401-DC88-4CCF-96BD-14E6A60E066D}" name="6M Return vs Nifty"/>
    <tableColumn id="9" xr3:uid="{5E82833C-2A61-4D32-9399-9A8094D31140}" name="1W Return vs Nifty"/>
    <tableColumn id="10" xr3:uid="{210422CC-262C-47E7-99D7-E232E8317922}" name="50D EMA"/>
    <tableColumn id="11" xr3:uid="{E8973241-69CF-4485-9518-D21E2094B885}" name="200D EMA"/>
    <tableColumn id="12" xr3:uid="{89FE3CF7-DDBE-447F-AF01-449CB41A482C}" name="RSI Exponential â€“ 14D"/>
    <tableColumn id="13" xr3:uid="{2CDFF27C-FAC4-499E-A507-2027A94C392E}" name="Relative Volume"/>
    <tableColumn id="14" xr3:uid="{3B94BEF2-E3BE-4437-AE48-0A19B8BC6993}" name="% Away From 52W High"/>
    <tableColumn id="15" xr3:uid="{2E9892E5-09AD-4C90-A2BF-A07FC0CD5786}" name="% Away From 52W Low"/>
    <tableColumn id="16" xr3:uid="{2E69AABC-050D-45FA-8E67-24D63ACBF1E8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1473-B1E4-4B5E-BA34-EB79A94A0795}">
  <dimension ref="A1:Z126"/>
  <sheetViews>
    <sheetView tabSelected="1"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3158</v>
      </c>
      <c r="C1" s="1" t="s">
        <v>3144</v>
      </c>
      <c r="D1" s="1" t="s">
        <v>3159</v>
      </c>
      <c r="E1" s="1" t="s">
        <v>3160</v>
      </c>
      <c r="F1" s="1" t="s">
        <v>7</v>
      </c>
      <c r="G1" s="1" t="s">
        <v>5</v>
      </c>
      <c r="H1" s="1" t="s">
        <v>3161</v>
      </c>
      <c r="I1" s="1" t="s">
        <v>12</v>
      </c>
      <c r="J1" s="1" t="s">
        <v>3138</v>
      </c>
      <c r="K1" s="1" t="s">
        <v>3139</v>
      </c>
      <c r="L1" s="1" t="s">
        <v>3140</v>
      </c>
      <c r="M1" s="1" t="s">
        <v>3141</v>
      </c>
      <c r="N1" s="1" t="s">
        <v>3142</v>
      </c>
      <c r="O1" s="1" t="s">
        <v>3143</v>
      </c>
      <c r="P1" s="1" t="s">
        <v>13</v>
      </c>
      <c r="Q1" s="1" t="s">
        <v>14</v>
      </c>
      <c r="R1" s="1" t="s">
        <v>3162</v>
      </c>
      <c r="S1" s="1" t="s">
        <v>3130</v>
      </c>
      <c r="T1" s="1" t="s">
        <v>3131</v>
      </c>
      <c r="U1" s="1" t="s">
        <v>3148</v>
      </c>
      <c r="V1" s="1" t="s">
        <v>15</v>
      </c>
      <c r="W1" t="s">
        <v>3153</v>
      </c>
      <c r="X1" t="s">
        <v>3163</v>
      </c>
      <c r="Y1" t="s">
        <v>3164</v>
      </c>
      <c r="Z1" t="s">
        <v>3165</v>
      </c>
    </row>
    <row r="2" spans="1:26" x14ac:dyDescent="0.3">
      <c r="A2" t="s">
        <v>643</v>
      </c>
      <c r="B2">
        <f>COUNTIFS(Table2[Sub-Sector],Table4[[#This Row],[Sub-Sector]])</f>
        <v>1</v>
      </c>
      <c r="C2" s="1">
        <f>COUNTIFS(Table2[Sub-Sector],Table4[[#This Row],[Sub-Sector]],Table2[Uptrend],"Uptrend")/Table4[[#This Row],[Count]]</f>
        <v>0</v>
      </c>
      <c r="D2" s="1">
        <f>COUNTIFS(Table2[Sub-Sector],Table4[[#This Row],[Sub-Sector]],Table2[1W Return vs Nifty],"&gt;=5")/Table4[[#This Row],[Count]]</f>
        <v>1</v>
      </c>
      <c r="E2" s="1">
        <f>COUNTIFS(Table2[Sub-Sector],Table4[[#This Row],[Sub-Sector]],Table2[1M Return vs Nifty],"&gt;=5")/Table4[[#This Row],[Count]]</f>
        <v>1</v>
      </c>
      <c r="F2" s="1">
        <f>COUNTIFS(Table2[Sub-Sector],Table4[[#This Row],[Sub-Sector]],Table2[6M Return vs Nifty],"&gt;=10")/Table4[[#This Row],[Count]]</f>
        <v>1</v>
      </c>
      <c r="G2" s="1">
        <f>COUNTIFS(Table2[Sub-Sector],Table4[[#This Row],[Sub-Sector]],Table2[1Y Return vs Nifty],"&gt;=10")/Table4[[#This Row],[Count]]</f>
        <v>1</v>
      </c>
      <c r="H2" s="1">
        <f>COUNTIFS(Table2[Sub-Sector],Table4[[#This Row],[Sub-Sector]],Table2[RSI Exponential â€“ 14D],"&gt;=50")/Table4[[#This Row],[Count]]</f>
        <v>1</v>
      </c>
      <c r="I2" s="1">
        <f>COUNTIFS(Table2[Sub-Sector],Table4[[#This Row],[Sub-Sector]],Table2[Relative Volume],"&gt;=1")/Table4[[#This Row],[Count]]</f>
        <v>1</v>
      </c>
      <c r="J2" s="1">
        <f>COUNTIFS(Table2[Sub-Sector],Table4[[#This Row],[Sub-Sector]],Table2[% Away From Day Low],"&gt;=0.05")/Table4[[#This Row],[Count]]</f>
        <v>1</v>
      </c>
      <c r="K2" s="1">
        <f>COUNTIFS(Table2[Sub-Sector],Table4[[#This Row],[Sub-Sector]],Table2[% Away From Day High],"&lt;=0.05")/Table4[[#This Row],[Count]]</f>
        <v>1</v>
      </c>
      <c r="L2" s="1">
        <f>COUNTIFS(Table2[Sub-Sector],Table4[[#This Row],[Sub-Sector]],Table2[% Away From Current Week Low],"&gt;=0.05")/Table4[[#This Row],[Count]]</f>
        <v>1</v>
      </c>
      <c r="M2" s="1">
        <f>COUNTIFS(Table2[Sub-Sector],Table4[[#This Row],[Sub-Sector]],Table2[% Away From Current Week High],"&lt;=0.05")/Table4[[#This Row],[Count]]</f>
        <v>1</v>
      </c>
      <c r="N2" s="1">
        <f>COUNTIFS(Table2[Sub-Sector],Table4[[#This Row],[Sub-Sector]],Table2[% Away From Current Month Low],"&gt;=0.05")/Table4[[#This Row],[Count]]</f>
        <v>1</v>
      </c>
      <c r="O2" s="1">
        <f>COUNTIFS(Table2[Sub-Sector],Table4[[#This Row],[Sub-Sector]],Table2[% Away From Current Month High],"&lt;=0.05")/Table4[[#This Row],[Count]]</f>
        <v>1</v>
      </c>
      <c r="P2" s="1">
        <f>COUNTIFS(Table2[Sub-Sector],Table4[[#This Row],[Sub-Sector]],Table2[% Away From 52W High],"&lt;=10")/Table4[[#This Row],[Count]]</f>
        <v>0</v>
      </c>
      <c r="Q2" s="1">
        <f>COUNTIFS(Table2[Sub-Sector],Table4[[#This Row],[Sub-Sector]],Table2[% Away From 52W Low],"&gt;=10")/Table4[[#This Row],[Count]]</f>
        <v>1</v>
      </c>
      <c r="R2" s="1">
        <f>COUNTIFS(Table2[Sub-Sector],Table4[[#This Row],[Sub-Sector]],Table2[% Price above 20 EMA],"&gt;=0")/Table4[[#This Row],[Count]]</f>
        <v>1</v>
      </c>
      <c r="S2" s="1">
        <f>COUNTIFS(Table2[Sub-Sector],Table4[[#This Row],[Sub-Sector]],Table2[% Price above 50 EMA],"&gt;=0")/Table4[[#This Row],[Count]]</f>
        <v>1</v>
      </c>
      <c r="T2" s="1">
        <f>COUNTIFS(Table2[Sub-Sector],Table4[[#This Row],[Sub-Sector]],Table2[% Price above 200 EMA],"&gt;=0")/Table4[[#This Row],[Count]]</f>
        <v>1</v>
      </c>
      <c r="U2" s="1">
        <f>COUNTIFS(Table2[Sub-Sector],Table4[[#This Row],[Sub-Sector]],Table2[Rate of Change - Zone],"Positive")/Table4[[#This Row],[Count]]</f>
        <v>1</v>
      </c>
      <c r="V2" s="1">
        <f>COUNTIFS(Table2[Sub-Sector],Table4[[#This Row],[Sub-Sector]],Table2[Sharpe Ratio],"&gt;=0.10")/Table4[[#This Row],[Count]]</f>
        <v>0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125.5</v>
      </c>
      <c r="X2">
        <f>_xlfn.RANK.AVG(Table4[[#This Row],[Score]],Table4[Score],1)</f>
        <v>1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28.5</v>
      </c>
      <c r="Z2">
        <f>_xlfn.RANK.AVG(Table4[[#This Row],[Score 2 ]],Table4[[Score 2 ]],1)</f>
        <v>1.5</v>
      </c>
    </row>
    <row r="3" spans="1:26" x14ac:dyDescent="0.3">
      <c r="A3" t="s">
        <v>757</v>
      </c>
      <c r="B3">
        <f>COUNTIFS(Table2[Sub-Sector],Table4[[#This Row],[Sub-Sector]])</f>
        <v>1</v>
      </c>
      <c r="C3" s="1">
        <f>COUNTIFS(Table2[Sub-Sector],Table4[[#This Row],[Sub-Sector]],Table2[Uptrend],"Uptrend")/Table4[[#This Row],[Count]]</f>
        <v>1</v>
      </c>
      <c r="D3" s="1">
        <f>COUNTIFS(Table2[Sub-Sector],Table4[[#This Row],[Sub-Sector]],Table2[1W Return vs Nifty],"&gt;=5")/Table4[[#This Row],[Count]]</f>
        <v>0</v>
      </c>
      <c r="E3" s="1">
        <f>COUNTIFS(Table2[Sub-Sector],Table4[[#This Row],[Sub-Sector]],Table2[1M Return vs Nifty],"&gt;=5")/Table4[[#This Row],[Count]]</f>
        <v>1</v>
      </c>
      <c r="F3" s="1">
        <f>COUNTIFS(Table2[Sub-Sector],Table4[[#This Row],[Sub-Sector]],Table2[6M Return vs Nifty],"&gt;=10")/Table4[[#This Row],[Count]]</f>
        <v>1</v>
      </c>
      <c r="G3" s="1">
        <f>COUNTIFS(Table2[Sub-Sector],Table4[[#This Row],[Sub-Sector]],Table2[1Y Return vs Nifty],"&gt;=10")/Table4[[#This Row],[Count]]</f>
        <v>1</v>
      </c>
      <c r="H3" s="1">
        <f>COUNTIFS(Table2[Sub-Sector],Table4[[#This Row],[Sub-Sector]],Table2[RSI Exponential â€“ 14D],"&gt;=50")/Table4[[#This Row],[Count]]</f>
        <v>0</v>
      </c>
      <c r="I3" s="1">
        <f>COUNTIFS(Table2[Sub-Sector],Table4[[#This Row],[Sub-Sector]],Table2[Relative Volume],"&gt;=1")/Table4[[#This Row],[Count]]</f>
        <v>1</v>
      </c>
      <c r="J3" s="1">
        <f>COUNTIFS(Table2[Sub-Sector],Table4[[#This Row],[Sub-Sector]],Table2[% Away From Day Low],"&gt;=0.05")/Table4[[#This Row],[Count]]</f>
        <v>0</v>
      </c>
      <c r="K3" s="1">
        <f>COUNTIFS(Table2[Sub-Sector],Table4[[#This Row],[Sub-Sector]],Table2[% Away From Day High],"&lt;=0.05")/Table4[[#This Row],[Count]]</f>
        <v>1</v>
      </c>
      <c r="L3" s="1">
        <f>COUNTIFS(Table2[Sub-Sector],Table4[[#This Row],[Sub-Sector]],Table2[% Away From Current Week Low],"&gt;=0.05")/Table4[[#This Row],[Count]]</f>
        <v>0</v>
      </c>
      <c r="M3" s="1">
        <f>COUNTIFS(Table2[Sub-Sector],Table4[[#This Row],[Sub-Sector]],Table2[% Away From Current Week High],"&lt;=0.05")/Table4[[#This Row],[Count]]</f>
        <v>1</v>
      </c>
      <c r="N3" s="1">
        <f>COUNTIFS(Table2[Sub-Sector],Table4[[#This Row],[Sub-Sector]],Table2[% Away From Current Month Low],"&gt;=0.05")/Table4[[#This Row],[Count]]</f>
        <v>0</v>
      </c>
      <c r="O3" s="1">
        <f>COUNTIFS(Table2[Sub-Sector],Table4[[#This Row],[Sub-Sector]],Table2[% Away From Current Month High],"&lt;=0.05")/Table4[[#This Row],[Count]]</f>
        <v>0</v>
      </c>
      <c r="P3" s="1">
        <f>COUNTIFS(Table2[Sub-Sector],Table4[[#This Row],[Sub-Sector]],Table2[% Away From 52W High],"&lt;=10")/Table4[[#This Row],[Count]]</f>
        <v>0</v>
      </c>
      <c r="Q3" s="1">
        <f>COUNTIFS(Table2[Sub-Sector],Table4[[#This Row],[Sub-Sector]],Table2[% Away From 52W Low],"&gt;=10")/Table4[[#This Row],[Count]]</f>
        <v>1</v>
      </c>
      <c r="R3" s="1">
        <f>COUNTIFS(Table2[Sub-Sector],Table4[[#This Row],[Sub-Sector]],Table2[% Price above 20 EMA],"&gt;=0")/Table4[[#This Row],[Count]]</f>
        <v>0</v>
      </c>
      <c r="S3" s="1">
        <f>COUNTIFS(Table2[Sub-Sector],Table4[[#This Row],[Sub-Sector]],Table2[% Price above 50 EMA],"&gt;=0")/Table4[[#This Row],[Count]]</f>
        <v>1</v>
      </c>
      <c r="T3" s="1">
        <f>COUNTIFS(Table2[Sub-Sector],Table4[[#This Row],[Sub-Sector]],Table2[% Price above 200 EMA],"&gt;=0")/Table4[[#This Row],[Count]]</f>
        <v>1</v>
      </c>
      <c r="U3" s="1">
        <f>COUNTIFS(Table2[Sub-Sector],Table4[[#This Row],[Sub-Sector]],Table2[Rate of Change - Zone],"Positive")/Table4[[#This Row],[Count]]</f>
        <v>1</v>
      </c>
      <c r="V3" s="1">
        <f>COUNTIFS(Table2[Sub-Sector],Table4[[#This Row],[Sub-Sector]],Table2[Sharpe Ratio],"&gt;=0.10")/Table4[[#This Row],[Count]]</f>
        <v>0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126</v>
      </c>
      <c r="X3">
        <f>_xlfn.RANK.AVG(Table4[[#This Row],[Score]],Table4[Score],1)</f>
        <v>2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28.5</v>
      </c>
      <c r="Z3">
        <f>_xlfn.RANK.AVG(Table4[[#This Row],[Score 2 ]],Table4[[Score 2 ]],1)</f>
        <v>1.5</v>
      </c>
    </row>
    <row r="4" spans="1:26" x14ac:dyDescent="0.3">
      <c r="A4" t="s">
        <v>717</v>
      </c>
      <c r="B4">
        <f>COUNTIFS(Table2[Sub-Sector],Table4[[#This Row],[Sub-Sector]])</f>
        <v>3</v>
      </c>
      <c r="C4" s="1">
        <f>COUNTIFS(Table2[Sub-Sector],Table4[[#This Row],[Sub-Sector]],Table2[Uptrend],"Uptrend")/Table4[[#This Row],[Count]]</f>
        <v>1</v>
      </c>
      <c r="D4" s="1">
        <f>COUNTIFS(Table2[Sub-Sector],Table4[[#This Row],[Sub-Sector]],Table2[1W Return vs Nifty],"&gt;=5")/Table4[[#This Row],[Count]]</f>
        <v>0</v>
      </c>
      <c r="E4" s="1">
        <f>COUNTIFS(Table2[Sub-Sector],Table4[[#This Row],[Sub-Sector]],Table2[1M Return vs Nifty],"&gt;=5")/Table4[[#This Row],[Count]]</f>
        <v>1</v>
      </c>
      <c r="F4" s="1">
        <f>COUNTIFS(Table2[Sub-Sector],Table4[[#This Row],[Sub-Sector]],Table2[6M Return vs Nifty],"&gt;=10")/Table4[[#This Row],[Count]]</f>
        <v>1</v>
      </c>
      <c r="G4" s="1">
        <f>COUNTIFS(Table2[Sub-Sector],Table4[[#This Row],[Sub-Sector]],Table2[1Y Return vs Nifty],"&gt;=10")/Table4[[#This Row],[Count]]</f>
        <v>1</v>
      </c>
      <c r="H4" s="1">
        <f>COUNTIFS(Table2[Sub-Sector],Table4[[#This Row],[Sub-Sector]],Table2[RSI Exponential â€“ 14D],"&gt;=50")/Table4[[#This Row],[Count]]</f>
        <v>0.33333333333333331</v>
      </c>
      <c r="I4" s="1">
        <f>COUNTIFS(Table2[Sub-Sector],Table4[[#This Row],[Sub-Sector]],Table2[Relative Volume],"&gt;=1")/Table4[[#This Row],[Count]]</f>
        <v>0.33333333333333331</v>
      </c>
      <c r="J4" s="1">
        <f>COUNTIFS(Table2[Sub-Sector],Table4[[#This Row],[Sub-Sector]],Table2[% Away From Day Low],"&gt;=0.05")/Table4[[#This Row],[Count]]</f>
        <v>0</v>
      </c>
      <c r="K4" s="1">
        <f>COUNTIFS(Table2[Sub-Sector],Table4[[#This Row],[Sub-Sector]],Table2[% Away From Day High],"&lt;=0.05")/Table4[[#This Row],[Count]]</f>
        <v>1</v>
      </c>
      <c r="L4" s="1">
        <f>COUNTIFS(Table2[Sub-Sector],Table4[[#This Row],[Sub-Sector]],Table2[% Away From Current Week Low],"&gt;=0.05")/Table4[[#This Row],[Count]]</f>
        <v>0.33333333333333331</v>
      </c>
      <c r="M4" s="1">
        <f>COUNTIFS(Table2[Sub-Sector],Table4[[#This Row],[Sub-Sector]],Table2[% Away From Current Week High],"&lt;=0.05")/Table4[[#This Row],[Count]]</f>
        <v>1</v>
      </c>
      <c r="N4" s="1">
        <f>COUNTIFS(Table2[Sub-Sector],Table4[[#This Row],[Sub-Sector]],Table2[% Away From Current Month Low],"&gt;=0.05")/Table4[[#This Row],[Count]]</f>
        <v>0.33333333333333331</v>
      </c>
      <c r="O4" s="1">
        <f>COUNTIFS(Table2[Sub-Sector],Table4[[#This Row],[Sub-Sector]],Table2[% Away From Current Month High],"&lt;=0.05")/Table4[[#This Row],[Count]]</f>
        <v>0.33333333333333331</v>
      </c>
      <c r="P4" s="1">
        <f>COUNTIFS(Table2[Sub-Sector],Table4[[#This Row],[Sub-Sector]],Table2[% Away From 52W High],"&lt;=10")/Table4[[#This Row],[Count]]</f>
        <v>0.33333333333333331</v>
      </c>
      <c r="Q4" s="1">
        <f>COUNTIFS(Table2[Sub-Sector],Table4[[#This Row],[Sub-Sector]],Table2[% Away From 52W Low],"&gt;=10")/Table4[[#This Row],[Count]]</f>
        <v>1</v>
      </c>
      <c r="R4" s="1">
        <f>COUNTIFS(Table2[Sub-Sector],Table4[[#This Row],[Sub-Sector]],Table2[% Price above 20 EMA],"&gt;=0")/Table4[[#This Row],[Count]]</f>
        <v>0.33333333333333331</v>
      </c>
      <c r="S4" s="1">
        <f>COUNTIFS(Table2[Sub-Sector],Table4[[#This Row],[Sub-Sector]],Table2[% Price above 50 EMA],"&gt;=0")/Table4[[#This Row],[Count]]</f>
        <v>0.66666666666666663</v>
      </c>
      <c r="T4" s="1">
        <f>COUNTIFS(Table2[Sub-Sector],Table4[[#This Row],[Sub-Sector]],Table2[% Price above 200 EMA],"&gt;=0")/Table4[[#This Row],[Count]]</f>
        <v>1</v>
      </c>
      <c r="U4" s="1">
        <f>COUNTIFS(Table2[Sub-Sector],Table4[[#This Row],[Sub-Sector]],Table2[Rate of Change - Zone],"Positive")/Table4[[#This Row],[Count]]</f>
        <v>0.33333333333333331</v>
      </c>
      <c r="V4" s="1">
        <f>COUNTIFS(Table2[Sub-Sector],Table4[[#This Row],[Sub-Sector]],Table2[Sharpe Ratio],"&gt;=0.10")/Table4[[#This Row],[Count]]</f>
        <v>0.33333333333333331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183</v>
      </c>
      <c r="X4">
        <f>_xlfn.RANK.AVG(Table4[[#This Row],[Score]],Table4[Score],1)</f>
        <v>7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85.5</v>
      </c>
      <c r="Z4">
        <f>_xlfn.RANK.AVG(Table4[[#This Row],[Score 2 ]],Table4[[Score 2 ]],1)</f>
        <v>3</v>
      </c>
    </row>
    <row r="5" spans="1:26" x14ac:dyDescent="0.3">
      <c r="A5" t="s">
        <v>64</v>
      </c>
      <c r="B5">
        <f>COUNTIFS(Table2[Sub-Sector],Table4[[#This Row],[Sub-Sector]])</f>
        <v>4</v>
      </c>
      <c r="C5" s="1">
        <f>COUNTIFS(Table2[Sub-Sector],Table4[[#This Row],[Sub-Sector]],Table2[Uptrend],"Uptrend")/Table4[[#This Row],[Count]]</f>
        <v>0</v>
      </c>
      <c r="D5" s="1">
        <f>COUNTIFS(Table2[Sub-Sector],Table4[[#This Row],[Sub-Sector]],Table2[1W Return vs Nifty],"&gt;=5")/Table4[[#This Row],[Count]]</f>
        <v>0</v>
      </c>
      <c r="E5" s="1">
        <f>COUNTIFS(Table2[Sub-Sector],Table4[[#This Row],[Sub-Sector]],Table2[1M Return vs Nifty],"&gt;=5")/Table4[[#This Row],[Count]]</f>
        <v>0.25</v>
      </c>
      <c r="F5" s="1">
        <f>COUNTIFS(Table2[Sub-Sector],Table4[[#This Row],[Sub-Sector]],Table2[6M Return vs Nifty],"&gt;=10")/Table4[[#This Row],[Count]]</f>
        <v>0.5</v>
      </c>
      <c r="G5" s="1">
        <f>COUNTIFS(Table2[Sub-Sector],Table4[[#This Row],[Sub-Sector]],Table2[1Y Return vs Nifty],"&gt;=10")/Table4[[#This Row],[Count]]</f>
        <v>1</v>
      </c>
      <c r="H5" s="1">
        <f>COUNTIFS(Table2[Sub-Sector],Table4[[#This Row],[Sub-Sector]],Table2[RSI Exponential â€“ 14D],"&gt;=50")/Table4[[#This Row],[Count]]</f>
        <v>0</v>
      </c>
      <c r="I5" s="1">
        <f>COUNTIFS(Table2[Sub-Sector],Table4[[#This Row],[Sub-Sector]],Table2[Relative Volume],"&gt;=1")/Table4[[#This Row],[Count]]</f>
        <v>0.5</v>
      </c>
      <c r="J5" s="1">
        <f>COUNTIFS(Table2[Sub-Sector],Table4[[#This Row],[Sub-Sector]],Table2[% Away From Day Low],"&gt;=0.05")/Table4[[#This Row],[Count]]</f>
        <v>0.25</v>
      </c>
      <c r="K5" s="1">
        <f>COUNTIFS(Table2[Sub-Sector],Table4[[#This Row],[Sub-Sector]],Table2[% Away From Day High],"&lt;=0.05")/Table4[[#This Row],[Count]]</f>
        <v>1</v>
      </c>
      <c r="L5" s="1">
        <f>COUNTIFS(Table2[Sub-Sector],Table4[[#This Row],[Sub-Sector]],Table2[% Away From Current Week Low],"&gt;=0.05")/Table4[[#This Row],[Count]]</f>
        <v>0.25</v>
      </c>
      <c r="M5" s="1">
        <f>COUNTIFS(Table2[Sub-Sector],Table4[[#This Row],[Sub-Sector]],Table2[% Away From Current Week High],"&lt;=0.05")/Table4[[#This Row],[Count]]</f>
        <v>0.25</v>
      </c>
      <c r="N5" s="1">
        <f>COUNTIFS(Table2[Sub-Sector],Table4[[#This Row],[Sub-Sector]],Table2[% Away From Current Month Low],"&gt;=0.05")/Table4[[#This Row],[Count]]</f>
        <v>0.5</v>
      </c>
      <c r="O5" s="1">
        <f>COUNTIFS(Table2[Sub-Sector],Table4[[#This Row],[Sub-Sector]],Table2[% Away From Current Month High],"&lt;=0.05")/Table4[[#This Row],[Count]]</f>
        <v>0</v>
      </c>
      <c r="P5" s="1">
        <f>COUNTIFS(Table2[Sub-Sector],Table4[[#This Row],[Sub-Sector]],Table2[% Away From 52W High],"&lt;=10")/Table4[[#This Row],[Count]]</f>
        <v>0</v>
      </c>
      <c r="Q5" s="1">
        <f>COUNTIFS(Table2[Sub-Sector],Table4[[#This Row],[Sub-Sector]],Table2[% Away From 52W Low],"&gt;=10")/Table4[[#This Row],[Count]]</f>
        <v>1</v>
      </c>
      <c r="R5" s="1">
        <f>COUNTIFS(Table2[Sub-Sector],Table4[[#This Row],[Sub-Sector]],Table2[% Price above 20 EMA],"&gt;=0")/Table4[[#This Row],[Count]]</f>
        <v>0</v>
      </c>
      <c r="S5" s="1">
        <f>COUNTIFS(Table2[Sub-Sector],Table4[[#This Row],[Sub-Sector]],Table2[% Price above 50 EMA],"&gt;=0")/Table4[[#This Row],[Count]]</f>
        <v>0</v>
      </c>
      <c r="T5" s="1">
        <f>COUNTIFS(Table2[Sub-Sector],Table4[[#This Row],[Sub-Sector]],Table2[% Price above 200 EMA],"&gt;=0")/Table4[[#This Row],[Count]]</f>
        <v>0.5</v>
      </c>
      <c r="U5" s="1">
        <f>COUNTIFS(Table2[Sub-Sector],Table4[[#This Row],[Sub-Sector]],Table2[Rate of Change - Zone],"Positive")/Table4[[#This Row],[Count]]</f>
        <v>0.25</v>
      </c>
      <c r="V5" s="1">
        <f>COUNTIFS(Table2[Sub-Sector],Table4[[#This Row],[Sub-Sector]],Table2[Sharpe Ratio],"&gt;=0.10")/Table4[[#This Row],[Count]]</f>
        <v>0.5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301.5</v>
      </c>
      <c r="X5">
        <f>_xlfn.RANK.AVG(Table4[[#This Row],[Score]],Table4[Score],1)</f>
        <v>26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94</v>
      </c>
      <c r="Z5">
        <f>_xlfn.RANK.AVG(Table4[[#This Row],[Score 2 ]],Table4[[Score 2 ]],1)</f>
        <v>4</v>
      </c>
    </row>
    <row r="6" spans="1:26" x14ac:dyDescent="0.3">
      <c r="A6" t="s">
        <v>175</v>
      </c>
      <c r="B6">
        <f>COUNTIFS(Table2[Sub-Sector],Table4[[#This Row],[Sub-Sector]])</f>
        <v>2</v>
      </c>
      <c r="C6" s="1">
        <f>COUNTIFS(Table2[Sub-Sector],Table4[[#This Row],[Sub-Sector]],Table2[Uptrend],"Uptrend")/Table4[[#This Row],[Count]]</f>
        <v>0.5</v>
      </c>
      <c r="D6" s="1">
        <f>COUNTIFS(Table2[Sub-Sector],Table4[[#This Row],[Sub-Sector]],Table2[1W Return vs Nifty],"&gt;=5")/Table4[[#This Row],[Count]]</f>
        <v>0.5</v>
      </c>
      <c r="E6" s="1">
        <f>COUNTIFS(Table2[Sub-Sector],Table4[[#This Row],[Sub-Sector]],Table2[1M Return vs Nifty],"&gt;=5")/Table4[[#This Row],[Count]]</f>
        <v>0.5</v>
      </c>
      <c r="F6" s="1">
        <f>COUNTIFS(Table2[Sub-Sector],Table4[[#This Row],[Sub-Sector]],Table2[6M Return vs Nifty],"&gt;=10")/Table4[[#This Row],[Count]]</f>
        <v>0.5</v>
      </c>
      <c r="G6" s="1">
        <f>COUNTIFS(Table2[Sub-Sector],Table4[[#This Row],[Sub-Sector]],Table2[1Y Return vs Nifty],"&gt;=10")/Table4[[#This Row],[Count]]</f>
        <v>0.5</v>
      </c>
      <c r="H6" s="1">
        <f>COUNTIFS(Table2[Sub-Sector],Table4[[#This Row],[Sub-Sector]],Table2[RSI Exponential â€“ 14D],"&gt;=50")/Table4[[#This Row],[Count]]</f>
        <v>0.5</v>
      </c>
      <c r="I6" s="1">
        <f>COUNTIFS(Table2[Sub-Sector],Table4[[#This Row],[Sub-Sector]],Table2[Relative Volume],"&gt;=1")/Table4[[#This Row],[Count]]</f>
        <v>1</v>
      </c>
      <c r="J6" s="1">
        <f>COUNTIFS(Table2[Sub-Sector],Table4[[#This Row],[Sub-Sector]],Table2[% Away From Day Low],"&gt;=0.05")/Table4[[#This Row],[Count]]</f>
        <v>0</v>
      </c>
      <c r="K6" s="1">
        <f>COUNTIFS(Table2[Sub-Sector],Table4[[#This Row],[Sub-Sector]],Table2[% Away From Day High],"&lt;=0.05")/Table4[[#This Row],[Count]]</f>
        <v>1</v>
      </c>
      <c r="L6" s="1">
        <f>COUNTIFS(Table2[Sub-Sector],Table4[[#This Row],[Sub-Sector]],Table2[% Away From Current Week Low],"&gt;=0.05")/Table4[[#This Row],[Count]]</f>
        <v>0.5</v>
      </c>
      <c r="M6" s="1">
        <f>COUNTIFS(Table2[Sub-Sector],Table4[[#This Row],[Sub-Sector]],Table2[% Away From Current Week High],"&lt;=0.05")/Table4[[#This Row],[Count]]</f>
        <v>1</v>
      </c>
      <c r="N6" s="1">
        <f>COUNTIFS(Table2[Sub-Sector],Table4[[#This Row],[Sub-Sector]],Table2[% Away From Current Month Low],"&gt;=0.05")/Table4[[#This Row],[Count]]</f>
        <v>0.5</v>
      </c>
      <c r="O6" s="1">
        <f>COUNTIFS(Table2[Sub-Sector],Table4[[#This Row],[Sub-Sector]],Table2[% Away From Current Month High],"&lt;=0.05")/Table4[[#This Row],[Count]]</f>
        <v>0.5</v>
      </c>
      <c r="P6" s="1">
        <f>COUNTIFS(Table2[Sub-Sector],Table4[[#This Row],[Sub-Sector]],Table2[% Away From 52W High],"&lt;=10")/Table4[[#This Row],[Count]]</f>
        <v>0.5</v>
      </c>
      <c r="Q6" s="1">
        <f>COUNTIFS(Table2[Sub-Sector],Table4[[#This Row],[Sub-Sector]],Table2[% Away From 52W Low],"&gt;=10")/Table4[[#This Row],[Count]]</f>
        <v>1</v>
      </c>
      <c r="R6" s="1">
        <f>COUNTIFS(Table2[Sub-Sector],Table4[[#This Row],[Sub-Sector]],Table2[% Price above 20 EMA],"&gt;=0")/Table4[[#This Row],[Count]]</f>
        <v>0.5</v>
      </c>
      <c r="S6" s="1">
        <f>COUNTIFS(Table2[Sub-Sector],Table4[[#This Row],[Sub-Sector]],Table2[% Price above 50 EMA],"&gt;=0")/Table4[[#This Row],[Count]]</f>
        <v>0.5</v>
      </c>
      <c r="T6" s="1">
        <f>COUNTIFS(Table2[Sub-Sector],Table4[[#This Row],[Sub-Sector]],Table2[% Price above 200 EMA],"&gt;=0")/Table4[[#This Row],[Count]]</f>
        <v>1</v>
      </c>
      <c r="U6" s="1">
        <f>COUNTIFS(Table2[Sub-Sector],Table4[[#This Row],[Sub-Sector]],Table2[Rate of Change - Zone],"Positive")/Table4[[#This Row],[Count]]</f>
        <v>0.5</v>
      </c>
      <c r="V6" s="1">
        <f>COUNTIFS(Table2[Sub-Sector],Table4[[#This Row],[Sub-Sector]],Table2[Sharpe Ratio],"&gt;=0.10")/Table4[[#This Row],[Count]]</f>
        <v>0.5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143</v>
      </c>
      <c r="X6">
        <f>_xlfn.RANK.AVG(Table4[[#This Row],[Score]],Table4[Score],1)</f>
        <v>4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103</v>
      </c>
      <c r="Z6">
        <f>_xlfn.RANK.AVG(Table4[[#This Row],[Score 2 ]],Table4[[Score 2 ]],1)</f>
        <v>5.5</v>
      </c>
    </row>
    <row r="7" spans="1:26" x14ac:dyDescent="0.3">
      <c r="A7" t="s">
        <v>247</v>
      </c>
      <c r="B7">
        <f>COUNTIFS(Table2[Sub-Sector],Table4[[#This Row],[Sub-Sector]])</f>
        <v>14</v>
      </c>
      <c r="C7" s="1">
        <f>COUNTIFS(Table2[Sub-Sector],Table4[[#This Row],[Sub-Sector]],Table2[Uptrend],"Uptrend")/Table4[[#This Row],[Count]]</f>
        <v>0.7857142857142857</v>
      </c>
      <c r="D7" s="1">
        <f>COUNTIFS(Table2[Sub-Sector],Table4[[#This Row],[Sub-Sector]],Table2[1W Return vs Nifty],"&gt;=5")/Table4[[#This Row],[Count]]</f>
        <v>0.21428571428571427</v>
      </c>
      <c r="E7" s="1">
        <f>COUNTIFS(Table2[Sub-Sector],Table4[[#This Row],[Sub-Sector]],Table2[1M Return vs Nifty],"&gt;=5")/Table4[[#This Row],[Count]]</f>
        <v>0.7142857142857143</v>
      </c>
      <c r="F7" s="1">
        <f>COUNTIFS(Table2[Sub-Sector],Table4[[#This Row],[Sub-Sector]],Table2[6M Return vs Nifty],"&gt;=10")/Table4[[#This Row],[Count]]</f>
        <v>0.7142857142857143</v>
      </c>
      <c r="G7" s="1">
        <f>COUNTIFS(Table2[Sub-Sector],Table4[[#This Row],[Sub-Sector]],Table2[1Y Return vs Nifty],"&gt;=10")/Table4[[#This Row],[Count]]</f>
        <v>0.5714285714285714</v>
      </c>
      <c r="H7" s="1">
        <f>COUNTIFS(Table2[Sub-Sector],Table4[[#This Row],[Sub-Sector]],Table2[RSI Exponential â€“ 14D],"&gt;=50")/Table4[[#This Row],[Count]]</f>
        <v>0.5</v>
      </c>
      <c r="I7" s="1">
        <f>COUNTIFS(Table2[Sub-Sector],Table4[[#This Row],[Sub-Sector]],Table2[Relative Volume],"&gt;=1")/Table4[[#This Row],[Count]]</f>
        <v>0.42857142857142855</v>
      </c>
      <c r="J7" s="1">
        <f>COUNTIFS(Table2[Sub-Sector],Table4[[#This Row],[Sub-Sector]],Table2[% Away From Day Low],"&gt;=0.05")/Table4[[#This Row],[Count]]</f>
        <v>0</v>
      </c>
      <c r="K7" s="1">
        <f>COUNTIFS(Table2[Sub-Sector],Table4[[#This Row],[Sub-Sector]],Table2[% Away From Day High],"&lt;=0.05")/Table4[[#This Row],[Count]]</f>
        <v>0.9285714285714286</v>
      </c>
      <c r="L7" s="1">
        <f>COUNTIFS(Table2[Sub-Sector],Table4[[#This Row],[Sub-Sector]],Table2[% Away From Current Week Low],"&gt;=0.05")/Table4[[#This Row],[Count]]</f>
        <v>0.2857142857142857</v>
      </c>
      <c r="M7" s="1">
        <f>COUNTIFS(Table2[Sub-Sector],Table4[[#This Row],[Sub-Sector]],Table2[% Away From Current Week High],"&lt;=0.05")/Table4[[#This Row],[Count]]</f>
        <v>0.7857142857142857</v>
      </c>
      <c r="N7" s="1">
        <f>COUNTIFS(Table2[Sub-Sector],Table4[[#This Row],[Sub-Sector]],Table2[% Away From Current Month Low],"&gt;=0.05")/Table4[[#This Row],[Count]]</f>
        <v>0.5</v>
      </c>
      <c r="O7" s="1">
        <f>COUNTIFS(Table2[Sub-Sector],Table4[[#This Row],[Sub-Sector]],Table2[% Away From Current Month High],"&lt;=0.05")/Table4[[#This Row],[Count]]</f>
        <v>0.42857142857142855</v>
      </c>
      <c r="P7" s="1">
        <f>COUNTIFS(Table2[Sub-Sector],Table4[[#This Row],[Sub-Sector]],Table2[% Away From 52W High],"&lt;=10")/Table4[[#This Row],[Count]]</f>
        <v>0.35714285714285715</v>
      </c>
      <c r="Q7" s="1">
        <f>COUNTIFS(Table2[Sub-Sector],Table4[[#This Row],[Sub-Sector]],Table2[% Away From 52W Low],"&gt;=10")/Table4[[#This Row],[Count]]</f>
        <v>1</v>
      </c>
      <c r="R7" s="1">
        <f>COUNTIFS(Table2[Sub-Sector],Table4[[#This Row],[Sub-Sector]],Table2[% Price above 20 EMA],"&gt;=0")/Table4[[#This Row],[Count]]</f>
        <v>0.5714285714285714</v>
      </c>
      <c r="S7" s="1">
        <f>COUNTIFS(Table2[Sub-Sector],Table4[[#This Row],[Sub-Sector]],Table2[% Price above 50 EMA],"&gt;=0")/Table4[[#This Row],[Count]]</f>
        <v>0.7142857142857143</v>
      </c>
      <c r="T7" s="1">
        <f>COUNTIFS(Table2[Sub-Sector],Table4[[#This Row],[Sub-Sector]],Table2[% Price above 200 EMA],"&gt;=0")/Table4[[#This Row],[Count]]</f>
        <v>0.9285714285714286</v>
      </c>
      <c r="U7" s="1">
        <f>COUNTIFS(Table2[Sub-Sector],Table4[[#This Row],[Sub-Sector]],Table2[Rate of Change - Zone],"Positive")/Table4[[#This Row],[Count]]</f>
        <v>0.5</v>
      </c>
      <c r="V7" s="1">
        <f>COUNTIFS(Table2[Sub-Sector],Table4[[#This Row],[Sub-Sector]],Table2[Sharpe Ratio],"&gt;=0.10")/Table4[[#This Row],[Count]]</f>
        <v>0.5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152</v>
      </c>
      <c r="X7">
        <f>_xlfn.RANK.AVG(Table4[[#This Row],[Score]],Table4[Score],1)</f>
        <v>5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103</v>
      </c>
      <c r="Z7">
        <f>_xlfn.RANK.AVG(Table4[[#This Row],[Score 2 ]],Table4[[Score 2 ]],1)</f>
        <v>5.5</v>
      </c>
    </row>
    <row r="8" spans="1:26" x14ac:dyDescent="0.3">
      <c r="A8" t="s">
        <v>129</v>
      </c>
      <c r="B8">
        <f>COUNTIFS(Table2[Sub-Sector],Table4[[#This Row],[Sub-Sector]])</f>
        <v>6</v>
      </c>
      <c r="C8" s="1">
        <f>COUNTIFS(Table2[Sub-Sector],Table4[[#This Row],[Sub-Sector]],Table2[Uptrend],"Uptrend")/Table4[[#This Row],[Count]]</f>
        <v>0.66666666666666663</v>
      </c>
      <c r="D8" s="1">
        <f>COUNTIFS(Table2[Sub-Sector],Table4[[#This Row],[Sub-Sector]],Table2[1W Return vs Nifty],"&gt;=5")/Table4[[#This Row],[Count]]</f>
        <v>0.5</v>
      </c>
      <c r="E8" s="1">
        <f>COUNTIFS(Table2[Sub-Sector],Table4[[#This Row],[Sub-Sector]],Table2[1M Return vs Nifty],"&gt;=5")/Table4[[#This Row],[Count]]</f>
        <v>0.5</v>
      </c>
      <c r="F8" s="1">
        <f>COUNTIFS(Table2[Sub-Sector],Table4[[#This Row],[Sub-Sector]],Table2[6M Return vs Nifty],"&gt;=10")/Table4[[#This Row],[Count]]</f>
        <v>0.66666666666666663</v>
      </c>
      <c r="G8" s="1">
        <f>COUNTIFS(Table2[Sub-Sector],Table4[[#This Row],[Sub-Sector]],Table2[1Y Return vs Nifty],"&gt;=10")/Table4[[#This Row],[Count]]</f>
        <v>0.66666666666666663</v>
      </c>
      <c r="H8" s="1">
        <f>COUNTIFS(Table2[Sub-Sector],Table4[[#This Row],[Sub-Sector]],Table2[RSI Exponential â€“ 14D],"&gt;=50")/Table4[[#This Row],[Count]]</f>
        <v>0.5</v>
      </c>
      <c r="I8" s="1">
        <f>COUNTIFS(Table2[Sub-Sector],Table4[[#This Row],[Sub-Sector]],Table2[Relative Volume],"&gt;=1")/Table4[[#This Row],[Count]]</f>
        <v>0.33333333333333331</v>
      </c>
      <c r="J8" s="1">
        <f>COUNTIFS(Table2[Sub-Sector],Table4[[#This Row],[Sub-Sector]],Table2[% Away From Day Low],"&gt;=0.05")/Table4[[#This Row],[Count]]</f>
        <v>0</v>
      </c>
      <c r="K8" s="1">
        <f>COUNTIFS(Table2[Sub-Sector],Table4[[#This Row],[Sub-Sector]],Table2[% Away From Day High],"&lt;=0.05")/Table4[[#This Row],[Count]]</f>
        <v>1</v>
      </c>
      <c r="L8" s="1">
        <f>COUNTIFS(Table2[Sub-Sector],Table4[[#This Row],[Sub-Sector]],Table2[% Away From Current Week Low],"&gt;=0.05")/Table4[[#This Row],[Count]]</f>
        <v>0.33333333333333331</v>
      </c>
      <c r="M8" s="1">
        <f>COUNTIFS(Table2[Sub-Sector],Table4[[#This Row],[Sub-Sector]],Table2[% Away From Current Week High],"&lt;=0.05")/Table4[[#This Row],[Count]]</f>
        <v>0.66666666666666663</v>
      </c>
      <c r="N8" s="1">
        <f>COUNTIFS(Table2[Sub-Sector],Table4[[#This Row],[Sub-Sector]],Table2[% Away From Current Month Low],"&gt;=0.05")/Table4[[#This Row],[Count]]</f>
        <v>0.66666666666666663</v>
      </c>
      <c r="O8" s="1">
        <f>COUNTIFS(Table2[Sub-Sector],Table4[[#This Row],[Sub-Sector]],Table2[% Away From Current Month High],"&lt;=0.05")/Table4[[#This Row],[Count]]</f>
        <v>0.16666666666666666</v>
      </c>
      <c r="P8" s="1">
        <f>COUNTIFS(Table2[Sub-Sector],Table4[[#This Row],[Sub-Sector]],Table2[% Away From 52W High],"&lt;=10")/Table4[[#This Row],[Count]]</f>
        <v>0.33333333333333331</v>
      </c>
      <c r="Q8" s="1">
        <f>COUNTIFS(Table2[Sub-Sector],Table4[[#This Row],[Sub-Sector]],Table2[% Away From 52W Low],"&gt;=10")/Table4[[#This Row],[Count]]</f>
        <v>1</v>
      </c>
      <c r="R8" s="1">
        <f>COUNTIFS(Table2[Sub-Sector],Table4[[#This Row],[Sub-Sector]],Table2[% Price above 20 EMA],"&gt;=0")/Table4[[#This Row],[Count]]</f>
        <v>0.5</v>
      </c>
      <c r="S8" s="1">
        <f>COUNTIFS(Table2[Sub-Sector],Table4[[#This Row],[Sub-Sector]],Table2[% Price above 50 EMA],"&gt;=0")/Table4[[#This Row],[Count]]</f>
        <v>0.66666666666666663</v>
      </c>
      <c r="T8" s="1">
        <f>COUNTIFS(Table2[Sub-Sector],Table4[[#This Row],[Sub-Sector]],Table2[% Price above 200 EMA],"&gt;=0")/Table4[[#This Row],[Count]]</f>
        <v>0.83333333333333337</v>
      </c>
      <c r="U8" s="1">
        <f>COUNTIFS(Table2[Sub-Sector],Table4[[#This Row],[Sub-Sector]],Table2[Rate of Change - Zone],"Positive")/Table4[[#This Row],[Count]]</f>
        <v>0.5</v>
      </c>
      <c r="V8" s="1">
        <f>COUNTIFS(Table2[Sub-Sector],Table4[[#This Row],[Sub-Sector]],Table2[Sharpe Ratio],"&gt;=0.10")/Table4[[#This Row],[Count]]</f>
        <v>0.5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140.5</v>
      </c>
      <c r="X8">
        <f>_xlfn.RANK.AVG(Table4[[#This Row],[Score]],Table4[Score],1)</f>
        <v>3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106</v>
      </c>
      <c r="Z8">
        <f>_xlfn.RANK.AVG(Table4[[#This Row],[Score 2 ]],Table4[[Score 2 ]],1)</f>
        <v>7</v>
      </c>
    </row>
    <row r="9" spans="1:26" x14ac:dyDescent="0.3">
      <c r="A9" t="s">
        <v>111</v>
      </c>
      <c r="B9">
        <f>COUNTIFS(Table2[Sub-Sector],Table4[[#This Row],[Sub-Sector]])</f>
        <v>8</v>
      </c>
      <c r="C9" s="1">
        <f>COUNTIFS(Table2[Sub-Sector],Table4[[#This Row],[Sub-Sector]],Table2[Uptrend],"Uptrend")/Table4[[#This Row],[Count]]</f>
        <v>0.5</v>
      </c>
      <c r="D9" s="1">
        <f>COUNTIFS(Table2[Sub-Sector],Table4[[#This Row],[Sub-Sector]],Table2[1W Return vs Nifty],"&gt;=5")/Table4[[#This Row],[Count]]</f>
        <v>0.25</v>
      </c>
      <c r="E9" s="1">
        <f>COUNTIFS(Table2[Sub-Sector],Table4[[#This Row],[Sub-Sector]],Table2[1M Return vs Nifty],"&gt;=5")/Table4[[#This Row],[Count]]</f>
        <v>0.5</v>
      </c>
      <c r="F9" s="1">
        <f>COUNTIFS(Table2[Sub-Sector],Table4[[#This Row],[Sub-Sector]],Table2[6M Return vs Nifty],"&gt;=10")/Table4[[#This Row],[Count]]</f>
        <v>0.5</v>
      </c>
      <c r="G9" s="1">
        <f>COUNTIFS(Table2[Sub-Sector],Table4[[#This Row],[Sub-Sector]],Table2[1Y Return vs Nifty],"&gt;=10")/Table4[[#This Row],[Count]]</f>
        <v>0.625</v>
      </c>
      <c r="H9" s="1">
        <f>COUNTIFS(Table2[Sub-Sector],Table4[[#This Row],[Sub-Sector]],Table2[RSI Exponential â€“ 14D],"&gt;=50")/Table4[[#This Row],[Count]]</f>
        <v>0.5</v>
      </c>
      <c r="I9" s="1">
        <f>COUNTIFS(Table2[Sub-Sector],Table4[[#This Row],[Sub-Sector]],Table2[Relative Volume],"&gt;=1")/Table4[[#This Row],[Count]]</f>
        <v>0.375</v>
      </c>
      <c r="J9" s="1">
        <f>COUNTIFS(Table2[Sub-Sector],Table4[[#This Row],[Sub-Sector]],Table2[% Away From Day Low],"&gt;=0.05")/Table4[[#This Row],[Count]]</f>
        <v>0.125</v>
      </c>
      <c r="K9" s="1">
        <f>COUNTIFS(Table2[Sub-Sector],Table4[[#This Row],[Sub-Sector]],Table2[% Away From Day High],"&lt;=0.05")/Table4[[#This Row],[Count]]</f>
        <v>1</v>
      </c>
      <c r="L9" s="1">
        <f>COUNTIFS(Table2[Sub-Sector],Table4[[#This Row],[Sub-Sector]],Table2[% Away From Current Week Low],"&gt;=0.05")/Table4[[#This Row],[Count]]</f>
        <v>0.125</v>
      </c>
      <c r="M9" s="1">
        <f>COUNTIFS(Table2[Sub-Sector],Table4[[#This Row],[Sub-Sector]],Table2[% Away From Current Week High],"&lt;=0.05")/Table4[[#This Row],[Count]]</f>
        <v>0.875</v>
      </c>
      <c r="N9" s="1">
        <f>COUNTIFS(Table2[Sub-Sector],Table4[[#This Row],[Sub-Sector]],Table2[% Away From Current Month Low],"&gt;=0.05")/Table4[[#This Row],[Count]]</f>
        <v>0.5</v>
      </c>
      <c r="O9" s="1">
        <f>COUNTIFS(Table2[Sub-Sector],Table4[[#This Row],[Sub-Sector]],Table2[% Away From Current Month High],"&lt;=0.05")/Table4[[#This Row],[Count]]</f>
        <v>0.5</v>
      </c>
      <c r="P9" s="1">
        <f>COUNTIFS(Table2[Sub-Sector],Table4[[#This Row],[Sub-Sector]],Table2[% Away From 52W High],"&lt;=10")/Table4[[#This Row],[Count]]</f>
        <v>0.25</v>
      </c>
      <c r="Q9" s="1">
        <f>COUNTIFS(Table2[Sub-Sector],Table4[[#This Row],[Sub-Sector]],Table2[% Away From 52W Low],"&gt;=10")/Table4[[#This Row],[Count]]</f>
        <v>0.875</v>
      </c>
      <c r="R9" s="1">
        <f>COUNTIFS(Table2[Sub-Sector],Table4[[#This Row],[Sub-Sector]],Table2[% Price above 20 EMA],"&gt;=0")/Table4[[#This Row],[Count]]</f>
        <v>0.5</v>
      </c>
      <c r="S9" s="1">
        <f>COUNTIFS(Table2[Sub-Sector],Table4[[#This Row],[Sub-Sector]],Table2[% Price above 50 EMA],"&gt;=0")/Table4[[#This Row],[Count]]</f>
        <v>0.5</v>
      </c>
      <c r="T9" s="1">
        <f>COUNTIFS(Table2[Sub-Sector],Table4[[#This Row],[Sub-Sector]],Table2[% Price above 200 EMA],"&gt;=0")/Table4[[#This Row],[Count]]</f>
        <v>0.625</v>
      </c>
      <c r="U9" s="1">
        <f>COUNTIFS(Table2[Sub-Sector],Table4[[#This Row],[Sub-Sector]],Table2[Rate of Change - Zone],"Positive")/Table4[[#This Row],[Count]]</f>
        <v>0.625</v>
      </c>
      <c r="V9" s="1">
        <f>COUNTIFS(Table2[Sub-Sector],Table4[[#This Row],[Sub-Sector]],Table2[Sharpe Ratio],"&gt;=0.10")/Table4[[#This Row],[Count]]</f>
        <v>0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168</v>
      </c>
      <c r="X9">
        <f>_xlfn.RANK.AVG(Table4[[#This Row],[Score]],Table4[Score],1)</f>
        <v>6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112</v>
      </c>
      <c r="Z9">
        <f>_xlfn.RANK.AVG(Table4[[#This Row],[Score 2 ]],Table4[[Score 2 ]],1)</f>
        <v>8</v>
      </c>
    </row>
    <row r="10" spans="1:26" x14ac:dyDescent="0.3">
      <c r="A10" t="s">
        <v>276</v>
      </c>
      <c r="B10">
        <f>COUNTIFS(Table2[Sub-Sector],Table4[[#This Row],[Sub-Sector]])</f>
        <v>11</v>
      </c>
      <c r="C10" s="1">
        <f>COUNTIFS(Table2[Sub-Sector],Table4[[#This Row],[Sub-Sector]],Table2[Uptrend],"Uptrend")/Table4[[#This Row],[Count]]</f>
        <v>0.18181818181818182</v>
      </c>
      <c r="D10" s="1">
        <f>COUNTIFS(Table2[Sub-Sector],Table4[[#This Row],[Sub-Sector]],Table2[1W Return vs Nifty],"&gt;=5")/Table4[[#This Row],[Count]]</f>
        <v>0</v>
      </c>
      <c r="E10" s="1">
        <f>COUNTIFS(Table2[Sub-Sector],Table4[[#This Row],[Sub-Sector]],Table2[1M Return vs Nifty],"&gt;=5")/Table4[[#This Row],[Count]]</f>
        <v>9.0909090909090912E-2</v>
      </c>
      <c r="F10" s="1">
        <f>COUNTIFS(Table2[Sub-Sector],Table4[[#This Row],[Sub-Sector]],Table2[6M Return vs Nifty],"&gt;=10")/Table4[[#This Row],[Count]]</f>
        <v>0.63636363636363635</v>
      </c>
      <c r="G10" s="1">
        <f>COUNTIFS(Table2[Sub-Sector],Table4[[#This Row],[Sub-Sector]],Table2[1Y Return vs Nifty],"&gt;=10")/Table4[[#This Row],[Count]]</f>
        <v>0.63636363636363635</v>
      </c>
      <c r="H10" s="1">
        <f>COUNTIFS(Table2[Sub-Sector],Table4[[#This Row],[Sub-Sector]],Table2[RSI Exponential â€“ 14D],"&gt;=50")/Table4[[#This Row],[Count]]</f>
        <v>0.27272727272727271</v>
      </c>
      <c r="I10" s="1">
        <f>COUNTIFS(Table2[Sub-Sector],Table4[[#This Row],[Sub-Sector]],Table2[Relative Volume],"&gt;=1")/Table4[[#This Row],[Count]]</f>
        <v>0.45454545454545453</v>
      </c>
      <c r="J10" s="1">
        <f>COUNTIFS(Table2[Sub-Sector],Table4[[#This Row],[Sub-Sector]],Table2[% Away From Day Low],"&gt;=0.05")/Table4[[#This Row],[Count]]</f>
        <v>0.18181818181818182</v>
      </c>
      <c r="K10" s="1">
        <f>COUNTIFS(Table2[Sub-Sector],Table4[[#This Row],[Sub-Sector]],Table2[% Away From Day High],"&lt;=0.05")/Table4[[#This Row],[Count]]</f>
        <v>1</v>
      </c>
      <c r="L10" s="1">
        <f>COUNTIFS(Table2[Sub-Sector],Table4[[#This Row],[Sub-Sector]],Table2[% Away From Current Week Low],"&gt;=0.05")/Table4[[#This Row],[Count]]</f>
        <v>0.18181818181818182</v>
      </c>
      <c r="M10" s="1">
        <f>COUNTIFS(Table2[Sub-Sector],Table4[[#This Row],[Sub-Sector]],Table2[% Away From Current Week High],"&lt;=0.05")/Table4[[#This Row],[Count]]</f>
        <v>0.81818181818181823</v>
      </c>
      <c r="N10" s="1">
        <f>COUNTIFS(Table2[Sub-Sector],Table4[[#This Row],[Sub-Sector]],Table2[% Away From Current Month Low],"&gt;=0.05")/Table4[[#This Row],[Count]]</f>
        <v>0.36363636363636365</v>
      </c>
      <c r="O10" s="1">
        <f>COUNTIFS(Table2[Sub-Sector],Table4[[#This Row],[Sub-Sector]],Table2[% Away From Current Month High],"&lt;=0.05")/Table4[[#This Row],[Count]]</f>
        <v>9.0909090909090912E-2</v>
      </c>
      <c r="P10" s="1">
        <f>COUNTIFS(Table2[Sub-Sector],Table4[[#This Row],[Sub-Sector]],Table2[% Away From 52W High],"&lt;=10")/Table4[[#This Row],[Count]]</f>
        <v>0.18181818181818182</v>
      </c>
      <c r="Q10" s="1">
        <f>COUNTIFS(Table2[Sub-Sector],Table4[[#This Row],[Sub-Sector]],Table2[% Away From 52W Low],"&gt;=10")/Table4[[#This Row],[Count]]</f>
        <v>0.81818181818181823</v>
      </c>
      <c r="R10" s="1">
        <f>COUNTIFS(Table2[Sub-Sector],Table4[[#This Row],[Sub-Sector]],Table2[% Price above 20 EMA],"&gt;=0")/Table4[[#This Row],[Count]]</f>
        <v>0.18181818181818182</v>
      </c>
      <c r="S10" s="1">
        <f>COUNTIFS(Table2[Sub-Sector],Table4[[#This Row],[Sub-Sector]],Table2[% Price above 50 EMA],"&gt;=0")/Table4[[#This Row],[Count]]</f>
        <v>0.18181818181818182</v>
      </c>
      <c r="T10" s="1">
        <f>COUNTIFS(Table2[Sub-Sector],Table4[[#This Row],[Sub-Sector]],Table2[% Price above 200 EMA],"&gt;=0")/Table4[[#This Row],[Count]]</f>
        <v>0.54545454545454541</v>
      </c>
      <c r="U10" s="1">
        <f>COUNTIFS(Table2[Sub-Sector],Table4[[#This Row],[Sub-Sector]],Table2[Rate of Change - Zone],"Positive")/Table4[[#This Row],[Count]]</f>
        <v>0.27272727272727271</v>
      </c>
      <c r="V10" s="1">
        <f>COUNTIFS(Table2[Sub-Sector],Table4[[#This Row],[Sub-Sector]],Table2[Sharpe Ratio],"&gt;=0.10")/Table4[[#This Row],[Count]]</f>
        <v>0.18181818181818182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299.5</v>
      </c>
      <c r="X10">
        <f>_xlfn.RANK.AVG(Table4[[#This Row],[Score]],Table4[Score],1)</f>
        <v>24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115</v>
      </c>
      <c r="Z10">
        <f>_xlfn.RANK.AVG(Table4[[#This Row],[Score 2 ]],Table4[[Score 2 ]],1)</f>
        <v>9</v>
      </c>
    </row>
    <row r="11" spans="1:26" x14ac:dyDescent="0.3">
      <c r="A11" t="s">
        <v>387</v>
      </c>
      <c r="B11">
        <f>COUNTIFS(Table2[Sub-Sector],Table4[[#This Row],[Sub-Sector]])</f>
        <v>2</v>
      </c>
      <c r="C11" s="1">
        <f>COUNTIFS(Table2[Sub-Sector],Table4[[#This Row],[Sub-Sector]],Table2[Uptrend],"Uptrend")/Table4[[#This Row],[Count]]</f>
        <v>0</v>
      </c>
      <c r="D11" s="1">
        <f>COUNTIFS(Table2[Sub-Sector],Table4[[#This Row],[Sub-Sector]],Table2[1W Return vs Nifty],"&gt;=5")/Table4[[#This Row],[Count]]</f>
        <v>0</v>
      </c>
      <c r="E11" s="1">
        <f>COUNTIFS(Table2[Sub-Sector],Table4[[#This Row],[Sub-Sector]],Table2[1M Return vs Nifty],"&gt;=5")/Table4[[#This Row],[Count]]</f>
        <v>0</v>
      </c>
      <c r="F11" s="1">
        <f>COUNTIFS(Table2[Sub-Sector],Table4[[#This Row],[Sub-Sector]],Table2[6M Return vs Nifty],"&gt;=10")/Table4[[#This Row],[Count]]</f>
        <v>0.5</v>
      </c>
      <c r="G11" s="1">
        <f>COUNTIFS(Table2[Sub-Sector],Table4[[#This Row],[Sub-Sector]],Table2[1Y Return vs Nifty],"&gt;=10")/Table4[[#This Row],[Count]]</f>
        <v>0.5</v>
      </c>
      <c r="H11" s="1">
        <f>COUNTIFS(Table2[Sub-Sector],Table4[[#This Row],[Sub-Sector]],Table2[RSI Exponential â€“ 14D],"&gt;=50")/Table4[[#This Row],[Count]]</f>
        <v>0</v>
      </c>
      <c r="I11" s="1">
        <f>COUNTIFS(Table2[Sub-Sector],Table4[[#This Row],[Sub-Sector]],Table2[Relative Volume],"&gt;=1")/Table4[[#This Row],[Count]]</f>
        <v>0.5</v>
      </c>
      <c r="J11" s="1">
        <f>COUNTIFS(Table2[Sub-Sector],Table4[[#This Row],[Sub-Sector]],Table2[% Away From Day Low],"&gt;=0.05")/Table4[[#This Row],[Count]]</f>
        <v>0</v>
      </c>
      <c r="K11" s="1">
        <f>COUNTIFS(Table2[Sub-Sector],Table4[[#This Row],[Sub-Sector]],Table2[% Away From Day High],"&lt;=0.05")/Table4[[#This Row],[Count]]</f>
        <v>1</v>
      </c>
      <c r="L11" s="1">
        <f>COUNTIFS(Table2[Sub-Sector],Table4[[#This Row],[Sub-Sector]],Table2[% Away From Current Week Low],"&gt;=0.05")/Table4[[#This Row],[Count]]</f>
        <v>0</v>
      </c>
      <c r="M11" s="1">
        <f>COUNTIFS(Table2[Sub-Sector],Table4[[#This Row],[Sub-Sector]],Table2[% Away From Current Week High],"&lt;=0.05")/Table4[[#This Row],[Count]]</f>
        <v>0.5</v>
      </c>
      <c r="N11" s="1">
        <f>COUNTIFS(Table2[Sub-Sector],Table4[[#This Row],[Sub-Sector]],Table2[% Away From Current Month Low],"&gt;=0.05")/Table4[[#This Row],[Count]]</f>
        <v>0.5</v>
      </c>
      <c r="O11" s="1">
        <f>COUNTIFS(Table2[Sub-Sector],Table4[[#This Row],[Sub-Sector]],Table2[% Away From Current Month High],"&lt;=0.05")/Table4[[#This Row],[Count]]</f>
        <v>0</v>
      </c>
      <c r="P11" s="1">
        <f>COUNTIFS(Table2[Sub-Sector],Table4[[#This Row],[Sub-Sector]],Table2[% Away From 52W High],"&lt;=10")/Table4[[#This Row],[Count]]</f>
        <v>0</v>
      </c>
      <c r="Q11" s="1">
        <f>COUNTIFS(Table2[Sub-Sector],Table4[[#This Row],[Sub-Sector]],Table2[% Away From 52W Low],"&gt;=10")/Table4[[#This Row],[Count]]</f>
        <v>1</v>
      </c>
      <c r="R11" s="1">
        <f>COUNTIFS(Table2[Sub-Sector],Table4[[#This Row],[Sub-Sector]],Table2[% Price above 20 EMA],"&gt;=0")/Table4[[#This Row],[Count]]</f>
        <v>0</v>
      </c>
      <c r="S11" s="1">
        <f>COUNTIFS(Table2[Sub-Sector],Table4[[#This Row],[Sub-Sector]],Table2[% Price above 50 EMA],"&gt;=0")/Table4[[#This Row],[Count]]</f>
        <v>0</v>
      </c>
      <c r="T11" s="1">
        <f>COUNTIFS(Table2[Sub-Sector],Table4[[#This Row],[Sub-Sector]],Table2[% Price above 200 EMA],"&gt;=0")/Table4[[#This Row],[Count]]</f>
        <v>0.5</v>
      </c>
      <c r="U11" s="1">
        <f>COUNTIFS(Table2[Sub-Sector],Table4[[#This Row],[Sub-Sector]],Table2[Rate of Change - Zone],"Positive")/Table4[[#This Row],[Count]]</f>
        <v>0.5</v>
      </c>
      <c r="V11" s="1">
        <f>COUNTIFS(Table2[Sub-Sector],Table4[[#This Row],[Sub-Sector]],Table2[Sharpe Ratio],"&gt;=0.10")/Table4[[#This Row],[Count]]</f>
        <v>0.5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389.5</v>
      </c>
      <c r="X11">
        <f>_xlfn.RANK.AVG(Table4[[#This Row],[Score]],Table4[Score],1)</f>
        <v>46.5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118.5</v>
      </c>
      <c r="Z11">
        <f>_xlfn.RANK.AVG(Table4[[#This Row],[Score 2 ]],Table4[[Score 2 ]],1)</f>
        <v>10</v>
      </c>
    </row>
    <row r="12" spans="1:26" x14ac:dyDescent="0.3">
      <c r="A12" t="s">
        <v>518</v>
      </c>
      <c r="B12">
        <f>COUNTIFS(Table2[Sub-Sector],Table4[[#This Row],[Sub-Sector]])</f>
        <v>1</v>
      </c>
      <c r="C12" s="1">
        <f>COUNTIFS(Table2[Sub-Sector],Table4[[#This Row],[Sub-Sector]],Table2[Uptrend],"Uptrend")/Table4[[#This Row],[Count]]</f>
        <v>0</v>
      </c>
      <c r="D12" s="1">
        <f>COUNTIFS(Table2[Sub-Sector],Table4[[#This Row],[Sub-Sector]],Table2[1W Return vs Nifty],"&gt;=5")/Table4[[#This Row],[Count]]</f>
        <v>0</v>
      </c>
      <c r="E12" s="1">
        <f>COUNTIFS(Table2[Sub-Sector],Table4[[#This Row],[Sub-Sector]],Table2[1M Return vs Nifty],"&gt;=5")/Table4[[#This Row],[Count]]</f>
        <v>0</v>
      </c>
      <c r="F12" s="1">
        <f>COUNTIFS(Table2[Sub-Sector],Table4[[#This Row],[Sub-Sector]],Table2[6M Return vs Nifty],"&gt;=10")/Table4[[#This Row],[Count]]</f>
        <v>0</v>
      </c>
      <c r="G12" s="1">
        <f>COUNTIFS(Table2[Sub-Sector],Table4[[#This Row],[Sub-Sector]],Table2[1Y Return vs Nifty],"&gt;=10")/Table4[[#This Row],[Count]]</f>
        <v>1</v>
      </c>
      <c r="H12" s="1">
        <f>COUNTIFS(Table2[Sub-Sector],Table4[[#This Row],[Sub-Sector]],Table2[RSI Exponential â€“ 14D],"&gt;=50")/Table4[[#This Row],[Count]]</f>
        <v>0</v>
      </c>
      <c r="I12" s="1">
        <f>COUNTIFS(Table2[Sub-Sector],Table4[[#This Row],[Sub-Sector]],Table2[Relative Volume],"&gt;=1")/Table4[[#This Row],[Count]]</f>
        <v>1</v>
      </c>
      <c r="J12" s="1">
        <f>COUNTIFS(Table2[Sub-Sector],Table4[[#This Row],[Sub-Sector]],Table2[% Away From Day Low],"&gt;=0.05")/Table4[[#This Row],[Count]]</f>
        <v>0</v>
      </c>
      <c r="K12" s="1">
        <f>COUNTIFS(Table2[Sub-Sector],Table4[[#This Row],[Sub-Sector]],Table2[% Away From Day High],"&lt;=0.05")/Table4[[#This Row],[Count]]</f>
        <v>1</v>
      </c>
      <c r="L12" s="1">
        <f>COUNTIFS(Table2[Sub-Sector],Table4[[#This Row],[Sub-Sector]],Table2[% Away From Current Week Low],"&gt;=0.05")/Table4[[#This Row],[Count]]</f>
        <v>0</v>
      </c>
      <c r="M12" s="1">
        <f>COUNTIFS(Table2[Sub-Sector],Table4[[#This Row],[Sub-Sector]],Table2[% Away From Current Week High],"&lt;=0.05")/Table4[[#This Row],[Count]]</f>
        <v>1</v>
      </c>
      <c r="N12" s="1">
        <f>COUNTIFS(Table2[Sub-Sector],Table4[[#This Row],[Sub-Sector]],Table2[% Away From Current Month Low],"&gt;=0.05")/Table4[[#This Row],[Count]]</f>
        <v>1</v>
      </c>
      <c r="O12" s="1">
        <f>COUNTIFS(Table2[Sub-Sector],Table4[[#This Row],[Sub-Sector]],Table2[% Away From Current Month High],"&lt;=0.05")/Table4[[#This Row],[Count]]</f>
        <v>0</v>
      </c>
      <c r="P12" s="1">
        <f>COUNTIFS(Table2[Sub-Sector],Table4[[#This Row],[Sub-Sector]],Table2[% Away From 52W High],"&lt;=10")/Table4[[#This Row],[Count]]</f>
        <v>0</v>
      </c>
      <c r="Q12" s="1">
        <f>COUNTIFS(Table2[Sub-Sector],Table4[[#This Row],[Sub-Sector]],Table2[% Away From 52W Low],"&gt;=10")/Table4[[#This Row],[Count]]</f>
        <v>1</v>
      </c>
      <c r="R12" s="1">
        <f>COUNTIFS(Table2[Sub-Sector],Table4[[#This Row],[Sub-Sector]],Table2[% Price above 20 EMA],"&gt;=0")/Table4[[#This Row],[Count]]</f>
        <v>0</v>
      </c>
      <c r="S12" s="1">
        <f>COUNTIFS(Table2[Sub-Sector],Table4[[#This Row],[Sub-Sector]],Table2[% Price above 50 EMA],"&gt;=0")/Table4[[#This Row],[Count]]</f>
        <v>0</v>
      </c>
      <c r="T12" s="1">
        <f>COUNTIFS(Table2[Sub-Sector],Table4[[#This Row],[Sub-Sector]],Table2[% Price above 200 EMA],"&gt;=0")/Table4[[#This Row],[Count]]</f>
        <v>0</v>
      </c>
      <c r="U12" s="1">
        <f>COUNTIFS(Table2[Sub-Sector],Table4[[#This Row],[Sub-Sector]],Table2[Rate of Change - Zone],"Positive")/Table4[[#This Row],[Count]]</f>
        <v>1</v>
      </c>
      <c r="V12" s="1">
        <f>COUNTIFS(Table2[Sub-Sector],Table4[[#This Row],[Sub-Sector]],Table2[Sharpe Ratio],"&gt;=0.10")/Table4[[#This Row],[Count]]</f>
        <v>0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393.5</v>
      </c>
      <c r="X12">
        <f>_xlfn.RANK.AVG(Table4[[#This Row],[Score]],Table4[Score],1)</f>
        <v>48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122.5</v>
      </c>
      <c r="Z12">
        <f>_xlfn.RANK.AVG(Table4[[#This Row],[Score 2 ]],Table4[[Score 2 ]],1)</f>
        <v>11</v>
      </c>
    </row>
    <row r="13" spans="1:26" x14ac:dyDescent="0.3">
      <c r="A13" t="s">
        <v>285</v>
      </c>
      <c r="B13">
        <f>COUNTIFS(Table2[Sub-Sector],Table4[[#This Row],[Sub-Sector]])</f>
        <v>3</v>
      </c>
      <c r="C13" s="1">
        <f>COUNTIFS(Table2[Sub-Sector],Table4[[#This Row],[Sub-Sector]],Table2[Uptrend],"Uptrend")/Table4[[#This Row],[Count]]</f>
        <v>0.33333333333333331</v>
      </c>
      <c r="D13" s="1">
        <f>COUNTIFS(Table2[Sub-Sector],Table4[[#This Row],[Sub-Sector]],Table2[1W Return vs Nifty],"&gt;=5")/Table4[[#This Row],[Count]]</f>
        <v>0.33333333333333331</v>
      </c>
      <c r="E13" s="1">
        <f>COUNTIFS(Table2[Sub-Sector],Table4[[#This Row],[Sub-Sector]],Table2[1M Return vs Nifty],"&gt;=5")/Table4[[#This Row],[Count]]</f>
        <v>0</v>
      </c>
      <c r="F13" s="1">
        <f>COUNTIFS(Table2[Sub-Sector],Table4[[#This Row],[Sub-Sector]],Table2[6M Return vs Nifty],"&gt;=10")/Table4[[#This Row],[Count]]</f>
        <v>0.33333333333333331</v>
      </c>
      <c r="G13" s="1">
        <f>COUNTIFS(Table2[Sub-Sector],Table4[[#This Row],[Sub-Sector]],Table2[1Y Return vs Nifty],"&gt;=10")/Table4[[#This Row],[Count]]</f>
        <v>1</v>
      </c>
      <c r="H13" s="1">
        <f>COUNTIFS(Table2[Sub-Sector],Table4[[#This Row],[Sub-Sector]],Table2[RSI Exponential â€“ 14D],"&gt;=50")/Table4[[#This Row],[Count]]</f>
        <v>0.66666666666666663</v>
      </c>
      <c r="I13" s="1">
        <f>COUNTIFS(Table2[Sub-Sector],Table4[[#This Row],[Sub-Sector]],Table2[Relative Volume],"&gt;=1")/Table4[[#This Row],[Count]]</f>
        <v>0.33333333333333331</v>
      </c>
      <c r="J13" s="1">
        <f>COUNTIFS(Table2[Sub-Sector],Table4[[#This Row],[Sub-Sector]],Table2[% Away From Day Low],"&gt;=0.05")/Table4[[#This Row],[Count]]</f>
        <v>0</v>
      </c>
      <c r="K13" s="1">
        <f>COUNTIFS(Table2[Sub-Sector],Table4[[#This Row],[Sub-Sector]],Table2[% Away From Day High],"&lt;=0.05")/Table4[[#This Row],[Count]]</f>
        <v>1</v>
      </c>
      <c r="L13" s="1">
        <f>COUNTIFS(Table2[Sub-Sector],Table4[[#This Row],[Sub-Sector]],Table2[% Away From Current Week Low],"&gt;=0.05")/Table4[[#This Row],[Count]]</f>
        <v>0.33333333333333331</v>
      </c>
      <c r="M13" s="1">
        <f>COUNTIFS(Table2[Sub-Sector],Table4[[#This Row],[Sub-Sector]],Table2[% Away From Current Week High],"&lt;=0.05")/Table4[[#This Row],[Count]]</f>
        <v>0.66666666666666663</v>
      </c>
      <c r="N13" s="1">
        <f>COUNTIFS(Table2[Sub-Sector],Table4[[#This Row],[Sub-Sector]],Table2[% Away From Current Month Low],"&gt;=0.05")/Table4[[#This Row],[Count]]</f>
        <v>0.66666666666666663</v>
      </c>
      <c r="O13" s="1">
        <f>COUNTIFS(Table2[Sub-Sector],Table4[[#This Row],[Sub-Sector]],Table2[% Away From Current Month High],"&lt;=0.05")/Table4[[#This Row],[Count]]</f>
        <v>0</v>
      </c>
      <c r="P13" s="1">
        <f>COUNTIFS(Table2[Sub-Sector],Table4[[#This Row],[Sub-Sector]],Table2[% Away From 52W High],"&lt;=10")/Table4[[#This Row],[Count]]</f>
        <v>0</v>
      </c>
      <c r="Q13" s="1">
        <f>COUNTIFS(Table2[Sub-Sector],Table4[[#This Row],[Sub-Sector]],Table2[% Away From 52W Low],"&gt;=10")/Table4[[#This Row],[Count]]</f>
        <v>1</v>
      </c>
      <c r="R13" s="1">
        <f>COUNTIFS(Table2[Sub-Sector],Table4[[#This Row],[Sub-Sector]],Table2[% Price above 20 EMA],"&gt;=0")/Table4[[#This Row],[Count]]</f>
        <v>0.66666666666666663</v>
      </c>
      <c r="S13" s="1">
        <f>COUNTIFS(Table2[Sub-Sector],Table4[[#This Row],[Sub-Sector]],Table2[% Price above 50 EMA],"&gt;=0")/Table4[[#This Row],[Count]]</f>
        <v>0.33333333333333331</v>
      </c>
      <c r="T13" s="1">
        <f>COUNTIFS(Table2[Sub-Sector],Table4[[#This Row],[Sub-Sector]],Table2[% Price above 200 EMA],"&gt;=0")/Table4[[#This Row],[Count]]</f>
        <v>0.66666666666666663</v>
      </c>
      <c r="U13" s="1">
        <f>COUNTIFS(Table2[Sub-Sector],Table4[[#This Row],[Sub-Sector]],Table2[Rate of Change - Zone],"Positive")/Table4[[#This Row],[Count]]</f>
        <v>0.33333333333333331</v>
      </c>
      <c r="V13" s="1">
        <f>COUNTIFS(Table2[Sub-Sector],Table4[[#This Row],[Sub-Sector]],Table2[Sharpe Ratio],"&gt;=0.10")/Table4[[#This Row],[Count]]</f>
        <v>0.33333333333333331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261</v>
      </c>
      <c r="X13">
        <f>_xlfn.RANK.AVG(Table4[[#This Row],[Score]],Table4[Score],1)</f>
        <v>20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126</v>
      </c>
      <c r="Z13">
        <f>_xlfn.RANK.AVG(Table4[[#This Row],[Score 2 ]],Table4[[Score 2 ]],1)</f>
        <v>12</v>
      </c>
    </row>
    <row r="14" spans="1:26" x14ac:dyDescent="0.3">
      <c r="A14" t="s">
        <v>51</v>
      </c>
      <c r="B14">
        <f>COUNTIFS(Table2[Sub-Sector],Table4[[#This Row],[Sub-Sector]])</f>
        <v>45</v>
      </c>
      <c r="C14" s="1">
        <f>COUNTIFS(Table2[Sub-Sector],Table4[[#This Row],[Sub-Sector]],Table2[Uptrend],"Uptrend")/Table4[[#This Row],[Count]]</f>
        <v>0.48888888888888887</v>
      </c>
      <c r="D14" s="1">
        <f>COUNTIFS(Table2[Sub-Sector],Table4[[#This Row],[Sub-Sector]],Table2[1W Return vs Nifty],"&gt;=5")/Table4[[#This Row],[Count]]</f>
        <v>0.1111111111111111</v>
      </c>
      <c r="E14" s="1">
        <f>COUNTIFS(Table2[Sub-Sector],Table4[[#This Row],[Sub-Sector]],Table2[1M Return vs Nifty],"&gt;=5")/Table4[[#This Row],[Count]]</f>
        <v>0.33333333333333331</v>
      </c>
      <c r="F14" s="1">
        <f>COUNTIFS(Table2[Sub-Sector],Table4[[#This Row],[Sub-Sector]],Table2[6M Return vs Nifty],"&gt;=10")/Table4[[#This Row],[Count]]</f>
        <v>0.62222222222222223</v>
      </c>
      <c r="G14" s="1">
        <f>COUNTIFS(Table2[Sub-Sector],Table4[[#This Row],[Sub-Sector]],Table2[1Y Return vs Nifty],"&gt;=10")/Table4[[#This Row],[Count]]</f>
        <v>0.73333333333333328</v>
      </c>
      <c r="H14" s="1">
        <f>COUNTIFS(Table2[Sub-Sector],Table4[[#This Row],[Sub-Sector]],Table2[RSI Exponential â€“ 14D],"&gt;=50")/Table4[[#This Row],[Count]]</f>
        <v>0.37777777777777777</v>
      </c>
      <c r="I14" s="1">
        <f>COUNTIFS(Table2[Sub-Sector],Table4[[#This Row],[Sub-Sector]],Table2[Relative Volume],"&gt;=1")/Table4[[#This Row],[Count]]</f>
        <v>0.26666666666666666</v>
      </c>
      <c r="J14" s="1">
        <f>COUNTIFS(Table2[Sub-Sector],Table4[[#This Row],[Sub-Sector]],Table2[% Away From Day Low],"&gt;=0.05")/Table4[[#This Row],[Count]]</f>
        <v>6.6666666666666666E-2</v>
      </c>
      <c r="K14" s="1">
        <f>COUNTIFS(Table2[Sub-Sector],Table4[[#This Row],[Sub-Sector]],Table2[% Away From Day High],"&lt;=0.05")/Table4[[#This Row],[Count]]</f>
        <v>0.97777777777777775</v>
      </c>
      <c r="L14" s="1">
        <f>COUNTIFS(Table2[Sub-Sector],Table4[[#This Row],[Sub-Sector]],Table2[% Away From Current Week Low],"&gt;=0.05")/Table4[[#This Row],[Count]]</f>
        <v>0.13333333333333333</v>
      </c>
      <c r="M14" s="1">
        <f>COUNTIFS(Table2[Sub-Sector],Table4[[#This Row],[Sub-Sector]],Table2[% Away From Current Week High],"&lt;=0.05")/Table4[[#This Row],[Count]]</f>
        <v>0.84444444444444444</v>
      </c>
      <c r="N14" s="1">
        <f>COUNTIFS(Table2[Sub-Sector],Table4[[#This Row],[Sub-Sector]],Table2[% Away From Current Month Low],"&gt;=0.05")/Table4[[#This Row],[Count]]</f>
        <v>0.37777777777777777</v>
      </c>
      <c r="O14" s="1">
        <f>COUNTIFS(Table2[Sub-Sector],Table4[[#This Row],[Sub-Sector]],Table2[% Away From Current Month High],"&lt;=0.05")/Table4[[#This Row],[Count]]</f>
        <v>0.22222222222222221</v>
      </c>
      <c r="P14" s="1">
        <f>COUNTIFS(Table2[Sub-Sector],Table4[[#This Row],[Sub-Sector]],Table2[% Away From 52W High],"&lt;=10")/Table4[[#This Row],[Count]]</f>
        <v>0.22222222222222221</v>
      </c>
      <c r="Q14" s="1">
        <f>COUNTIFS(Table2[Sub-Sector],Table4[[#This Row],[Sub-Sector]],Table2[% Away From 52W Low],"&gt;=10")/Table4[[#This Row],[Count]]</f>
        <v>0.9555555555555556</v>
      </c>
      <c r="R14" s="1">
        <f>COUNTIFS(Table2[Sub-Sector],Table4[[#This Row],[Sub-Sector]],Table2[% Price above 20 EMA],"&gt;=0")/Table4[[#This Row],[Count]]</f>
        <v>0.35555555555555557</v>
      </c>
      <c r="S14" s="1">
        <f>COUNTIFS(Table2[Sub-Sector],Table4[[#This Row],[Sub-Sector]],Table2[% Price above 50 EMA],"&gt;=0")/Table4[[#This Row],[Count]]</f>
        <v>0.44444444444444442</v>
      </c>
      <c r="T14" s="1">
        <f>COUNTIFS(Table2[Sub-Sector],Table4[[#This Row],[Sub-Sector]],Table2[% Price above 200 EMA],"&gt;=0")/Table4[[#This Row],[Count]]</f>
        <v>0.68888888888888888</v>
      </c>
      <c r="U14" s="1">
        <f>COUNTIFS(Table2[Sub-Sector],Table4[[#This Row],[Sub-Sector]],Table2[Rate of Change - Zone],"Positive")/Table4[[#This Row],[Count]]</f>
        <v>0.28888888888888886</v>
      </c>
      <c r="V14" s="1">
        <f>COUNTIFS(Table2[Sub-Sector],Table4[[#This Row],[Sub-Sector]],Table2[Sharpe Ratio],"&gt;=0.10")/Table4[[#This Row],[Count]]</f>
        <v>0.22222222222222221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217.5</v>
      </c>
      <c r="X14">
        <f>_xlfn.RANK.AVG(Table4[[#This Row],[Score]],Table4[Score],1)</f>
        <v>10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131</v>
      </c>
      <c r="Z14">
        <f>_xlfn.RANK.AVG(Table4[[#This Row],[Score 2 ]],Table4[[Score 2 ]],1)</f>
        <v>13</v>
      </c>
    </row>
    <row r="15" spans="1:26" x14ac:dyDescent="0.3">
      <c r="A15" t="s">
        <v>178</v>
      </c>
      <c r="B15">
        <f>COUNTIFS(Table2[Sub-Sector],Table4[[#This Row],[Sub-Sector]])</f>
        <v>13</v>
      </c>
      <c r="C15" s="1">
        <f>COUNTIFS(Table2[Sub-Sector],Table4[[#This Row],[Sub-Sector]],Table2[Uptrend],"Uptrend")/Table4[[#This Row],[Count]]</f>
        <v>0.15384615384615385</v>
      </c>
      <c r="D15" s="1">
        <f>COUNTIFS(Table2[Sub-Sector],Table4[[#This Row],[Sub-Sector]],Table2[1W Return vs Nifty],"&gt;=5")/Table4[[#This Row],[Count]]</f>
        <v>0.30769230769230771</v>
      </c>
      <c r="E15" s="1">
        <f>COUNTIFS(Table2[Sub-Sector],Table4[[#This Row],[Sub-Sector]],Table2[1M Return vs Nifty],"&gt;=5")/Table4[[#This Row],[Count]]</f>
        <v>0.15384615384615385</v>
      </c>
      <c r="F15" s="1">
        <f>COUNTIFS(Table2[Sub-Sector],Table4[[#This Row],[Sub-Sector]],Table2[6M Return vs Nifty],"&gt;=10")/Table4[[#This Row],[Count]]</f>
        <v>0.30769230769230771</v>
      </c>
      <c r="G15" s="1">
        <f>COUNTIFS(Table2[Sub-Sector],Table4[[#This Row],[Sub-Sector]],Table2[1Y Return vs Nifty],"&gt;=10")/Table4[[#This Row],[Count]]</f>
        <v>1</v>
      </c>
      <c r="H15" s="1">
        <f>COUNTIFS(Table2[Sub-Sector],Table4[[#This Row],[Sub-Sector]],Table2[RSI Exponential â€“ 14D],"&gt;=50")/Table4[[#This Row],[Count]]</f>
        <v>0.30769230769230771</v>
      </c>
      <c r="I15" s="1">
        <f>COUNTIFS(Table2[Sub-Sector],Table4[[#This Row],[Sub-Sector]],Table2[Relative Volume],"&gt;=1")/Table4[[#This Row],[Count]]</f>
        <v>0.46153846153846156</v>
      </c>
      <c r="J15" s="1">
        <f>COUNTIFS(Table2[Sub-Sector],Table4[[#This Row],[Sub-Sector]],Table2[% Away From Day Low],"&gt;=0.05")/Table4[[#This Row],[Count]]</f>
        <v>0</v>
      </c>
      <c r="K15" s="1">
        <f>COUNTIFS(Table2[Sub-Sector],Table4[[#This Row],[Sub-Sector]],Table2[% Away From Day High],"&lt;=0.05")/Table4[[#This Row],[Count]]</f>
        <v>1</v>
      </c>
      <c r="L15" s="1">
        <f>COUNTIFS(Table2[Sub-Sector],Table4[[#This Row],[Sub-Sector]],Table2[% Away From Current Week Low],"&gt;=0.05")/Table4[[#This Row],[Count]]</f>
        <v>0.46153846153846156</v>
      </c>
      <c r="M15" s="1">
        <f>COUNTIFS(Table2[Sub-Sector],Table4[[#This Row],[Sub-Sector]],Table2[% Away From Current Week High],"&lt;=0.05")/Table4[[#This Row],[Count]]</f>
        <v>0.76923076923076927</v>
      </c>
      <c r="N15" s="1">
        <f>COUNTIFS(Table2[Sub-Sector],Table4[[#This Row],[Sub-Sector]],Table2[% Away From Current Month Low],"&gt;=0.05")/Table4[[#This Row],[Count]]</f>
        <v>0.46153846153846156</v>
      </c>
      <c r="O15" s="1">
        <f>COUNTIFS(Table2[Sub-Sector],Table4[[#This Row],[Sub-Sector]],Table2[% Away From Current Month High],"&lt;=0.05")/Table4[[#This Row],[Count]]</f>
        <v>0.23076923076923078</v>
      </c>
      <c r="P15" s="1">
        <f>COUNTIFS(Table2[Sub-Sector],Table4[[#This Row],[Sub-Sector]],Table2[% Away From 52W High],"&lt;=10")/Table4[[#This Row],[Count]]</f>
        <v>0.15384615384615385</v>
      </c>
      <c r="Q15" s="1">
        <f>COUNTIFS(Table2[Sub-Sector],Table4[[#This Row],[Sub-Sector]],Table2[% Away From 52W Low],"&gt;=10")/Table4[[#This Row],[Count]]</f>
        <v>1</v>
      </c>
      <c r="R15" s="1">
        <f>COUNTIFS(Table2[Sub-Sector],Table4[[#This Row],[Sub-Sector]],Table2[% Price above 20 EMA],"&gt;=0")/Table4[[#This Row],[Count]]</f>
        <v>0.23076923076923078</v>
      </c>
      <c r="S15" s="1">
        <f>COUNTIFS(Table2[Sub-Sector],Table4[[#This Row],[Sub-Sector]],Table2[% Price above 50 EMA],"&gt;=0")/Table4[[#This Row],[Count]]</f>
        <v>0.15384615384615385</v>
      </c>
      <c r="T15" s="1">
        <f>COUNTIFS(Table2[Sub-Sector],Table4[[#This Row],[Sub-Sector]],Table2[% Price above 200 EMA],"&gt;=0")/Table4[[#This Row],[Count]]</f>
        <v>0.53846153846153844</v>
      </c>
      <c r="U15" s="1">
        <f>COUNTIFS(Table2[Sub-Sector],Table4[[#This Row],[Sub-Sector]],Table2[Rate of Change - Zone],"Positive")/Table4[[#This Row],[Count]]</f>
        <v>0.15384615384615385</v>
      </c>
      <c r="V15" s="1">
        <f>COUNTIFS(Table2[Sub-Sector],Table4[[#This Row],[Sub-Sector]],Table2[Sharpe Ratio],"&gt;=0.10")/Table4[[#This Row],[Count]]</f>
        <v>1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247</v>
      </c>
      <c r="X15">
        <f>_xlfn.RANK.AVG(Table4[[#This Row],[Score]],Table4[Score],1)</f>
        <v>17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</v>
      </c>
      <c r="Z15">
        <f>_xlfn.RANK.AVG(Table4[[#This Row],[Score 2 ]],Table4[[Score 2 ]],1)</f>
        <v>14</v>
      </c>
    </row>
    <row r="16" spans="1:26" x14ac:dyDescent="0.3">
      <c r="A16" t="s">
        <v>82</v>
      </c>
      <c r="B16">
        <f>COUNTIFS(Table2[Sub-Sector],Table4[[#This Row],[Sub-Sector]])</f>
        <v>5</v>
      </c>
      <c r="C16" s="1">
        <f>COUNTIFS(Table2[Sub-Sector],Table4[[#This Row],[Sub-Sector]],Table2[Uptrend],"Uptrend")/Table4[[#This Row],[Count]]</f>
        <v>0.2</v>
      </c>
      <c r="D16" s="1">
        <f>COUNTIFS(Table2[Sub-Sector],Table4[[#This Row],[Sub-Sector]],Table2[1W Return vs Nifty],"&gt;=5")/Table4[[#This Row],[Count]]</f>
        <v>0.4</v>
      </c>
      <c r="E16" s="1">
        <f>COUNTIFS(Table2[Sub-Sector],Table4[[#This Row],[Sub-Sector]],Table2[1M Return vs Nifty],"&gt;=5")/Table4[[#This Row],[Count]]</f>
        <v>0.2</v>
      </c>
      <c r="F16" s="1">
        <f>COUNTIFS(Table2[Sub-Sector],Table4[[#This Row],[Sub-Sector]],Table2[6M Return vs Nifty],"&gt;=10")/Table4[[#This Row],[Count]]</f>
        <v>0.6</v>
      </c>
      <c r="G16" s="1">
        <f>COUNTIFS(Table2[Sub-Sector],Table4[[#This Row],[Sub-Sector]],Table2[1Y Return vs Nifty],"&gt;=10")/Table4[[#This Row],[Count]]</f>
        <v>0.6</v>
      </c>
      <c r="H16" s="1">
        <f>COUNTIFS(Table2[Sub-Sector],Table4[[#This Row],[Sub-Sector]],Table2[RSI Exponential â€“ 14D],"&gt;=50")/Table4[[#This Row],[Count]]</f>
        <v>0.4</v>
      </c>
      <c r="I16" s="1">
        <f>COUNTIFS(Table2[Sub-Sector],Table4[[#This Row],[Sub-Sector]],Table2[Relative Volume],"&gt;=1")/Table4[[#This Row],[Count]]</f>
        <v>0.4</v>
      </c>
      <c r="J16" s="1">
        <f>COUNTIFS(Table2[Sub-Sector],Table4[[#This Row],[Sub-Sector]],Table2[% Away From Day Low],"&gt;=0.05")/Table4[[#This Row],[Count]]</f>
        <v>0</v>
      </c>
      <c r="K16" s="1">
        <f>COUNTIFS(Table2[Sub-Sector],Table4[[#This Row],[Sub-Sector]],Table2[% Away From Day High],"&lt;=0.05")/Table4[[#This Row],[Count]]</f>
        <v>1</v>
      </c>
      <c r="L16" s="1">
        <f>COUNTIFS(Table2[Sub-Sector],Table4[[#This Row],[Sub-Sector]],Table2[% Away From Current Week Low],"&gt;=0.05")/Table4[[#This Row],[Count]]</f>
        <v>0.2</v>
      </c>
      <c r="M16" s="1">
        <f>COUNTIFS(Table2[Sub-Sector],Table4[[#This Row],[Sub-Sector]],Table2[% Away From Current Week High],"&lt;=0.05")/Table4[[#This Row],[Count]]</f>
        <v>0.8</v>
      </c>
      <c r="N16" s="1">
        <f>COUNTIFS(Table2[Sub-Sector],Table4[[#This Row],[Sub-Sector]],Table2[% Away From Current Month Low],"&gt;=0.05")/Table4[[#This Row],[Count]]</f>
        <v>0.6</v>
      </c>
      <c r="O16" s="1">
        <f>COUNTIFS(Table2[Sub-Sector],Table4[[#This Row],[Sub-Sector]],Table2[% Away From Current Month High],"&lt;=0.05")/Table4[[#This Row],[Count]]</f>
        <v>0.6</v>
      </c>
      <c r="P16" s="1">
        <f>COUNTIFS(Table2[Sub-Sector],Table4[[#This Row],[Sub-Sector]],Table2[% Away From 52W High],"&lt;=10")/Table4[[#This Row],[Count]]</f>
        <v>0</v>
      </c>
      <c r="Q16" s="1">
        <f>COUNTIFS(Table2[Sub-Sector],Table4[[#This Row],[Sub-Sector]],Table2[% Away From 52W Low],"&gt;=10")/Table4[[#This Row],[Count]]</f>
        <v>0.6</v>
      </c>
      <c r="R16" s="1">
        <f>COUNTIFS(Table2[Sub-Sector],Table4[[#This Row],[Sub-Sector]],Table2[% Price above 20 EMA],"&gt;=0")/Table4[[#This Row],[Count]]</f>
        <v>0.4</v>
      </c>
      <c r="S16" s="1">
        <f>COUNTIFS(Table2[Sub-Sector],Table4[[#This Row],[Sub-Sector]],Table2[% Price above 50 EMA],"&gt;=0")/Table4[[#This Row],[Count]]</f>
        <v>0.2</v>
      </c>
      <c r="T16" s="1">
        <f>COUNTIFS(Table2[Sub-Sector],Table4[[#This Row],[Sub-Sector]],Table2[% Price above 200 EMA],"&gt;=0")/Table4[[#This Row],[Count]]</f>
        <v>0.6</v>
      </c>
      <c r="U16" s="1">
        <f>COUNTIFS(Table2[Sub-Sector],Table4[[#This Row],[Sub-Sector]],Table2[Rate of Change - Zone],"Positive")/Table4[[#This Row],[Count]]</f>
        <v>0.2</v>
      </c>
      <c r="V16" s="1">
        <f>COUNTIFS(Table2[Sub-Sector],Table4[[#This Row],[Sub-Sector]],Table2[Sharpe Ratio],"&gt;=0.10")/Table4[[#This Row],[Count]]</f>
        <v>0.4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225.5</v>
      </c>
      <c r="X16">
        <f>_xlfn.RANK.AVG(Table4[[#This Row],[Score]],Table4[Score],1)</f>
        <v>12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137</v>
      </c>
      <c r="Z16">
        <f>_xlfn.RANK.AVG(Table4[[#This Row],[Score 2 ]],Table4[[Score 2 ]],1)</f>
        <v>15</v>
      </c>
    </row>
    <row r="17" spans="1:26" x14ac:dyDescent="0.3">
      <c r="A17" t="s">
        <v>652</v>
      </c>
      <c r="B17">
        <f>COUNTIFS(Table2[Sub-Sector],Table4[[#This Row],[Sub-Sector]])</f>
        <v>4</v>
      </c>
      <c r="C17" s="1">
        <f>COUNTIFS(Table2[Sub-Sector],Table4[[#This Row],[Sub-Sector]],Table2[Uptrend],"Uptrend")/Table4[[#This Row],[Count]]</f>
        <v>0.25</v>
      </c>
      <c r="D17" s="1">
        <f>COUNTIFS(Table2[Sub-Sector],Table4[[#This Row],[Sub-Sector]],Table2[1W Return vs Nifty],"&gt;=5")/Table4[[#This Row],[Count]]</f>
        <v>0.25</v>
      </c>
      <c r="E17" s="1">
        <f>COUNTIFS(Table2[Sub-Sector],Table4[[#This Row],[Sub-Sector]],Table2[1M Return vs Nifty],"&gt;=5")/Table4[[#This Row],[Count]]</f>
        <v>0.25</v>
      </c>
      <c r="F17" s="1">
        <f>COUNTIFS(Table2[Sub-Sector],Table4[[#This Row],[Sub-Sector]],Table2[6M Return vs Nifty],"&gt;=10")/Table4[[#This Row],[Count]]</f>
        <v>0.25</v>
      </c>
      <c r="G17" s="1">
        <f>COUNTIFS(Table2[Sub-Sector],Table4[[#This Row],[Sub-Sector]],Table2[1Y Return vs Nifty],"&gt;=10")/Table4[[#This Row],[Count]]</f>
        <v>0.5</v>
      </c>
      <c r="H17" s="1">
        <f>COUNTIFS(Table2[Sub-Sector],Table4[[#This Row],[Sub-Sector]],Table2[RSI Exponential â€“ 14D],"&gt;=50")/Table4[[#This Row],[Count]]</f>
        <v>0.5</v>
      </c>
      <c r="I17" s="1">
        <f>COUNTIFS(Table2[Sub-Sector],Table4[[#This Row],[Sub-Sector]],Table2[Relative Volume],"&gt;=1")/Table4[[#This Row],[Count]]</f>
        <v>0.75</v>
      </c>
      <c r="J17" s="1">
        <f>COUNTIFS(Table2[Sub-Sector],Table4[[#This Row],[Sub-Sector]],Table2[% Away From Day Low],"&gt;=0.05")/Table4[[#This Row],[Count]]</f>
        <v>0</v>
      </c>
      <c r="K17" s="1">
        <f>COUNTIFS(Table2[Sub-Sector],Table4[[#This Row],[Sub-Sector]],Table2[% Away From Day High],"&lt;=0.05")/Table4[[#This Row],[Count]]</f>
        <v>1</v>
      </c>
      <c r="L17" s="1">
        <f>COUNTIFS(Table2[Sub-Sector],Table4[[#This Row],[Sub-Sector]],Table2[% Away From Current Week Low],"&gt;=0.05")/Table4[[#This Row],[Count]]</f>
        <v>0</v>
      </c>
      <c r="M17" s="1">
        <f>COUNTIFS(Table2[Sub-Sector],Table4[[#This Row],[Sub-Sector]],Table2[% Away From Current Week High],"&lt;=0.05")/Table4[[#This Row],[Count]]</f>
        <v>0.75</v>
      </c>
      <c r="N17" s="1">
        <f>COUNTIFS(Table2[Sub-Sector],Table4[[#This Row],[Sub-Sector]],Table2[% Away From Current Month Low],"&gt;=0.05")/Table4[[#This Row],[Count]]</f>
        <v>0.5</v>
      </c>
      <c r="O17" s="1">
        <f>COUNTIFS(Table2[Sub-Sector],Table4[[#This Row],[Sub-Sector]],Table2[% Away From Current Month High],"&lt;=0.05")/Table4[[#This Row],[Count]]</f>
        <v>0</v>
      </c>
      <c r="P17" s="1">
        <f>COUNTIFS(Table2[Sub-Sector],Table4[[#This Row],[Sub-Sector]],Table2[% Away From 52W High],"&lt;=10")/Table4[[#This Row],[Count]]</f>
        <v>0</v>
      </c>
      <c r="Q17" s="1">
        <f>COUNTIFS(Table2[Sub-Sector],Table4[[#This Row],[Sub-Sector]],Table2[% Away From 52W Low],"&gt;=10")/Table4[[#This Row],[Count]]</f>
        <v>0.75</v>
      </c>
      <c r="R17" s="1">
        <f>COUNTIFS(Table2[Sub-Sector],Table4[[#This Row],[Sub-Sector]],Table2[% Price above 20 EMA],"&gt;=0")/Table4[[#This Row],[Count]]</f>
        <v>0.5</v>
      </c>
      <c r="S17" s="1">
        <f>COUNTIFS(Table2[Sub-Sector],Table4[[#This Row],[Sub-Sector]],Table2[% Price above 50 EMA],"&gt;=0")/Table4[[#This Row],[Count]]</f>
        <v>0.5</v>
      </c>
      <c r="T17" s="1">
        <f>COUNTIFS(Table2[Sub-Sector],Table4[[#This Row],[Sub-Sector]],Table2[% Price above 200 EMA],"&gt;=0")/Table4[[#This Row],[Count]]</f>
        <v>0.75</v>
      </c>
      <c r="U17" s="1">
        <f>COUNTIFS(Table2[Sub-Sector],Table4[[#This Row],[Sub-Sector]],Table2[Rate of Change - Zone],"Positive")/Table4[[#This Row],[Count]]</f>
        <v>0.5</v>
      </c>
      <c r="V17" s="1">
        <f>COUNTIFS(Table2[Sub-Sector],Table4[[#This Row],[Sub-Sector]],Table2[Sharpe Ratio],"&gt;=0.10")/Table4[[#This Row],[Count]]</f>
        <v>0.25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224.5</v>
      </c>
      <c r="X17">
        <f>_xlfn.RANK.AVG(Table4[[#This Row],[Score]],Table4[Score],1)</f>
        <v>11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138.5</v>
      </c>
      <c r="Z17">
        <f>_xlfn.RANK.AVG(Table4[[#This Row],[Score 2 ]],Table4[[Score 2 ]],1)</f>
        <v>16</v>
      </c>
    </row>
    <row r="18" spans="1:26" x14ac:dyDescent="0.3">
      <c r="A18" t="s">
        <v>370</v>
      </c>
      <c r="B18">
        <f>COUNTIFS(Table2[Sub-Sector],Table4[[#This Row],[Sub-Sector]])</f>
        <v>4</v>
      </c>
      <c r="C18" s="1">
        <f>COUNTIFS(Table2[Sub-Sector],Table4[[#This Row],[Sub-Sector]],Table2[Uptrend],"Uptrend")/Table4[[#This Row],[Count]]</f>
        <v>1</v>
      </c>
      <c r="D18" s="1">
        <f>COUNTIFS(Table2[Sub-Sector],Table4[[#This Row],[Sub-Sector]],Table2[1W Return vs Nifty],"&gt;=5")/Table4[[#This Row],[Count]]</f>
        <v>0</v>
      </c>
      <c r="E18" s="1">
        <f>COUNTIFS(Table2[Sub-Sector],Table4[[#This Row],[Sub-Sector]],Table2[1M Return vs Nifty],"&gt;=5")/Table4[[#This Row],[Count]]</f>
        <v>0.5</v>
      </c>
      <c r="F18" s="1">
        <f>COUNTIFS(Table2[Sub-Sector],Table4[[#This Row],[Sub-Sector]],Table2[6M Return vs Nifty],"&gt;=10")/Table4[[#This Row],[Count]]</f>
        <v>1</v>
      </c>
      <c r="G18" s="1">
        <f>COUNTIFS(Table2[Sub-Sector],Table4[[#This Row],[Sub-Sector]],Table2[1Y Return vs Nifty],"&gt;=10")/Table4[[#This Row],[Count]]</f>
        <v>0.75</v>
      </c>
      <c r="H18" s="1">
        <f>COUNTIFS(Table2[Sub-Sector],Table4[[#This Row],[Sub-Sector]],Table2[RSI Exponential â€“ 14D],"&gt;=50")/Table4[[#This Row],[Count]]</f>
        <v>0.75</v>
      </c>
      <c r="I18" s="1">
        <f>COUNTIFS(Table2[Sub-Sector],Table4[[#This Row],[Sub-Sector]],Table2[Relative Volume],"&gt;=1")/Table4[[#This Row],[Count]]</f>
        <v>0</v>
      </c>
      <c r="J18" s="1">
        <f>COUNTIFS(Table2[Sub-Sector],Table4[[#This Row],[Sub-Sector]],Table2[% Away From Day Low],"&gt;=0.05")/Table4[[#This Row],[Count]]</f>
        <v>0.25</v>
      </c>
      <c r="K18" s="1">
        <f>COUNTIFS(Table2[Sub-Sector],Table4[[#This Row],[Sub-Sector]],Table2[% Away From Day High],"&lt;=0.05")/Table4[[#This Row],[Count]]</f>
        <v>1</v>
      </c>
      <c r="L18" s="1">
        <f>COUNTIFS(Table2[Sub-Sector],Table4[[#This Row],[Sub-Sector]],Table2[% Away From Current Week Low],"&gt;=0.05")/Table4[[#This Row],[Count]]</f>
        <v>0.75</v>
      </c>
      <c r="M18" s="1">
        <f>COUNTIFS(Table2[Sub-Sector],Table4[[#This Row],[Sub-Sector]],Table2[% Away From Current Week High],"&lt;=0.05")/Table4[[#This Row],[Count]]</f>
        <v>1</v>
      </c>
      <c r="N18" s="1">
        <f>COUNTIFS(Table2[Sub-Sector],Table4[[#This Row],[Sub-Sector]],Table2[% Away From Current Month Low],"&gt;=0.05")/Table4[[#This Row],[Count]]</f>
        <v>1</v>
      </c>
      <c r="O18" s="1">
        <f>COUNTIFS(Table2[Sub-Sector],Table4[[#This Row],[Sub-Sector]],Table2[% Away From Current Month High],"&lt;=0.05")/Table4[[#This Row],[Count]]</f>
        <v>0.25</v>
      </c>
      <c r="P18" s="1">
        <f>COUNTIFS(Table2[Sub-Sector],Table4[[#This Row],[Sub-Sector]],Table2[% Away From 52W High],"&lt;=10")/Table4[[#This Row],[Count]]</f>
        <v>0.75</v>
      </c>
      <c r="Q18" s="1">
        <f>COUNTIFS(Table2[Sub-Sector],Table4[[#This Row],[Sub-Sector]],Table2[% Away From 52W Low],"&gt;=10")/Table4[[#This Row],[Count]]</f>
        <v>1</v>
      </c>
      <c r="R18" s="1">
        <f>COUNTIFS(Table2[Sub-Sector],Table4[[#This Row],[Sub-Sector]],Table2[% Price above 20 EMA],"&gt;=0")/Table4[[#This Row],[Count]]</f>
        <v>0.75</v>
      </c>
      <c r="S18" s="1">
        <f>COUNTIFS(Table2[Sub-Sector],Table4[[#This Row],[Sub-Sector]],Table2[% Price above 50 EMA],"&gt;=0")/Table4[[#This Row],[Count]]</f>
        <v>1</v>
      </c>
      <c r="T18" s="1">
        <f>COUNTIFS(Table2[Sub-Sector],Table4[[#This Row],[Sub-Sector]],Table2[% Price above 200 EMA],"&gt;=0")/Table4[[#This Row],[Count]]</f>
        <v>1</v>
      </c>
      <c r="U18" s="1">
        <f>COUNTIFS(Table2[Sub-Sector],Table4[[#This Row],[Sub-Sector]],Table2[Rate of Change - Zone],"Positive")/Table4[[#This Row],[Count]]</f>
        <v>0.5</v>
      </c>
      <c r="V18" s="1">
        <f>COUNTIFS(Table2[Sub-Sector],Table4[[#This Row],[Sub-Sector]],Table2[Sharpe Ratio],"&gt;=0.10")/Table4[[#This Row],[Count]]</f>
        <v>0.5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256.5</v>
      </c>
      <c r="X18">
        <f>_xlfn.RANK.AVG(Table4[[#This Row],[Score]],Table4[Score],1)</f>
        <v>19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149.5</v>
      </c>
      <c r="Z18">
        <f>_xlfn.RANK.AVG(Table4[[#This Row],[Score 2 ]],Table4[[Score 2 ]],1)</f>
        <v>17</v>
      </c>
    </row>
    <row r="19" spans="1:26" x14ac:dyDescent="0.3">
      <c r="A19" t="s">
        <v>158</v>
      </c>
      <c r="B19">
        <f>COUNTIFS(Table2[Sub-Sector],Table4[[#This Row],[Sub-Sector]])</f>
        <v>4</v>
      </c>
      <c r="C19" s="1">
        <f>COUNTIFS(Table2[Sub-Sector],Table4[[#This Row],[Sub-Sector]],Table2[Uptrend],"Uptrend")/Table4[[#This Row],[Count]]</f>
        <v>1</v>
      </c>
      <c r="D19" s="1">
        <f>COUNTIFS(Table2[Sub-Sector],Table4[[#This Row],[Sub-Sector]],Table2[1W Return vs Nifty],"&gt;=5")/Table4[[#This Row],[Count]]</f>
        <v>0.25</v>
      </c>
      <c r="E19" s="1">
        <f>COUNTIFS(Table2[Sub-Sector],Table4[[#This Row],[Sub-Sector]],Table2[1M Return vs Nifty],"&gt;=5")/Table4[[#This Row],[Count]]</f>
        <v>0.5</v>
      </c>
      <c r="F19" s="1">
        <f>COUNTIFS(Table2[Sub-Sector],Table4[[#This Row],[Sub-Sector]],Table2[6M Return vs Nifty],"&gt;=10")/Table4[[#This Row],[Count]]</f>
        <v>0.5</v>
      </c>
      <c r="G19" s="1">
        <f>COUNTIFS(Table2[Sub-Sector],Table4[[#This Row],[Sub-Sector]],Table2[1Y Return vs Nifty],"&gt;=10")/Table4[[#This Row],[Count]]</f>
        <v>0.5</v>
      </c>
      <c r="H19" s="1">
        <f>COUNTIFS(Table2[Sub-Sector],Table4[[#This Row],[Sub-Sector]],Table2[RSI Exponential â€“ 14D],"&gt;=50")/Table4[[#This Row],[Count]]</f>
        <v>0.5</v>
      </c>
      <c r="I19" s="1">
        <f>COUNTIFS(Table2[Sub-Sector],Table4[[#This Row],[Sub-Sector]],Table2[Relative Volume],"&gt;=1")/Table4[[#This Row],[Count]]</f>
        <v>0.25</v>
      </c>
      <c r="J19" s="1">
        <f>COUNTIFS(Table2[Sub-Sector],Table4[[#This Row],[Sub-Sector]],Table2[% Away From Day Low],"&gt;=0.05")/Table4[[#This Row],[Count]]</f>
        <v>0</v>
      </c>
      <c r="K19" s="1">
        <f>COUNTIFS(Table2[Sub-Sector],Table4[[#This Row],[Sub-Sector]],Table2[% Away From Day High],"&lt;=0.05")/Table4[[#This Row],[Count]]</f>
        <v>1</v>
      </c>
      <c r="L19" s="1">
        <f>COUNTIFS(Table2[Sub-Sector],Table4[[#This Row],[Sub-Sector]],Table2[% Away From Current Week Low],"&gt;=0.05")/Table4[[#This Row],[Count]]</f>
        <v>0.25</v>
      </c>
      <c r="M19" s="1">
        <f>COUNTIFS(Table2[Sub-Sector],Table4[[#This Row],[Sub-Sector]],Table2[% Away From Current Week High],"&lt;=0.05")/Table4[[#This Row],[Count]]</f>
        <v>0.5</v>
      </c>
      <c r="N19" s="1">
        <f>COUNTIFS(Table2[Sub-Sector],Table4[[#This Row],[Sub-Sector]],Table2[% Away From Current Month Low],"&gt;=0.05")/Table4[[#This Row],[Count]]</f>
        <v>0.5</v>
      </c>
      <c r="O19" s="1">
        <f>COUNTIFS(Table2[Sub-Sector],Table4[[#This Row],[Sub-Sector]],Table2[% Away From Current Month High],"&lt;=0.05")/Table4[[#This Row],[Count]]</f>
        <v>0.25</v>
      </c>
      <c r="P19" s="1">
        <f>COUNTIFS(Table2[Sub-Sector],Table4[[#This Row],[Sub-Sector]],Table2[% Away From 52W High],"&lt;=10")/Table4[[#This Row],[Count]]</f>
        <v>0.25</v>
      </c>
      <c r="Q19" s="1">
        <f>COUNTIFS(Table2[Sub-Sector],Table4[[#This Row],[Sub-Sector]],Table2[% Away From 52W Low],"&gt;=10")/Table4[[#This Row],[Count]]</f>
        <v>1</v>
      </c>
      <c r="R19" s="1">
        <f>COUNTIFS(Table2[Sub-Sector],Table4[[#This Row],[Sub-Sector]],Table2[% Price above 20 EMA],"&gt;=0")/Table4[[#This Row],[Count]]</f>
        <v>0.5</v>
      </c>
      <c r="S19" s="1">
        <f>COUNTIFS(Table2[Sub-Sector],Table4[[#This Row],[Sub-Sector]],Table2[% Price above 50 EMA],"&gt;=0")/Table4[[#This Row],[Count]]</f>
        <v>0.5</v>
      </c>
      <c r="T19" s="1">
        <f>COUNTIFS(Table2[Sub-Sector],Table4[[#This Row],[Sub-Sector]],Table2[% Price above 200 EMA],"&gt;=0")/Table4[[#This Row],[Count]]</f>
        <v>1</v>
      </c>
      <c r="U19" s="1">
        <f>COUNTIFS(Table2[Sub-Sector],Table4[[#This Row],[Sub-Sector]],Table2[Rate of Change - Zone],"Positive")/Table4[[#This Row],[Count]]</f>
        <v>0.5</v>
      </c>
      <c r="V19" s="1">
        <f>COUNTIFS(Table2[Sub-Sector],Table4[[#This Row],[Sub-Sector]],Table2[Sharpe Ratio],"&gt;=0.10")/Table4[[#This Row],[Count]]</f>
        <v>0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197</v>
      </c>
      <c r="X19">
        <f>_xlfn.RANK.AVG(Table4[[#This Row],[Score]],Table4[Score],1)</f>
        <v>8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9">
        <f>_xlfn.RANK.AVG(Table4[[#This Row],[Score 2 ]],Table4[[Score 2 ]],1)</f>
        <v>18</v>
      </c>
    </row>
    <row r="20" spans="1:26" x14ac:dyDescent="0.3">
      <c r="A20" t="s">
        <v>367</v>
      </c>
      <c r="B20">
        <f>COUNTIFS(Table2[Sub-Sector],Table4[[#This Row],[Sub-Sector]])</f>
        <v>5</v>
      </c>
      <c r="C20" s="1">
        <f>COUNTIFS(Table2[Sub-Sector],Table4[[#This Row],[Sub-Sector]],Table2[Uptrend],"Uptrend")/Table4[[#This Row],[Count]]</f>
        <v>0.2</v>
      </c>
      <c r="D20" s="1">
        <f>COUNTIFS(Table2[Sub-Sector],Table4[[#This Row],[Sub-Sector]],Table2[1W Return vs Nifty],"&gt;=5")/Table4[[#This Row],[Count]]</f>
        <v>0.4</v>
      </c>
      <c r="E20" s="1">
        <f>COUNTIFS(Table2[Sub-Sector],Table4[[#This Row],[Sub-Sector]],Table2[1M Return vs Nifty],"&gt;=5")/Table4[[#This Row],[Count]]</f>
        <v>0.2</v>
      </c>
      <c r="F20" s="1">
        <f>COUNTIFS(Table2[Sub-Sector],Table4[[#This Row],[Sub-Sector]],Table2[6M Return vs Nifty],"&gt;=10")/Table4[[#This Row],[Count]]</f>
        <v>0.4</v>
      </c>
      <c r="G20" s="1">
        <f>COUNTIFS(Table2[Sub-Sector],Table4[[#This Row],[Sub-Sector]],Table2[1Y Return vs Nifty],"&gt;=10")/Table4[[#This Row],[Count]]</f>
        <v>0.6</v>
      </c>
      <c r="H20" s="1">
        <f>COUNTIFS(Table2[Sub-Sector],Table4[[#This Row],[Sub-Sector]],Table2[RSI Exponential â€“ 14D],"&gt;=50")/Table4[[#This Row],[Count]]</f>
        <v>0.4</v>
      </c>
      <c r="I20" s="1">
        <f>COUNTIFS(Table2[Sub-Sector],Table4[[#This Row],[Sub-Sector]],Table2[Relative Volume],"&gt;=1")/Table4[[#This Row],[Count]]</f>
        <v>0.4</v>
      </c>
      <c r="J20" s="1">
        <f>COUNTIFS(Table2[Sub-Sector],Table4[[#This Row],[Sub-Sector]],Table2[% Away From Day Low],"&gt;=0.05")/Table4[[#This Row],[Count]]</f>
        <v>0.2</v>
      </c>
      <c r="K20" s="1">
        <f>COUNTIFS(Table2[Sub-Sector],Table4[[#This Row],[Sub-Sector]],Table2[% Away From Day High],"&lt;=0.05")/Table4[[#This Row],[Count]]</f>
        <v>0.8</v>
      </c>
      <c r="L20" s="1">
        <f>COUNTIFS(Table2[Sub-Sector],Table4[[#This Row],[Sub-Sector]],Table2[% Away From Current Week Low],"&gt;=0.05")/Table4[[#This Row],[Count]]</f>
        <v>0.2</v>
      </c>
      <c r="M20" s="1">
        <f>COUNTIFS(Table2[Sub-Sector],Table4[[#This Row],[Sub-Sector]],Table2[% Away From Current Week High],"&lt;=0.05")/Table4[[#This Row],[Count]]</f>
        <v>0.6</v>
      </c>
      <c r="N20" s="1">
        <f>COUNTIFS(Table2[Sub-Sector],Table4[[#This Row],[Sub-Sector]],Table2[% Away From Current Month Low],"&gt;=0.05")/Table4[[#This Row],[Count]]</f>
        <v>0.6</v>
      </c>
      <c r="O20" s="1">
        <f>COUNTIFS(Table2[Sub-Sector],Table4[[#This Row],[Sub-Sector]],Table2[% Away From Current Month High],"&lt;=0.05")/Table4[[#This Row],[Count]]</f>
        <v>0.2</v>
      </c>
      <c r="P20" s="1">
        <f>COUNTIFS(Table2[Sub-Sector],Table4[[#This Row],[Sub-Sector]],Table2[% Away From 52W High],"&lt;=10")/Table4[[#This Row],[Count]]</f>
        <v>0</v>
      </c>
      <c r="Q20" s="1">
        <f>COUNTIFS(Table2[Sub-Sector],Table4[[#This Row],[Sub-Sector]],Table2[% Away From 52W Low],"&gt;=10")/Table4[[#This Row],[Count]]</f>
        <v>1</v>
      </c>
      <c r="R20" s="1">
        <f>COUNTIFS(Table2[Sub-Sector],Table4[[#This Row],[Sub-Sector]],Table2[% Price above 20 EMA],"&gt;=0")/Table4[[#This Row],[Count]]</f>
        <v>0.4</v>
      </c>
      <c r="S20" s="1">
        <f>COUNTIFS(Table2[Sub-Sector],Table4[[#This Row],[Sub-Sector]],Table2[% Price above 50 EMA],"&gt;=0")/Table4[[#This Row],[Count]]</f>
        <v>0.2</v>
      </c>
      <c r="T20" s="1">
        <f>COUNTIFS(Table2[Sub-Sector],Table4[[#This Row],[Sub-Sector]],Table2[% Price above 200 EMA],"&gt;=0")/Table4[[#This Row],[Count]]</f>
        <v>0.6</v>
      </c>
      <c r="U20" s="1">
        <f>COUNTIFS(Table2[Sub-Sector],Table4[[#This Row],[Sub-Sector]],Table2[Rate of Change - Zone],"Positive")/Table4[[#This Row],[Count]]</f>
        <v>0.2</v>
      </c>
      <c r="V20" s="1">
        <f>COUNTIFS(Table2[Sub-Sector],Table4[[#This Row],[Sub-Sector]],Table2[Sharpe Ratio],"&gt;=0.10")/Table4[[#This Row],[Count]]</f>
        <v>0.2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243.5</v>
      </c>
      <c r="X20">
        <f>_xlfn.RANK.AVG(Table4[[#This Row],[Score]],Table4[Score],1)</f>
        <v>15.5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155</v>
      </c>
      <c r="Z20">
        <f>_xlfn.RANK.AVG(Table4[[#This Row],[Score 2 ]],Table4[[Score 2 ]],1)</f>
        <v>19</v>
      </c>
    </row>
    <row r="21" spans="1:26" x14ac:dyDescent="0.3">
      <c r="A21" t="s">
        <v>411</v>
      </c>
      <c r="B21">
        <f>COUNTIFS(Table2[Sub-Sector],Table4[[#This Row],[Sub-Sector]])</f>
        <v>9</v>
      </c>
      <c r="C21" s="1">
        <f>COUNTIFS(Table2[Sub-Sector],Table4[[#This Row],[Sub-Sector]],Table2[Uptrend],"Uptrend")/Table4[[#This Row],[Count]]</f>
        <v>0.55555555555555558</v>
      </c>
      <c r="D21" s="1">
        <f>COUNTIFS(Table2[Sub-Sector],Table4[[#This Row],[Sub-Sector]],Table2[1W Return vs Nifty],"&gt;=5")/Table4[[#This Row],[Count]]</f>
        <v>0.1111111111111111</v>
      </c>
      <c r="E21" s="1">
        <f>COUNTIFS(Table2[Sub-Sector],Table4[[#This Row],[Sub-Sector]],Table2[1M Return vs Nifty],"&gt;=5")/Table4[[#This Row],[Count]]</f>
        <v>0.1111111111111111</v>
      </c>
      <c r="F21" s="1">
        <f>COUNTIFS(Table2[Sub-Sector],Table4[[#This Row],[Sub-Sector]],Table2[6M Return vs Nifty],"&gt;=10")/Table4[[#This Row],[Count]]</f>
        <v>0.77777777777777779</v>
      </c>
      <c r="G21" s="1">
        <f>COUNTIFS(Table2[Sub-Sector],Table4[[#This Row],[Sub-Sector]],Table2[1Y Return vs Nifty],"&gt;=10")/Table4[[#This Row],[Count]]</f>
        <v>0.66666666666666663</v>
      </c>
      <c r="H21" s="1">
        <f>COUNTIFS(Table2[Sub-Sector],Table4[[#This Row],[Sub-Sector]],Table2[RSI Exponential â€“ 14D],"&gt;=50")/Table4[[#This Row],[Count]]</f>
        <v>0.1111111111111111</v>
      </c>
      <c r="I21" s="1">
        <f>COUNTIFS(Table2[Sub-Sector],Table4[[#This Row],[Sub-Sector]],Table2[Relative Volume],"&gt;=1")/Table4[[#This Row],[Count]]</f>
        <v>0.22222222222222221</v>
      </c>
      <c r="J21" s="1">
        <f>COUNTIFS(Table2[Sub-Sector],Table4[[#This Row],[Sub-Sector]],Table2[% Away From Day Low],"&gt;=0.05")/Table4[[#This Row],[Count]]</f>
        <v>0.1111111111111111</v>
      </c>
      <c r="K21" s="1">
        <f>COUNTIFS(Table2[Sub-Sector],Table4[[#This Row],[Sub-Sector]],Table2[% Away From Day High],"&lt;=0.05")/Table4[[#This Row],[Count]]</f>
        <v>1</v>
      </c>
      <c r="L21" s="1">
        <f>COUNTIFS(Table2[Sub-Sector],Table4[[#This Row],[Sub-Sector]],Table2[% Away From Current Week Low],"&gt;=0.05")/Table4[[#This Row],[Count]]</f>
        <v>0.1111111111111111</v>
      </c>
      <c r="M21" s="1">
        <f>COUNTIFS(Table2[Sub-Sector],Table4[[#This Row],[Sub-Sector]],Table2[% Away From Current Week High],"&lt;=0.05")/Table4[[#This Row],[Count]]</f>
        <v>0.66666666666666663</v>
      </c>
      <c r="N21" s="1">
        <f>COUNTIFS(Table2[Sub-Sector],Table4[[#This Row],[Sub-Sector]],Table2[% Away From Current Month Low],"&gt;=0.05")/Table4[[#This Row],[Count]]</f>
        <v>0.22222222222222221</v>
      </c>
      <c r="O21" s="1">
        <f>COUNTIFS(Table2[Sub-Sector],Table4[[#This Row],[Sub-Sector]],Table2[% Away From Current Month High],"&lt;=0.05")/Table4[[#This Row],[Count]]</f>
        <v>0.1111111111111111</v>
      </c>
      <c r="P21" s="1">
        <f>COUNTIFS(Table2[Sub-Sector],Table4[[#This Row],[Sub-Sector]],Table2[% Away From 52W High],"&lt;=10")/Table4[[#This Row],[Count]]</f>
        <v>0.22222222222222221</v>
      </c>
      <c r="Q21" s="1">
        <f>COUNTIFS(Table2[Sub-Sector],Table4[[#This Row],[Sub-Sector]],Table2[% Away From 52W Low],"&gt;=10")/Table4[[#This Row],[Count]]</f>
        <v>0.88888888888888884</v>
      </c>
      <c r="R21" s="1">
        <f>COUNTIFS(Table2[Sub-Sector],Table4[[#This Row],[Sub-Sector]],Table2[% Price above 20 EMA],"&gt;=0")/Table4[[#This Row],[Count]]</f>
        <v>0.1111111111111111</v>
      </c>
      <c r="S21" s="1">
        <f>COUNTIFS(Table2[Sub-Sector],Table4[[#This Row],[Sub-Sector]],Table2[% Price above 50 EMA],"&gt;=0")/Table4[[#This Row],[Count]]</f>
        <v>0.33333333333333331</v>
      </c>
      <c r="T21" s="1">
        <f>COUNTIFS(Table2[Sub-Sector],Table4[[#This Row],[Sub-Sector]],Table2[% Price above 200 EMA],"&gt;=0")/Table4[[#This Row],[Count]]</f>
        <v>0.77777777777777779</v>
      </c>
      <c r="U21" s="1">
        <f>COUNTIFS(Table2[Sub-Sector],Table4[[#This Row],[Sub-Sector]],Table2[Rate of Change - Zone],"Positive")/Table4[[#This Row],[Count]]</f>
        <v>0.1111111111111111</v>
      </c>
      <c r="V21" s="1">
        <f>COUNTIFS(Table2[Sub-Sector],Table4[[#This Row],[Sub-Sector]],Table2[Sharpe Ratio],"&gt;=0.10")/Table4[[#This Row],[Count]]</f>
        <v>0.33333333333333331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266.5</v>
      </c>
      <c r="X21">
        <f>_xlfn.RANK.AVG(Table4[[#This Row],[Score]],Table4[Score],1)</f>
        <v>21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157</v>
      </c>
      <c r="Z21">
        <f>_xlfn.RANK.AVG(Table4[[#This Row],[Score 2 ]],Table4[[Score 2 ]],1)</f>
        <v>20</v>
      </c>
    </row>
    <row r="22" spans="1:26" x14ac:dyDescent="0.3">
      <c r="A22" t="s">
        <v>216</v>
      </c>
      <c r="B22">
        <f>COUNTIFS(Table2[Sub-Sector],Table4[[#This Row],[Sub-Sector]])</f>
        <v>6</v>
      </c>
      <c r="C22" s="1">
        <f>COUNTIFS(Table2[Sub-Sector],Table4[[#This Row],[Sub-Sector]],Table2[Uptrend],"Uptrend")/Table4[[#This Row],[Count]]</f>
        <v>0.16666666666666666</v>
      </c>
      <c r="D22" s="1">
        <f>COUNTIFS(Table2[Sub-Sector],Table4[[#This Row],[Sub-Sector]],Table2[1W Return vs Nifty],"&gt;=5")/Table4[[#This Row],[Count]]</f>
        <v>0.16666666666666666</v>
      </c>
      <c r="E22" s="1">
        <f>COUNTIFS(Table2[Sub-Sector],Table4[[#This Row],[Sub-Sector]],Table2[1M Return vs Nifty],"&gt;=5")/Table4[[#This Row],[Count]]</f>
        <v>0.16666666666666666</v>
      </c>
      <c r="F22" s="1">
        <f>COUNTIFS(Table2[Sub-Sector],Table4[[#This Row],[Sub-Sector]],Table2[6M Return vs Nifty],"&gt;=10")/Table4[[#This Row],[Count]]</f>
        <v>0.16666666666666666</v>
      </c>
      <c r="G22" s="1">
        <f>COUNTIFS(Table2[Sub-Sector],Table4[[#This Row],[Sub-Sector]],Table2[1Y Return vs Nifty],"&gt;=10")/Table4[[#This Row],[Count]]</f>
        <v>0.5</v>
      </c>
      <c r="H22" s="1">
        <f>COUNTIFS(Table2[Sub-Sector],Table4[[#This Row],[Sub-Sector]],Table2[RSI Exponential â€“ 14D],"&gt;=50")/Table4[[#This Row],[Count]]</f>
        <v>0.33333333333333331</v>
      </c>
      <c r="I22" s="1">
        <f>COUNTIFS(Table2[Sub-Sector],Table4[[#This Row],[Sub-Sector]],Table2[Relative Volume],"&gt;=1")/Table4[[#This Row],[Count]]</f>
        <v>0.66666666666666663</v>
      </c>
      <c r="J22" s="1">
        <f>COUNTIFS(Table2[Sub-Sector],Table4[[#This Row],[Sub-Sector]],Table2[% Away From Day Low],"&gt;=0.05")/Table4[[#This Row],[Count]]</f>
        <v>0</v>
      </c>
      <c r="K22" s="1">
        <f>COUNTIFS(Table2[Sub-Sector],Table4[[#This Row],[Sub-Sector]],Table2[% Away From Day High],"&lt;=0.05")/Table4[[#This Row],[Count]]</f>
        <v>1</v>
      </c>
      <c r="L22" s="1">
        <f>COUNTIFS(Table2[Sub-Sector],Table4[[#This Row],[Sub-Sector]],Table2[% Away From Current Week Low],"&gt;=0.05")/Table4[[#This Row],[Count]]</f>
        <v>0.16666666666666666</v>
      </c>
      <c r="M22" s="1">
        <f>COUNTIFS(Table2[Sub-Sector],Table4[[#This Row],[Sub-Sector]],Table2[% Away From Current Week High],"&lt;=0.05")/Table4[[#This Row],[Count]]</f>
        <v>0.83333333333333337</v>
      </c>
      <c r="N22" s="1">
        <f>COUNTIFS(Table2[Sub-Sector],Table4[[#This Row],[Sub-Sector]],Table2[% Away From Current Month Low],"&gt;=0.05")/Table4[[#This Row],[Count]]</f>
        <v>0.33333333333333331</v>
      </c>
      <c r="O22" s="1">
        <f>COUNTIFS(Table2[Sub-Sector],Table4[[#This Row],[Sub-Sector]],Table2[% Away From Current Month High],"&lt;=0.05")/Table4[[#This Row],[Count]]</f>
        <v>0.33333333333333331</v>
      </c>
      <c r="P22" s="1">
        <f>COUNTIFS(Table2[Sub-Sector],Table4[[#This Row],[Sub-Sector]],Table2[% Away From 52W High],"&lt;=10")/Table4[[#This Row],[Count]]</f>
        <v>0.16666666666666666</v>
      </c>
      <c r="Q22" s="1">
        <f>COUNTIFS(Table2[Sub-Sector],Table4[[#This Row],[Sub-Sector]],Table2[% Away From 52W Low],"&gt;=10")/Table4[[#This Row],[Count]]</f>
        <v>0.83333333333333337</v>
      </c>
      <c r="R22" s="1">
        <f>COUNTIFS(Table2[Sub-Sector],Table4[[#This Row],[Sub-Sector]],Table2[% Price above 20 EMA],"&gt;=0")/Table4[[#This Row],[Count]]</f>
        <v>0.33333333333333331</v>
      </c>
      <c r="S22" s="1">
        <f>COUNTIFS(Table2[Sub-Sector],Table4[[#This Row],[Sub-Sector]],Table2[% Price above 50 EMA],"&gt;=0")/Table4[[#This Row],[Count]]</f>
        <v>0.33333333333333331</v>
      </c>
      <c r="T22" s="1">
        <f>COUNTIFS(Table2[Sub-Sector],Table4[[#This Row],[Sub-Sector]],Table2[% Price above 200 EMA],"&gt;=0")/Table4[[#This Row],[Count]]</f>
        <v>0.33333333333333331</v>
      </c>
      <c r="U22" s="1">
        <f>COUNTIFS(Table2[Sub-Sector],Table4[[#This Row],[Sub-Sector]],Table2[Rate of Change - Zone],"Positive")/Table4[[#This Row],[Count]]</f>
        <v>0.33333333333333331</v>
      </c>
      <c r="V22" s="1">
        <f>COUNTIFS(Table2[Sub-Sector],Table4[[#This Row],[Sub-Sector]],Table2[Sharpe Ratio],"&gt;=0.10")/Table4[[#This Row],[Count]]</f>
        <v>0.66666666666666663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289.5</v>
      </c>
      <c r="X22">
        <f>_xlfn.RANK.AVG(Table4[[#This Row],[Score]],Table4[Score],1)</f>
        <v>23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162</v>
      </c>
      <c r="Z22">
        <f>_xlfn.RANK.AVG(Table4[[#This Row],[Score 2 ]],Table4[[Score 2 ]],1)</f>
        <v>21</v>
      </c>
    </row>
    <row r="23" spans="1:26" x14ac:dyDescent="0.3">
      <c r="A23" t="s">
        <v>421</v>
      </c>
      <c r="B23">
        <f>COUNTIFS(Table2[Sub-Sector],Table4[[#This Row],[Sub-Sector]])</f>
        <v>14</v>
      </c>
      <c r="C23" s="1">
        <f>COUNTIFS(Table2[Sub-Sector],Table4[[#This Row],[Sub-Sector]],Table2[Uptrend],"Uptrend")/Table4[[#This Row],[Count]]</f>
        <v>0.21428571428571427</v>
      </c>
      <c r="D23" s="1">
        <f>COUNTIFS(Table2[Sub-Sector],Table4[[#This Row],[Sub-Sector]],Table2[1W Return vs Nifty],"&gt;=5")/Table4[[#This Row],[Count]]</f>
        <v>0.21428571428571427</v>
      </c>
      <c r="E23" s="1">
        <f>COUNTIFS(Table2[Sub-Sector],Table4[[#This Row],[Sub-Sector]],Table2[1M Return vs Nifty],"&gt;=5")/Table4[[#This Row],[Count]]</f>
        <v>0.2857142857142857</v>
      </c>
      <c r="F23" s="1">
        <f>COUNTIFS(Table2[Sub-Sector],Table4[[#This Row],[Sub-Sector]],Table2[6M Return vs Nifty],"&gt;=10")/Table4[[#This Row],[Count]]</f>
        <v>0.35714285714285715</v>
      </c>
      <c r="G23" s="1">
        <f>COUNTIFS(Table2[Sub-Sector],Table4[[#This Row],[Sub-Sector]],Table2[1Y Return vs Nifty],"&gt;=10")/Table4[[#This Row],[Count]]</f>
        <v>0.5</v>
      </c>
      <c r="H23" s="1">
        <f>COUNTIFS(Table2[Sub-Sector],Table4[[#This Row],[Sub-Sector]],Table2[RSI Exponential â€“ 14D],"&gt;=50")/Table4[[#This Row],[Count]]</f>
        <v>0.2857142857142857</v>
      </c>
      <c r="I23" s="1">
        <f>COUNTIFS(Table2[Sub-Sector],Table4[[#This Row],[Sub-Sector]],Table2[Relative Volume],"&gt;=1")/Table4[[#This Row],[Count]]</f>
        <v>0.42857142857142855</v>
      </c>
      <c r="J23" s="1">
        <f>COUNTIFS(Table2[Sub-Sector],Table4[[#This Row],[Sub-Sector]],Table2[% Away From Day Low],"&gt;=0.05")/Table4[[#This Row],[Count]]</f>
        <v>0</v>
      </c>
      <c r="K23" s="1">
        <f>COUNTIFS(Table2[Sub-Sector],Table4[[#This Row],[Sub-Sector]],Table2[% Away From Day High],"&lt;=0.05")/Table4[[#This Row],[Count]]</f>
        <v>1</v>
      </c>
      <c r="L23" s="1">
        <f>COUNTIFS(Table2[Sub-Sector],Table4[[#This Row],[Sub-Sector]],Table2[% Away From Current Week Low],"&gt;=0.05")/Table4[[#This Row],[Count]]</f>
        <v>7.1428571428571425E-2</v>
      </c>
      <c r="M23" s="1">
        <f>COUNTIFS(Table2[Sub-Sector],Table4[[#This Row],[Sub-Sector]],Table2[% Away From Current Week High],"&lt;=0.05")/Table4[[#This Row],[Count]]</f>
        <v>0.8571428571428571</v>
      </c>
      <c r="N23" s="1">
        <f>COUNTIFS(Table2[Sub-Sector],Table4[[#This Row],[Sub-Sector]],Table2[% Away From Current Month Low],"&gt;=0.05")/Table4[[#This Row],[Count]]</f>
        <v>0.35714285714285715</v>
      </c>
      <c r="O23" s="1">
        <f>COUNTIFS(Table2[Sub-Sector],Table4[[#This Row],[Sub-Sector]],Table2[% Away From Current Month High],"&lt;=0.05")/Table4[[#This Row],[Count]]</f>
        <v>7.1428571428571425E-2</v>
      </c>
      <c r="P23" s="1">
        <f>COUNTIFS(Table2[Sub-Sector],Table4[[#This Row],[Sub-Sector]],Table2[% Away From 52W High],"&lt;=10")/Table4[[#This Row],[Count]]</f>
        <v>0.14285714285714285</v>
      </c>
      <c r="Q23" s="1">
        <f>COUNTIFS(Table2[Sub-Sector],Table4[[#This Row],[Sub-Sector]],Table2[% Away From 52W Low],"&gt;=10")/Table4[[#This Row],[Count]]</f>
        <v>0.7857142857142857</v>
      </c>
      <c r="R23" s="1">
        <f>COUNTIFS(Table2[Sub-Sector],Table4[[#This Row],[Sub-Sector]],Table2[% Price above 20 EMA],"&gt;=0")/Table4[[#This Row],[Count]]</f>
        <v>0.2857142857142857</v>
      </c>
      <c r="S23" s="1">
        <f>COUNTIFS(Table2[Sub-Sector],Table4[[#This Row],[Sub-Sector]],Table2[% Price above 50 EMA],"&gt;=0")/Table4[[#This Row],[Count]]</f>
        <v>0.21428571428571427</v>
      </c>
      <c r="T23" s="1">
        <f>COUNTIFS(Table2[Sub-Sector],Table4[[#This Row],[Sub-Sector]],Table2[% Price above 200 EMA],"&gt;=0")/Table4[[#This Row],[Count]]</f>
        <v>0.42857142857142855</v>
      </c>
      <c r="U23" s="1">
        <f>COUNTIFS(Table2[Sub-Sector],Table4[[#This Row],[Sub-Sector]],Table2[Rate of Change - Zone],"Positive")/Table4[[#This Row],[Count]]</f>
        <v>0.21428571428571427</v>
      </c>
      <c r="V23" s="1">
        <f>COUNTIFS(Table2[Sub-Sector],Table4[[#This Row],[Sub-Sector]],Table2[Sharpe Ratio],"&gt;=0.10")/Table4[[#This Row],[Count]]</f>
        <v>0.2857142857142857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254.5</v>
      </c>
      <c r="X23">
        <f>_xlfn.RANK.AVG(Table4[[#This Row],[Score]],Table4[Score],1)</f>
        <v>18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164</v>
      </c>
      <c r="Z23">
        <f>_xlfn.RANK.AVG(Table4[[#This Row],[Score 2 ]],Table4[[Score 2 ]],1)</f>
        <v>22</v>
      </c>
    </row>
    <row r="24" spans="1:26" x14ac:dyDescent="0.3">
      <c r="A24" t="s">
        <v>59</v>
      </c>
      <c r="B24">
        <f>COUNTIFS(Table2[Sub-Sector],Table4[[#This Row],[Sub-Sector]])</f>
        <v>4</v>
      </c>
      <c r="C24" s="1">
        <f>COUNTIFS(Table2[Sub-Sector],Table4[[#This Row],[Sub-Sector]],Table2[Uptrend],"Uptrend")/Table4[[#This Row],[Count]]</f>
        <v>0</v>
      </c>
      <c r="D24" s="1">
        <f>COUNTIFS(Table2[Sub-Sector],Table4[[#This Row],[Sub-Sector]],Table2[1W Return vs Nifty],"&gt;=5")/Table4[[#This Row],[Count]]</f>
        <v>0.25</v>
      </c>
      <c r="E24" s="1">
        <f>COUNTIFS(Table2[Sub-Sector],Table4[[#This Row],[Sub-Sector]],Table2[1M Return vs Nifty],"&gt;=5")/Table4[[#This Row],[Count]]</f>
        <v>0.25</v>
      </c>
      <c r="F24" s="1">
        <f>COUNTIFS(Table2[Sub-Sector],Table4[[#This Row],[Sub-Sector]],Table2[6M Return vs Nifty],"&gt;=10")/Table4[[#This Row],[Count]]</f>
        <v>0.25</v>
      </c>
      <c r="G24" s="1">
        <f>COUNTIFS(Table2[Sub-Sector],Table4[[#This Row],[Sub-Sector]],Table2[1Y Return vs Nifty],"&gt;=10")/Table4[[#This Row],[Count]]</f>
        <v>0.5</v>
      </c>
      <c r="H24" s="1">
        <f>COUNTIFS(Table2[Sub-Sector],Table4[[#This Row],[Sub-Sector]],Table2[RSI Exponential â€“ 14D],"&gt;=50")/Table4[[#This Row],[Count]]</f>
        <v>0.25</v>
      </c>
      <c r="I24" s="1">
        <f>COUNTIFS(Table2[Sub-Sector],Table4[[#This Row],[Sub-Sector]],Table2[Relative Volume],"&gt;=1")/Table4[[#This Row],[Count]]</f>
        <v>0.5</v>
      </c>
      <c r="J24" s="1">
        <f>COUNTIFS(Table2[Sub-Sector],Table4[[#This Row],[Sub-Sector]],Table2[% Away From Day Low],"&gt;=0.05")/Table4[[#This Row],[Count]]</f>
        <v>0</v>
      </c>
      <c r="K24" s="1">
        <f>COUNTIFS(Table2[Sub-Sector],Table4[[#This Row],[Sub-Sector]],Table2[% Away From Day High],"&lt;=0.05")/Table4[[#This Row],[Count]]</f>
        <v>1</v>
      </c>
      <c r="L24" s="1">
        <f>COUNTIFS(Table2[Sub-Sector],Table4[[#This Row],[Sub-Sector]],Table2[% Away From Current Week Low],"&gt;=0.05")/Table4[[#This Row],[Count]]</f>
        <v>0</v>
      </c>
      <c r="M24" s="1">
        <f>COUNTIFS(Table2[Sub-Sector],Table4[[#This Row],[Sub-Sector]],Table2[% Away From Current Week High],"&lt;=0.05")/Table4[[#This Row],[Count]]</f>
        <v>0.75</v>
      </c>
      <c r="N24" s="1">
        <f>COUNTIFS(Table2[Sub-Sector],Table4[[#This Row],[Sub-Sector]],Table2[% Away From Current Month Low],"&gt;=0.05")/Table4[[#This Row],[Count]]</f>
        <v>0.25</v>
      </c>
      <c r="O24" s="1">
        <f>COUNTIFS(Table2[Sub-Sector],Table4[[#This Row],[Sub-Sector]],Table2[% Away From Current Month High],"&lt;=0.05")/Table4[[#This Row],[Count]]</f>
        <v>0.25</v>
      </c>
      <c r="P24" s="1">
        <f>COUNTIFS(Table2[Sub-Sector],Table4[[#This Row],[Sub-Sector]],Table2[% Away From 52W High],"&lt;=10")/Table4[[#This Row],[Count]]</f>
        <v>0.25</v>
      </c>
      <c r="Q24" s="1">
        <f>COUNTIFS(Table2[Sub-Sector],Table4[[#This Row],[Sub-Sector]],Table2[% Away From 52W Low],"&gt;=10")/Table4[[#This Row],[Count]]</f>
        <v>1</v>
      </c>
      <c r="R24" s="1">
        <f>COUNTIFS(Table2[Sub-Sector],Table4[[#This Row],[Sub-Sector]],Table2[% Price above 20 EMA],"&gt;=0")/Table4[[#This Row],[Count]]</f>
        <v>0.25</v>
      </c>
      <c r="S24" s="1">
        <f>COUNTIFS(Table2[Sub-Sector],Table4[[#This Row],[Sub-Sector]],Table2[% Price above 50 EMA],"&gt;=0")/Table4[[#This Row],[Count]]</f>
        <v>0.25</v>
      </c>
      <c r="T24" s="1">
        <f>COUNTIFS(Table2[Sub-Sector],Table4[[#This Row],[Sub-Sector]],Table2[% Price above 200 EMA],"&gt;=0")/Table4[[#This Row],[Count]]</f>
        <v>0.25</v>
      </c>
      <c r="U24" s="1">
        <f>COUNTIFS(Table2[Sub-Sector],Table4[[#This Row],[Sub-Sector]],Table2[Rate of Change - Zone],"Positive")/Table4[[#This Row],[Count]]</f>
        <v>0.25</v>
      </c>
      <c r="V24" s="1">
        <f>COUNTIFS(Table2[Sub-Sector],Table4[[#This Row],[Sub-Sector]],Table2[Sharpe Ratio],"&gt;=0.10")/Table4[[#This Row],[Count]]</f>
        <v>0.5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310.5</v>
      </c>
      <c r="X24">
        <f>_xlfn.RANK.AVG(Table4[[#This Row],[Score]],Table4[Score],1)</f>
        <v>28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167</v>
      </c>
      <c r="Z24">
        <f>_xlfn.RANK.AVG(Table4[[#This Row],[Score 2 ]],Table4[[Score 2 ]],1)</f>
        <v>23</v>
      </c>
    </row>
    <row r="25" spans="1:26" x14ac:dyDescent="0.3">
      <c r="A25" t="s">
        <v>270</v>
      </c>
      <c r="B25">
        <f>COUNTIFS(Table2[Sub-Sector],Table4[[#This Row],[Sub-Sector]])</f>
        <v>20</v>
      </c>
      <c r="C25" s="1">
        <f>COUNTIFS(Table2[Sub-Sector],Table4[[#This Row],[Sub-Sector]],Table2[Uptrend],"Uptrend")/Table4[[#This Row],[Count]]</f>
        <v>0.15</v>
      </c>
      <c r="D25" s="1">
        <f>COUNTIFS(Table2[Sub-Sector],Table4[[#This Row],[Sub-Sector]],Table2[1W Return vs Nifty],"&gt;=5")/Table4[[#This Row],[Count]]</f>
        <v>0.1</v>
      </c>
      <c r="E25" s="1">
        <f>COUNTIFS(Table2[Sub-Sector],Table4[[#This Row],[Sub-Sector]],Table2[1M Return vs Nifty],"&gt;=5")/Table4[[#This Row],[Count]]</f>
        <v>0.2</v>
      </c>
      <c r="F25" s="1">
        <f>COUNTIFS(Table2[Sub-Sector],Table4[[#This Row],[Sub-Sector]],Table2[6M Return vs Nifty],"&gt;=10")/Table4[[#This Row],[Count]]</f>
        <v>0.45</v>
      </c>
      <c r="G25" s="1">
        <f>COUNTIFS(Table2[Sub-Sector],Table4[[#This Row],[Sub-Sector]],Table2[1Y Return vs Nifty],"&gt;=10")/Table4[[#This Row],[Count]]</f>
        <v>0.65</v>
      </c>
      <c r="H25" s="1">
        <f>COUNTIFS(Table2[Sub-Sector],Table4[[#This Row],[Sub-Sector]],Table2[RSI Exponential â€“ 14D],"&gt;=50")/Table4[[#This Row],[Count]]</f>
        <v>0.05</v>
      </c>
      <c r="I25" s="1">
        <f>COUNTIFS(Table2[Sub-Sector],Table4[[#This Row],[Sub-Sector]],Table2[Relative Volume],"&gt;=1")/Table4[[#This Row],[Count]]</f>
        <v>0.25</v>
      </c>
      <c r="J25" s="1">
        <f>COUNTIFS(Table2[Sub-Sector],Table4[[#This Row],[Sub-Sector]],Table2[% Away From Day Low],"&gt;=0.05")/Table4[[#This Row],[Count]]</f>
        <v>0</v>
      </c>
      <c r="K25" s="1">
        <f>COUNTIFS(Table2[Sub-Sector],Table4[[#This Row],[Sub-Sector]],Table2[% Away From Day High],"&lt;=0.05")/Table4[[#This Row],[Count]]</f>
        <v>1</v>
      </c>
      <c r="L25" s="1">
        <f>COUNTIFS(Table2[Sub-Sector],Table4[[#This Row],[Sub-Sector]],Table2[% Away From Current Week Low],"&gt;=0.05")/Table4[[#This Row],[Count]]</f>
        <v>0.05</v>
      </c>
      <c r="M25" s="1">
        <f>COUNTIFS(Table2[Sub-Sector],Table4[[#This Row],[Sub-Sector]],Table2[% Away From Current Week High],"&lt;=0.05")/Table4[[#This Row],[Count]]</f>
        <v>0.5</v>
      </c>
      <c r="N25" s="1">
        <f>COUNTIFS(Table2[Sub-Sector],Table4[[#This Row],[Sub-Sector]],Table2[% Away From Current Month Low],"&gt;=0.05")/Table4[[#This Row],[Count]]</f>
        <v>0.25</v>
      </c>
      <c r="O25" s="1">
        <f>COUNTIFS(Table2[Sub-Sector],Table4[[#This Row],[Sub-Sector]],Table2[% Away From Current Month High],"&lt;=0.05")/Table4[[#This Row],[Count]]</f>
        <v>0.05</v>
      </c>
      <c r="P25" s="1">
        <f>COUNTIFS(Table2[Sub-Sector],Table4[[#This Row],[Sub-Sector]],Table2[% Away From 52W High],"&lt;=10")/Table4[[#This Row],[Count]]</f>
        <v>0.05</v>
      </c>
      <c r="Q25" s="1">
        <f>COUNTIFS(Table2[Sub-Sector],Table4[[#This Row],[Sub-Sector]],Table2[% Away From 52W Low],"&gt;=10")/Table4[[#This Row],[Count]]</f>
        <v>1</v>
      </c>
      <c r="R25" s="1">
        <f>COUNTIFS(Table2[Sub-Sector],Table4[[#This Row],[Sub-Sector]],Table2[% Price above 20 EMA],"&gt;=0")/Table4[[#This Row],[Count]]</f>
        <v>0.1</v>
      </c>
      <c r="S25" s="1">
        <f>COUNTIFS(Table2[Sub-Sector],Table4[[#This Row],[Sub-Sector]],Table2[% Price above 50 EMA],"&gt;=0")/Table4[[#This Row],[Count]]</f>
        <v>0.1</v>
      </c>
      <c r="T25" s="1">
        <f>COUNTIFS(Table2[Sub-Sector],Table4[[#This Row],[Sub-Sector]],Table2[% Price above 200 EMA],"&gt;=0")/Table4[[#This Row],[Count]]</f>
        <v>0.5</v>
      </c>
      <c r="U25" s="1">
        <f>COUNTIFS(Table2[Sub-Sector],Table4[[#This Row],[Sub-Sector]],Table2[Rate of Change - Zone],"Positive")/Table4[[#This Row],[Count]]</f>
        <v>0.2</v>
      </c>
      <c r="V25" s="1">
        <f>COUNTIFS(Table2[Sub-Sector],Table4[[#This Row],[Sub-Sector]],Table2[Sharpe Ratio],"&gt;=0.10")/Table4[[#This Row],[Count]]</f>
        <v>0.3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301</v>
      </c>
      <c r="X25">
        <f>_xlfn.RANK.AVG(Table4[[#This Row],[Score]],Table4[Score],1)</f>
        <v>25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171</v>
      </c>
      <c r="Z25">
        <f>_xlfn.RANK.AVG(Table4[[#This Row],[Score 2 ]],Table4[[Score 2 ]],1)</f>
        <v>24</v>
      </c>
    </row>
    <row r="26" spans="1:26" x14ac:dyDescent="0.3">
      <c r="A26" t="s">
        <v>206</v>
      </c>
      <c r="B26">
        <f>COUNTIFS(Table2[Sub-Sector],Table4[[#This Row],[Sub-Sector]])</f>
        <v>8</v>
      </c>
      <c r="C26" s="1">
        <f>COUNTIFS(Table2[Sub-Sector],Table4[[#This Row],[Sub-Sector]],Table2[Uptrend],"Uptrend")/Table4[[#This Row],[Count]]</f>
        <v>0.75</v>
      </c>
      <c r="D26" s="1">
        <f>COUNTIFS(Table2[Sub-Sector],Table4[[#This Row],[Sub-Sector]],Table2[1W Return vs Nifty],"&gt;=5")/Table4[[#This Row],[Count]]</f>
        <v>0.25</v>
      </c>
      <c r="E26" s="1">
        <f>COUNTIFS(Table2[Sub-Sector],Table4[[#This Row],[Sub-Sector]],Table2[1M Return vs Nifty],"&gt;=5")/Table4[[#This Row],[Count]]</f>
        <v>0.375</v>
      </c>
      <c r="F26" s="1">
        <f>COUNTIFS(Table2[Sub-Sector],Table4[[#This Row],[Sub-Sector]],Table2[6M Return vs Nifty],"&gt;=10")/Table4[[#This Row],[Count]]</f>
        <v>0.5</v>
      </c>
      <c r="G26" s="1">
        <f>COUNTIFS(Table2[Sub-Sector],Table4[[#This Row],[Sub-Sector]],Table2[1Y Return vs Nifty],"&gt;=10")/Table4[[#This Row],[Count]]</f>
        <v>1</v>
      </c>
      <c r="H26" s="1">
        <f>COUNTIFS(Table2[Sub-Sector],Table4[[#This Row],[Sub-Sector]],Table2[RSI Exponential â€“ 14D],"&gt;=50")/Table4[[#This Row],[Count]]</f>
        <v>0.25</v>
      </c>
      <c r="I26" s="1">
        <f>COUNTIFS(Table2[Sub-Sector],Table4[[#This Row],[Sub-Sector]],Table2[Relative Volume],"&gt;=1")/Table4[[#This Row],[Count]]</f>
        <v>0</v>
      </c>
      <c r="J26" s="1">
        <f>COUNTIFS(Table2[Sub-Sector],Table4[[#This Row],[Sub-Sector]],Table2[% Away From Day Low],"&gt;=0.05")/Table4[[#This Row],[Count]]</f>
        <v>0</v>
      </c>
      <c r="K26" s="1">
        <f>COUNTIFS(Table2[Sub-Sector],Table4[[#This Row],[Sub-Sector]],Table2[% Away From Day High],"&lt;=0.05")/Table4[[#This Row],[Count]]</f>
        <v>1</v>
      </c>
      <c r="L26" s="1">
        <f>COUNTIFS(Table2[Sub-Sector],Table4[[#This Row],[Sub-Sector]],Table2[% Away From Current Week Low],"&gt;=0.05")/Table4[[#This Row],[Count]]</f>
        <v>0</v>
      </c>
      <c r="M26" s="1">
        <f>COUNTIFS(Table2[Sub-Sector],Table4[[#This Row],[Sub-Sector]],Table2[% Away From Current Week High],"&lt;=0.05")/Table4[[#This Row],[Count]]</f>
        <v>0.875</v>
      </c>
      <c r="N26" s="1">
        <f>COUNTIFS(Table2[Sub-Sector],Table4[[#This Row],[Sub-Sector]],Table2[% Away From Current Month Low],"&gt;=0.05")/Table4[[#This Row],[Count]]</f>
        <v>0.25</v>
      </c>
      <c r="O26" s="1">
        <f>COUNTIFS(Table2[Sub-Sector],Table4[[#This Row],[Sub-Sector]],Table2[% Away From Current Month High],"&lt;=0.05")/Table4[[#This Row],[Count]]</f>
        <v>0.25</v>
      </c>
      <c r="P26" s="1">
        <f>COUNTIFS(Table2[Sub-Sector],Table4[[#This Row],[Sub-Sector]],Table2[% Away From 52W High],"&lt;=10")/Table4[[#This Row],[Count]]</f>
        <v>0.5</v>
      </c>
      <c r="Q26" s="1">
        <f>COUNTIFS(Table2[Sub-Sector],Table4[[#This Row],[Sub-Sector]],Table2[% Away From 52W Low],"&gt;=10")/Table4[[#This Row],[Count]]</f>
        <v>1</v>
      </c>
      <c r="R26" s="1">
        <f>COUNTIFS(Table2[Sub-Sector],Table4[[#This Row],[Sub-Sector]],Table2[% Price above 20 EMA],"&gt;=0")/Table4[[#This Row],[Count]]</f>
        <v>0.375</v>
      </c>
      <c r="S26" s="1">
        <f>COUNTIFS(Table2[Sub-Sector],Table4[[#This Row],[Sub-Sector]],Table2[% Price above 50 EMA],"&gt;=0")/Table4[[#This Row],[Count]]</f>
        <v>0.625</v>
      </c>
      <c r="T26" s="1">
        <f>COUNTIFS(Table2[Sub-Sector],Table4[[#This Row],[Sub-Sector]],Table2[% Price above 200 EMA],"&gt;=0")/Table4[[#This Row],[Count]]</f>
        <v>1</v>
      </c>
      <c r="U26" s="1">
        <f>COUNTIFS(Table2[Sub-Sector],Table4[[#This Row],[Sub-Sector]],Table2[Rate of Change - Zone],"Positive")/Table4[[#This Row],[Count]]</f>
        <v>0.25</v>
      </c>
      <c r="V26" s="1">
        <f>COUNTIFS(Table2[Sub-Sector],Table4[[#This Row],[Sub-Sector]],Table2[Sharpe Ratio],"&gt;=0.10")/Table4[[#This Row],[Count]]</f>
        <v>0.375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228.5</v>
      </c>
      <c r="X26">
        <f>_xlfn.RANK.AVG(Table4[[#This Row],[Score]],Table4[Score],1)</f>
        <v>13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174.5</v>
      </c>
      <c r="Z26">
        <f>_xlfn.RANK.AVG(Table4[[#This Row],[Score 2 ]],Table4[[Score 2 ]],1)</f>
        <v>25.5</v>
      </c>
    </row>
    <row r="27" spans="1:26" x14ac:dyDescent="0.3">
      <c r="A27" t="s">
        <v>1345</v>
      </c>
      <c r="B27">
        <f>COUNTIFS(Table2[Sub-Sector],Table4[[#This Row],[Sub-Sector]])</f>
        <v>2</v>
      </c>
      <c r="C27" s="1">
        <f>COUNTIFS(Table2[Sub-Sector],Table4[[#This Row],[Sub-Sector]],Table2[Uptrend],"Uptrend")/Table4[[#This Row],[Count]]</f>
        <v>1</v>
      </c>
      <c r="D27" s="1">
        <f>COUNTIFS(Table2[Sub-Sector],Table4[[#This Row],[Sub-Sector]],Table2[1W Return vs Nifty],"&gt;=5")/Table4[[#This Row],[Count]]</f>
        <v>0</v>
      </c>
      <c r="E27" s="1">
        <f>COUNTIFS(Table2[Sub-Sector],Table4[[#This Row],[Sub-Sector]],Table2[1M Return vs Nifty],"&gt;=5")/Table4[[#This Row],[Count]]</f>
        <v>0</v>
      </c>
      <c r="F27" s="1">
        <f>COUNTIFS(Table2[Sub-Sector],Table4[[#This Row],[Sub-Sector]],Table2[6M Return vs Nifty],"&gt;=10")/Table4[[#This Row],[Count]]</f>
        <v>1</v>
      </c>
      <c r="G27" s="1">
        <f>COUNTIFS(Table2[Sub-Sector],Table4[[#This Row],[Sub-Sector]],Table2[1Y Return vs Nifty],"&gt;=10")/Table4[[#This Row],[Count]]</f>
        <v>0.5</v>
      </c>
      <c r="H27" s="1">
        <f>COUNTIFS(Table2[Sub-Sector],Table4[[#This Row],[Sub-Sector]],Table2[RSI Exponential â€“ 14D],"&gt;=50")/Table4[[#This Row],[Count]]</f>
        <v>0</v>
      </c>
      <c r="I27" s="1">
        <f>COUNTIFS(Table2[Sub-Sector],Table4[[#This Row],[Sub-Sector]],Table2[Relative Volume],"&gt;=1")/Table4[[#This Row],[Count]]</f>
        <v>0.5</v>
      </c>
      <c r="J27" s="1">
        <f>COUNTIFS(Table2[Sub-Sector],Table4[[#This Row],[Sub-Sector]],Table2[% Away From Day Low],"&gt;=0.05")/Table4[[#This Row],[Count]]</f>
        <v>0</v>
      </c>
      <c r="K27" s="1">
        <f>COUNTIFS(Table2[Sub-Sector],Table4[[#This Row],[Sub-Sector]],Table2[% Away From Day High],"&lt;=0.05")/Table4[[#This Row],[Count]]</f>
        <v>1</v>
      </c>
      <c r="L27" s="1">
        <f>COUNTIFS(Table2[Sub-Sector],Table4[[#This Row],[Sub-Sector]],Table2[% Away From Current Week Low],"&gt;=0.05")/Table4[[#This Row],[Count]]</f>
        <v>0</v>
      </c>
      <c r="M27" s="1">
        <f>COUNTIFS(Table2[Sub-Sector],Table4[[#This Row],[Sub-Sector]],Table2[% Away From Current Week High],"&lt;=0.05")/Table4[[#This Row],[Count]]</f>
        <v>0.5</v>
      </c>
      <c r="N27" s="1">
        <f>COUNTIFS(Table2[Sub-Sector],Table4[[#This Row],[Sub-Sector]],Table2[% Away From Current Month Low],"&gt;=0.05")/Table4[[#This Row],[Count]]</f>
        <v>0</v>
      </c>
      <c r="O27" s="1">
        <f>COUNTIFS(Table2[Sub-Sector],Table4[[#This Row],[Sub-Sector]],Table2[% Away From Current Month High],"&lt;=0.05")/Table4[[#This Row],[Count]]</f>
        <v>0</v>
      </c>
      <c r="P27" s="1">
        <f>COUNTIFS(Table2[Sub-Sector],Table4[[#This Row],[Sub-Sector]],Table2[% Away From 52W High],"&lt;=10")/Table4[[#This Row],[Count]]</f>
        <v>0</v>
      </c>
      <c r="Q27" s="1">
        <f>COUNTIFS(Table2[Sub-Sector],Table4[[#This Row],[Sub-Sector]],Table2[% Away From 52W Low],"&gt;=10")/Table4[[#This Row],[Count]]</f>
        <v>1</v>
      </c>
      <c r="R27" s="1">
        <f>COUNTIFS(Table2[Sub-Sector],Table4[[#This Row],[Sub-Sector]],Table2[% Price above 20 EMA],"&gt;=0")/Table4[[#This Row],[Count]]</f>
        <v>0</v>
      </c>
      <c r="S27" s="1">
        <f>COUNTIFS(Table2[Sub-Sector],Table4[[#This Row],[Sub-Sector]],Table2[% Price above 50 EMA],"&gt;=0")/Table4[[#This Row],[Count]]</f>
        <v>0</v>
      </c>
      <c r="T27" s="1">
        <f>COUNTIFS(Table2[Sub-Sector],Table4[[#This Row],[Sub-Sector]],Table2[% Price above 200 EMA],"&gt;=0")/Table4[[#This Row],[Count]]</f>
        <v>1</v>
      </c>
      <c r="U27" s="1">
        <f>COUNTIFS(Table2[Sub-Sector],Table4[[#This Row],[Sub-Sector]],Table2[Rate of Change - Zone],"Positive")/Table4[[#This Row],[Count]]</f>
        <v>0</v>
      </c>
      <c r="V27" s="1">
        <f>COUNTIFS(Table2[Sub-Sector],Table4[[#This Row],[Sub-Sector]],Table2[Sharpe Ratio],"&gt;=0.10")/Table4[[#This Row],[Count]]</f>
        <v>0.5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360</v>
      </c>
      <c r="X27">
        <f>_xlfn.RANK.AVG(Table4[[#This Row],[Score]],Table4[Score],1)</f>
        <v>38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174.5</v>
      </c>
      <c r="Z27">
        <f>_xlfn.RANK.AVG(Table4[[#This Row],[Score 2 ]],Table4[[Score 2 ]],1)</f>
        <v>25.5</v>
      </c>
    </row>
    <row r="28" spans="1:26" x14ac:dyDescent="0.3">
      <c r="A28" t="s">
        <v>181</v>
      </c>
      <c r="B28">
        <f>COUNTIFS(Table2[Sub-Sector],Table4[[#This Row],[Sub-Sector]])</f>
        <v>2</v>
      </c>
      <c r="C28" s="1">
        <f>COUNTIFS(Table2[Sub-Sector],Table4[[#This Row],[Sub-Sector]],Table2[Uptrend],"Uptrend")/Table4[[#This Row],[Count]]</f>
        <v>0.5</v>
      </c>
      <c r="D28" s="1">
        <f>COUNTIFS(Table2[Sub-Sector],Table4[[#This Row],[Sub-Sector]],Table2[1W Return vs Nifty],"&gt;=5")/Table4[[#This Row],[Count]]</f>
        <v>0.5</v>
      </c>
      <c r="E28" s="1">
        <f>COUNTIFS(Table2[Sub-Sector],Table4[[#This Row],[Sub-Sector]],Table2[1M Return vs Nifty],"&gt;=5")/Table4[[#This Row],[Count]]</f>
        <v>0.5</v>
      </c>
      <c r="F28" s="1">
        <f>COUNTIFS(Table2[Sub-Sector],Table4[[#This Row],[Sub-Sector]],Table2[6M Return vs Nifty],"&gt;=10")/Table4[[#This Row],[Count]]</f>
        <v>0</v>
      </c>
      <c r="G28" s="1">
        <f>COUNTIFS(Table2[Sub-Sector],Table4[[#This Row],[Sub-Sector]],Table2[1Y Return vs Nifty],"&gt;=10")/Table4[[#This Row],[Count]]</f>
        <v>0.5</v>
      </c>
      <c r="H28" s="1">
        <f>COUNTIFS(Table2[Sub-Sector],Table4[[#This Row],[Sub-Sector]],Table2[RSI Exponential â€“ 14D],"&gt;=50")/Table4[[#This Row],[Count]]</f>
        <v>1</v>
      </c>
      <c r="I28" s="1">
        <f>COUNTIFS(Table2[Sub-Sector],Table4[[#This Row],[Sub-Sector]],Table2[Relative Volume],"&gt;=1")/Table4[[#This Row],[Count]]</f>
        <v>1</v>
      </c>
      <c r="J28" s="1">
        <f>COUNTIFS(Table2[Sub-Sector],Table4[[#This Row],[Sub-Sector]],Table2[% Away From Day Low],"&gt;=0.05")/Table4[[#This Row],[Count]]</f>
        <v>0</v>
      </c>
      <c r="K28" s="1">
        <f>COUNTIFS(Table2[Sub-Sector],Table4[[#This Row],[Sub-Sector]],Table2[% Away From Day High],"&lt;=0.05")/Table4[[#This Row],[Count]]</f>
        <v>1</v>
      </c>
      <c r="L28" s="1">
        <f>COUNTIFS(Table2[Sub-Sector],Table4[[#This Row],[Sub-Sector]],Table2[% Away From Current Week Low],"&gt;=0.05")/Table4[[#This Row],[Count]]</f>
        <v>0</v>
      </c>
      <c r="M28" s="1">
        <f>COUNTIFS(Table2[Sub-Sector],Table4[[#This Row],[Sub-Sector]],Table2[% Away From Current Week High],"&lt;=0.05")/Table4[[#This Row],[Count]]</f>
        <v>1</v>
      </c>
      <c r="N28" s="1">
        <f>COUNTIFS(Table2[Sub-Sector],Table4[[#This Row],[Sub-Sector]],Table2[% Away From Current Month Low],"&gt;=0.05")/Table4[[#This Row],[Count]]</f>
        <v>1</v>
      </c>
      <c r="O28" s="1">
        <f>COUNTIFS(Table2[Sub-Sector],Table4[[#This Row],[Sub-Sector]],Table2[% Away From Current Month High],"&lt;=0.05")/Table4[[#This Row],[Count]]</f>
        <v>0.5</v>
      </c>
      <c r="P28" s="1">
        <f>COUNTIFS(Table2[Sub-Sector],Table4[[#This Row],[Sub-Sector]],Table2[% Away From 52W High],"&lt;=10")/Table4[[#This Row],[Count]]</f>
        <v>0.5</v>
      </c>
      <c r="Q28" s="1">
        <f>COUNTIFS(Table2[Sub-Sector],Table4[[#This Row],[Sub-Sector]],Table2[% Away From 52W Low],"&gt;=10")/Table4[[#This Row],[Count]]</f>
        <v>1</v>
      </c>
      <c r="R28" s="1">
        <f>COUNTIFS(Table2[Sub-Sector],Table4[[#This Row],[Sub-Sector]],Table2[% Price above 20 EMA],"&gt;=0")/Table4[[#This Row],[Count]]</f>
        <v>1</v>
      </c>
      <c r="S28" s="1">
        <f>COUNTIFS(Table2[Sub-Sector],Table4[[#This Row],[Sub-Sector]],Table2[% Price above 50 EMA],"&gt;=0")/Table4[[#This Row],[Count]]</f>
        <v>0.5</v>
      </c>
      <c r="T28" s="1">
        <f>COUNTIFS(Table2[Sub-Sector],Table4[[#This Row],[Sub-Sector]],Table2[% Price above 200 EMA],"&gt;=0")/Table4[[#This Row],[Count]]</f>
        <v>1</v>
      </c>
      <c r="U28" s="1">
        <f>COUNTIFS(Table2[Sub-Sector],Table4[[#This Row],[Sub-Sector]],Table2[Rate of Change - Zone],"Positive")/Table4[[#This Row],[Count]]</f>
        <v>0.5</v>
      </c>
      <c r="V28" s="1">
        <f>COUNTIFS(Table2[Sub-Sector],Table4[[#This Row],[Sub-Sector]],Table2[Sharpe Ratio],"&gt;=0.10")/Table4[[#This Row],[Count]]</f>
        <v>0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215</v>
      </c>
      <c r="X28">
        <f>_xlfn.RANK.AVG(Table4[[#This Row],[Score]],Table4[Score],1)</f>
        <v>9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175</v>
      </c>
      <c r="Z28">
        <f>_xlfn.RANK.AVG(Table4[[#This Row],[Score 2 ]],Table4[[Score 2 ]],1)</f>
        <v>27</v>
      </c>
    </row>
    <row r="29" spans="1:26" x14ac:dyDescent="0.3">
      <c r="A29" t="s">
        <v>75</v>
      </c>
      <c r="B29">
        <f>COUNTIFS(Table2[Sub-Sector],Table4[[#This Row],[Sub-Sector]])</f>
        <v>3</v>
      </c>
      <c r="C29" s="1">
        <f>COUNTIFS(Table2[Sub-Sector],Table4[[#This Row],[Sub-Sector]],Table2[Uptrend],"Uptrend")/Table4[[#This Row],[Count]]</f>
        <v>0</v>
      </c>
      <c r="D29" s="1">
        <f>COUNTIFS(Table2[Sub-Sector],Table4[[#This Row],[Sub-Sector]],Table2[1W Return vs Nifty],"&gt;=5")/Table4[[#This Row],[Count]]</f>
        <v>0</v>
      </c>
      <c r="E29" s="1">
        <f>COUNTIFS(Table2[Sub-Sector],Table4[[#This Row],[Sub-Sector]],Table2[1M Return vs Nifty],"&gt;=5")/Table4[[#This Row],[Count]]</f>
        <v>0</v>
      </c>
      <c r="F29" s="1">
        <f>COUNTIFS(Table2[Sub-Sector],Table4[[#This Row],[Sub-Sector]],Table2[6M Return vs Nifty],"&gt;=10")/Table4[[#This Row],[Count]]</f>
        <v>0</v>
      </c>
      <c r="G29" s="1">
        <f>COUNTIFS(Table2[Sub-Sector],Table4[[#This Row],[Sub-Sector]],Table2[1Y Return vs Nifty],"&gt;=10")/Table4[[#This Row],[Count]]</f>
        <v>1</v>
      </c>
      <c r="H29" s="1">
        <f>COUNTIFS(Table2[Sub-Sector],Table4[[#This Row],[Sub-Sector]],Table2[RSI Exponential â€“ 14D],"&gt;=50")/Table4[[#This Row],[Count]]</f>
        <v>0.33333333333333331</v>
      </c>
      <c r="I29" s="1">
        <f>COUNTIFS(Table2[Sub-Sector],Table4[[#This Row],[Sub-Sector]],Table2[Relative Volume],"&gt;=1")/Table4[[#This Row],[Count]]</f>
        <v>0.33333333333333331</v>
      </c>
      <c r="J29" s="1">
        <f>COUNTIFS(Table2[Sub-Sector],Table4[[#This Row],[Sub-Sector]],Table2[% Away From Day Low],"&gt;=0.05")/Table4[[#This Row],[Count]]</f>
        <v>0</v>
      </c>
      <c r="K29" s="1">
        <f>COUNTIFS(Table2[Sub-Sector],Table4[[#This Row],[Sub-Sector]],Table2[% Away From Day High],"&lt;=0.05")/Table4[[#This Row],[Count]]</f>
        <v>1</v>
      </c>
      <c r="L29" s="1">
        <f>COUNTIFS(Table2[Sub-Sector],Table4[[#This Row],[Sub-Sector]],Table2[% Away From Current Week Low],"&gt;=0.05")/Table4[[#This Row],[Count]]</f>
        <v>0.33333333333333331</v>
      </c>
      <c r="M29" s="1">
        <f>COUNTIFS(Table2[Sub-Sector],Table4[[#This Row],[Sub-Sector]],Table2[% Away From Current Week High],"&lt;=0.05")/Table4[[#This Row],[Count]]</f>
        <v>1</v>
      </c>
      <c r="N29" s="1">
        <f>COUNTIFS(Table2[Sub-Sector],Table4[[#This Row],[Sub-Sector]],Table2[% Away From Current Month Low],"&gt;=0.05")/Table4[[#This Row],[Count]]</f>
        <v>0.33333333333333331</v>
      </c>
      <c r="O29" s="1">
        <f>COUNTIFS(Table2[Sub-Sector],Table4[[#This Row],[Sub-Sector]],Table2[% Away From Current Month High],"&lt;=0.05")/Table4[[#This Row],[Count]]</f>
        <v>0.33333333333333331</v>
      </c>
      <c r="P29" s="1">
        <f>COUNTIFS(Table2[Sub-Sector],Table4[[#This Row],[Sub-Sector]],Table2[% Away From 52W High],"&lt;=10")/Table4[[#This Row],[Count]]</f>
        <v>0</v>
      </c>
      <c r="Q29" s="1">
        <f>COUNTIFS(Table2[Sub-Sector],Table4[[#This Row],[Sub-Sector]],Table2[% Away From 52W Low],"&gt;=10")/Table4[[#This Row],[Count]]</f>
        <v>1</v>
      </c>
      <c r="R29" s="1">
        <f>COUNTIFS(Table2[Sub-Sector],Table4[[#This Row],[Sub-Sector]],Table2[% Price above 20 EMA],"&gt;=0")/Table4[[#This Row],[Count]]</f>
        <v>0.33333333333333331</v>
      </c>
      <c r="S29" s="1">
        <f>COUNTIFS(Table2[Sub-Sector],Table4[[#This Row],[Sub-Sector]],Table2[% Price above 50 EMA],"&gt;=0")/Table4[[#This Row],[Count]]</f>
        <v>0</v>
      </c>
      <c r="T29" s="1">
        <f>COUNTIFS(Table2[Sub-Sector],Table4[[#This Row],[Sub-Sector]],Table2[% Price above 200 EMA],"&gt;=0")/Table4[[#This Row],[Count]]</f>
        <v>0.66666666666666663</v>
      </c>
      <c r="U29" s="1">
        <f>COUNTIFS(Table2[Sub-Sector],Table4[[#This Row],[Sub-Sector]],Table2[Rate of Change - Zone],"Positive")/Table4[[#This Row],[Count]]</f>
        <v>0.33333333333333331</v>
      </c>
      <c r="V29" s="1">
        <f>COUNTIFS(Table2[Sub-Sector],Table4[[#This Row],[Sub-Sector]],Table2[Sharpe Ratio],"&gt;=0.10")/Table4[[#This Row],[Count]]</f>
        <v>0.66666666666666663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450.5</v>
      </c>
      <c r="X29">
        <f>_xlfn.RANK.AVG(Table4[[#This Row],[Score]],Table4[Score],1)</f>
        <v>64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179.5</v>
      </c>
      <c r="Z29">
        <f>_xlfn.RANK.AVG(Table4[[#This Row],[Score 2 ]],Table4[[Score 2 ]],1)</f>
        <v>28</v>
      </c>
    </row>
    <row r="30" spans="1:26" x14ac:dyDescent="0.3">
      <c r="A30" t="s">
        <v>406</v>
      </c>
      <c r="B30">
        <f>COUNTIFS(Table2[Sub-Sector],Table4[[#This Row],[Sub-Sector]])</f>
        <v>4</v>
      </c>
      <c r="C30" s="1">
        <f>COUNTIFS(Table2[Sub-Sector],Table4[[#This Row],[Sub-Sector]],Table2[Uptrend],"Uptrend")/Table4[[#This Row],[Count]]</f>
        <v>0.5</v>
      </c>
      <c r="D30" s="1">
        <f>COUNTIFS(Table2[Sub-Sector],Table4[[#This Row],[Sub-Sector]],Table2[1W Return vs Nifty],"&gt;=5")/Table4[[#This Row],[Count]]</f>
        <v>0.5</v>
      </c>
      <c r="E30" s="1">
        <f>COUNTIFS(Table2[Sub-Sector],Table4[[#This Row],[Sub-Sector]],Table2[1M Return vs Nifty],"&gt;=5")/Table4[[#This Row],[Count]]</f>
        <v>0.25</v>
      </c>
      <c r="F30" s="1">
        <f>COUNTIFS(Table2[Sub-Sector],Table4[[#This Row],[Sub-Sector]],Table2[6M Return vs Nifty],"&gt;=10")/Table4[[#This Row],[Count]]</f>
        <v>0.5</v>
      </c>
      <c r="G30" s="1">
        <f>COUNTIFS(Table2[Sub-Sector],Table4[[#This Row],[Sub-Sector]],Table2[1Y Return vs Nifty],"&gt;=10")/Table4[[#This Row],[Count]]</f>
        <v>0.25</v>
      </c>
      <c r="H30" s="1">
        <f>COUNTIFS(Table2[Sub-Sector],Table4[[#This Row],[Sub-Sector]],Table2[RSI Exponential â€“ 14D],"&gt;=50")/Table4[[#This Row],[Count]]</f>
        <v>0.5</v>
      </c>
      <c r="I30" s="1">
        <f>COUNTIFS(Table2[Sub-Sector],Table4[[#This Row],[Sub-Sector]],Table2[Relative Volume],"&gt;=1")/Table4[[#This Row],[Count]]</f>
        <v>0.25</v>
      </c>
      <c r="J30" s="1">
        <f>COUNTIFS(Table2[Sub-Sector],Table4[[#This Row],[Sub-Sector]],Table2[% Away From Day Low],"&gt;=0.05")/Table4[[#This Row],[Count]]</f>
        <v>0</v>
      </c>
      <c r="K30" s="1">
        <f>COUNTIFS(Table2[Sub-Sector],Table4[[#This Row],[Sub-Sector]],Table2[% Away From Day High],"&lt;=0.05")/Table4[[#This Row],[Count]]</f>
        <v>1</v>
      </c>
      <c r="L30" s="1">
        <f>COUNTIFS(Table2[Sub-Sector],Table4[[#This Row],[Sub-Sector]],Table2[% Away From Current Week Low],"&gt;=0.05")/Table4[[#This Row],[Count]]</f>
        <v>0.5</v>
      </c>
      <c r="M30" s="1">
        <f>COUNTIFS(Table2[Sub-Sector],Table4[[#This Row],[Sub-Sector]],Table2[% Away From Current Week High],"&lt;=0.05")/Table4[[#This Row],[Count]]</f>
        <v>0.75</v>
      </c>
      <c r="N30" s="1">
        <f>COUNTIFS(Table2[Sub-Sector],Table4[[#This Row],[Sub-Sector]],Table2[% Away From Current Month Low],"&gt;=0.05")/Table4[[#This Row],[Count]]</f>
        <v>0.5</v>
      </c>
      <c r="O30" s="1">
        <f>COUNTIFS(Table2[Sub-Sector],Table4[[#This Row],[Sub-Sector]],Table2[% Away From Current Month High],"&lt;=0.05")/Table4[[#This Row],[Count]]</f>
        <v>0.5</v>
      </c>
      <c r="P30" s="1">
        <f>COUNTIFS(Table2[Sub-Sector],Table4[[#This Row],[Sub-Sector]],Table2[% Away From 52W High],"&lt;=10")/Table4[[#This Row],[Count]]</f>
        <v>0.25</v>
      </c>
      <c r="Q30" s="1">
        <f>COUNTIFS(Table2[Sub-Sector],Table4[[#This Row],[Sub-Sector]],Table2[% Away From 52W Low],"&gt;=10")/Table4[[#This Row],[Count]]</f>
        <v>0.75</v>
      </c>
      <c r="R30" s="1">
        <f>COUNTIFS(Table2[Sub-Sector],Table4[[#This Row],[Sub-Sector]],Table2[% Price above 20 EMA],"&gt;=0")/Table4[[#This Row],[Count]]</f>
        <v>0.5</v>
      </c>
      <c r="S30" s="1">
        <f>COUNTIFS(Table2[Sub-Sector],Table4[[#This Row],[Sub-Sector]],Table2[% Price above 50 EMA],"&gt;=0")/Table4[[#This Row],[Count]]</f>
        <v>0.5</v>
      </c>
      <c r="T30" s="1">
        <f>COUNTIFS(Table2[Sub-Sector],Table4[[#This Row],[Sub-Sector]],Table2[% Price above 200 EMA],"&gt;=0")/Table4[[#This Row],[Count]]</f>
        <v>0.5</v>
      </c>
      <c r="U30" s="1">
        <f>COUNTIFS(Table2[Sub-Sector],Table4[[#This Row],[Sub-Sector]],Table2[Rate of Change - Zone],"Positive")/Table4[[#This Row],[Count]]</f>
        <v>0.5</v>
      </c>
      <c r="V30" s="1">
        <f>COUNTIFS(Table2[Sub-Sector],Table4[[#This Row],[Sub-Sector]],Table2[Sharpe Ratio],"&gt;=0.10")/Table4[[#This Row],[Count]]</f>
        <v>0.25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236</v>
      </c>
      <c r="X30">
        <f>_xlfn.RANK.AVG(Table4[[#This Row],[Score]],Table4[Score],1)</f>
        <v>14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</v>
      </c>
      <c r="Z30">
        <f>_xlfn.RANK.AVG(Table4[[#This Row],[Score 2 ]],Table4[[Score 2 ]],1)</f>
        <v>29.5</v>
      </c>
    </row>
    <row r="31" spans="1:26" x14ac:dyDescent="0.3">
      <c r="A31" t="s">
        <v>1616</v>
      </c>
      <c r="B31">
        <f>COUNTIFS(Table2[Sub-Sector],Table4[[#This Row],[Sub-Sector]])</f>
        <v>2</v>
      </c>
      <c r="C31" s="1">
        <f>COUNTIFS(Table2[Sub-Sector],Table4[[#This Row],[Sub-Sector]],Table2[Uptrend],"Uptrend")/Table4[[#This Row],[Count]]</f>
        <v>0.5</v>
      </c>
      <c r="D31" s="1">
        <f>COUNTIFS(Table2[Sub-Sector],Table4[[#This Row],[Sub-Sector]],Table2[1W Return vs Nifty],"&gt;=5")/Table4[[#This Row],[Count]]</f>
        <v>0</v>
      </c>
      <c r="E31" s="1">
        <f>COUNTIFS(Table2[Sub-Sector],Table4[[#This Row],[Sub-Sector]],Table2[1M Return vs Nifty],"&gt;=5")/Table4[[#This Row],[Count]]</f>
        <v>0</v>
      </c>
      <c r="F31" s="1">
        <f>COUNTIFS(Table2[Sub-Sector],Table4[[#This Row],[Sub-Sector]],Table2[6M Return vs Nifty],"&gt;=10")/Table4[[#This Row],[Count]]</f>
        <v>0.5</v>
      </c>
      <c r="G31" s="1">
        <f>COUNTIFS(Table2[Sub-Sector],Table4[[#This Row],[Sub-Sector]],Table2[1Y Return vs Nifty],"&gt;=10")/Table4[[#This Row],[Count]]</f>
        <v>0.5</v>
      </c>
      <c r="H31" s="1">
        <f>COUNTIFS(Table2[Sub-Sector],Table4[[#This Row],[Sub-Sector]],Table2[RSI Exponential â€“ 14D],"&gt;=50")/Table4[[#This Row],[Count]]</f>
        <v>0</v>
      </c>
      <c r="I31" s="1">
        <f>COUNTIFS(Table2[Sub-Sector],Table4[[#This Row],[Sub-Sector]],Table2[Relative Volume],"&gt;=1")/Table4[[#This Row],[Count]]</f>
        <v>1</v>
      </c>
      <c r="J31" s="1">
        <f>COUNTIFS(Table2[Sub-Sector],Table4[[#This Row],[Sub-Sector]],Table2[% Away From Day Low],"&gt;=0.05")/Table4[[#This Row],[Count]]</f>
        <v>0</v>
      </c>
      <c r="K31" s="1">
        <f>COUNTIFS(Table2[Sub-Sector],Table4[[#This Row],[Sub-Sector]],Table2[% Away From Day High],"&lt;=0.05")/Table4[[#This Row],[Count]]</f>
        <v>1</v>
      </c>
      <c r="L31" s="1">
        <f>COUNTIFS(Table2[Sub-Sector],Table4[[#This Row],[Sub-Sector]],Table2[% Away From Current Week Low],"&gt;=0.05")/Table4[[#This Row],[Count]]</f>
        <v>0.5</v>
      </c>
      <c r="M31" s="1">
        <f>COUNTIFS(Table2[Sub-Sector],Table4[[#This Row],[Sub-Sector]],Table2[% Away From Current Week High],"&lt;=0.05")/Table4[[#This Row],[Count]]</f>
        <v>0.5</v>
      </c>
      <c r="N31" s="1">
        <f>COUNTIFS(Table2[Sub-Sector],Table4[[#This Row],[Sub-Sector]],Table2[% Away From Current Month Low],"&gt;=0.05")/Table4[[#This Row],[Count]]</f>
        <v>0.5</v>
      </c>
      <c r="O31" s="1">
        <f>COUNTIFS(Table2[Sub-Sector],Table4[[#This Row],[Sub-Sector]],Table2[% Away From Current Month High],"&lt;=0.05")/Table4[[#This Row],[Count]]</f>
        <v>0</v>
      </c>
      <c r="P31" s="1">
        <f>COUNTIFS(Table2[Sub-Sector],Table4[[#This Row],[Sub-Sector]],Table2[% Away From 52W High],"&lt;=10")/Table4[[#This Row],[Count]]</f>
        <v>0</v>
      </c>
      <c r="Q31" s="1">
        <f>COUNTIFS(Table2[Sub-Sector],Table4[[#This Row],[Sub-Sector]],Table2[% Away From 52W Low],"&gt;=10")/Table4[[#This Row],[Count]]</f>
        <v>0.5</v>
      </c>
      <c r="R31" s="1">
        <f>COUNTIFS(Table2[Sub-Sector],Table4[[#This Row],[Sub-Sector]],Table2[% Price above 20 EMA],"&gt;=0")/Table4[[#This Row],[Count]]</f>
        <v>0</v>
      </c>
      <c r="S31" s="1">
        <f>COUNTIFS(Table2[Sub-Sector],Table4[[#This Row],[Sub-Sector]],Table2[% Price above 50 EMA],"&gt;=0")/Table4[[#This Row],[Count]]</f>
        <v>0</v>
      </c>
      <c r="T31" s="1">
        <f>COUNTIFS(Table2[Sub-Sector],Table4[[#This Row],[Sub-Sector]],Table2[% Price above 200 EMA],"&gt;=0")/Table4[[#This Row],[Count]]</f>
        <v>0.5</v>
      </c>
      <c r="U31" s="1">
        <f>COUNTIFS(Table2[Sub-Sector],Table4[[#This Row],[Sub-Sector]],Table2[Rate of Change - Zone],"Positive")/Table4[[#This Row],[Count]]</f>
        <v>0</v>
      </c>
      <c r="V31" s="1">
        <f>COUNTIFS(Table2[Sub-Sector],Table4[[#This Row],[Sub-Sector]],Table2[Sharpe Ratio],"&gt;=0.10")/Table4[[#This Row],[Count]]</f>
        <v>0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379.5</v>
      </c>
      <c r="X31">
        <f>_xlfn.RANK.AVG(Table4[[#This Row],[Score]],Table4[Score],1)</f>
        <v>43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</v>
      </c>
      <c r="Z31">
        <f>_xlfn.RANK.AVG(Table4[[#This Row],[Score 2 ]],Table4[[Score 2 ]],1)</f>
        <v>29.5</v>
      </c>
    </row>
    <row r="32" spans="1:26" x14ac:dyDescent="0.3">
      <c r="A32" t="s">
        <v>137</v>
      </c>
      <c r="B32">
        <f>COUNTIFS(Table2[Sub-Sector],Table4[[#This Row],[Sub-Sector]])</f>
        <v>8</v>
      </c>
      <c r="C32" s="1">
        <f>COUNTIFS(Table2[Sub-Sector],Table4[[#This Row],[Sub-Sector]],Table2[Uptrend],"Uptrend")/Table4[[#This Row],[Count]]</f>
        <v>0</v>
      </c>
      <c r="D32" s="1">
        <f>COUNTIFS(Table2[Sub-Sector],Table4[[#This Row],[Sub-Sector]],Table2[1W Return vs Nifty],"&gt;=5")/Table4[[#This Row],[Count]]</f>
        <v>0</v>
      </c>
      <c r="E32" s="1">
        <f>COUNTIFS(Table2[Sub-Sector],Table4[[#This Row],[Sub-Sector]],Table2[1M Return vs Nifty],"&gt;=5")/Table4[[#This Row],[Count]]</f>
        <v>0.25</v>
      </c>
      <c r="F32" s="1">
        <f>COUNTIFS(Table2[Sub-Sector],Table4[[#This Row],[Sub-Sector]],Table2[6M Return vs Nifty],"&gt;=10")/Table4[[#This Row],[Count]]</f>
        <v>0.125</v>
      </c>
      <c r="G32" s="1">
        <f>COUNTIFS(Table2[Sub-Sector],Table4[[#This Row],[Sub-Sector]],Table2[1Y Return vs Nifty],"&gt;=10")/Table4[[#This Row],[Count]]</f>
        <v>0.875</v>
      </c>
      <c r="H32" s="1">
        <f>COUNTIFS(Table2[Sub-Sector],Table4[[#This Row],[Sub-Sector]],Table2[RSI Exponential â€“ 14D],"&gt;=50")/Table4[[#This Row],[Count]]</f>
        <v>0.125</v>
      </c>
      <c r="I32" s="1">
        <f>COUNTIFS(Table2[Sub-Sector],Table4[[#This Row],[Sub-Sector]],Table2[Relative Volume],"&gt;=1")/Table4[[#This Row],[Count]]</f>
        <v>0.375</v>
      </c>
      <c r="J32" s="1">
        <f>COUNTIFS(Table2[Sub-Sector],Table4[[#This Row],[Sub-Sector]],Table2[% Away From Day Low],"&gt;=0.05")/Table4[[#This Row],[Count]]</f>
        <v>0</v>
      </c>
      <c r="K32" s="1">
        <f>COUNTIFS(Table2[Sub-Sector],Table4[[#This Row],[Sub-Sector]],Table2[% Away From Day High],"&lt;=0.05")/Table4[[#This Row],[Count]]</f>
        <v>1</v>
      </c>
      <c r="L32" s="1">
        <f>COUNTIFS(Table2[Sub-Sector],Table4[[#This Row],[Sub-Sector]],Table2[% Away From Current Week Low],"&gt;=0.05")/Table4[[#This Row],[Count]]</f>
        <v>0</v>
      </c>
      <c r="M32" s="1">
        <f>COUNTIFS(Table2[Sub-Sector],Table4[[#This Row],[Sub-Sector]],Table2[% Away From Current Week High],"&lt;=0.05")/Table4[[#This Row],[Count]]</f>
        <v>0.5</v>
      </c>
      <c r="N32" s="1">
        <f>COUNTIFS(Table2[Sub-Sector],Table4[[#This Row],[Sub-Sector]],Table2[% Away From Current Month Low],"&gt;=0.05")/Table4[[#This Row],[Count]]</f>
        <v>0.125</v>
      </c>
      <c r="O32" s="1">
        <f>COUNTIFS(Table2[Sub-Sector],Table4[[#This Row],[Sub-Sector]],Table2[% Away From Current Month High],"&lt;=0.05")/Table4[[#This Row],[Count]]</f>
        <v>0.125</v>
      </c>
      <c r="P32" s="1">
        <f>COUNTIFS(Table2[Sub-Sector],Table4[[#This Row],[Sub-Sector]],Table2[% Away From 52W High],"&lt;=10")/Table4[[#This Row],[Count]]</f>
        <v>0</v>
      </c>
      <c r="Q32" s="1">
        <f>COUNTIFS(Table2[Sub-Sector],Table4[[#This Row],[Sub-Sector]],Table2[% Away From 52W Low],"&gt;=10")/Table4[[#This Row],[Count]]</f>
        <v>1</v>
      </c>
      <c r="R32" s="1">
        <f>COUNTIFS(Table2[Sub-Sector],Table4[[#This Row],[Sub-Sector]],Table2[% Price above 20 EMA],"&gt;=0")/Table4[[#This Row],[Count]]</f>
        <v>0</v>
      </c>
      <c r="S32" s="1">
        <f>COUNTIFS(Table2[Sub-Sector],Table4[[#This Row],[Sub-Sector]],Table2[% Price above 50 EMA],"&gt;=0")/Table4[[#This Row],[Count]]</f>
        <v>0</v>
      </c>
      <c r="T32" s="1">
        <f>COUNTIFS(Table2[Sub-Sector],Table4[[#This Row],[Sub-Sector]],Table2[% Price above 200 EMA],"&gt;=0")/Table4[[#This Row],[Count]]</f>
        <v>0.375</v>
      </c>
      <c r="U32" s="1">
        <f>COUNTIFS(Table2[Sub-Sector],Table4[[#This Row],[Sub-Sector]],Table2[Rate of Change - Zone],"Positive")/Table4[[#This Row],[Count]]</f>
        <v>0.125</v>
      </c>
      <c r="V32" s="1">
        <f>COUNTIFS(Table2[Sub-Sector],Table4[[#This Row],[Sub-Sector]],Table2[Sharpe Ratio],"&gt;=0.10")/Table4[[#This Row],[Count]]</f>
        <v>0.75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</v>
      </c>
      <c r="X32">
        <f>_xlfn.RANK.AVG(Table4[[#This Row],[Score]],Table4[Score],1)</f>
        <v>45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181.5</v>
      </c>
      <c r="Z32">
        <f>_xlfn.RANK.AVG(Table4[[#This Row],[Score 2 ]],Table4[[Score 2 ]],1)</f>
        <v>31</v>
      </c>
    </row>
    <row r="33" spans="1:26" x14ac:dyDescent="0.3">
      <c r="A33" t="s">
        <v>117</v>
      </c>
      <c r="B33">
        <f>COUNTIFS(Table2[Sub-Sector],Table4[[#This Row],[Sub-Sector]])</f>
        <v>3</v>
      </c>
      <c r="C33" s="1">
        <f>COUNTIFS(Table2[Sub-Sector],Table4[[#This Row],[Sub-Sector]],Table2[Uptrend],"Uptrend")/Table4[[#This Row],[Count]]</f>
        <v>0.33333333333333331</v>
      </c>
      <c r="D33" s="1">
        <f>COUNTIFS(Table2[Sub-Sector],Table4[[#This Row],[Sub-Sector]],Table2[1W Return vs Nifty],"&gt;=5")/Table4[[#This Row],[Count]]</f>
        <v>0</v>
      </c>
      <c r="E33" s="1">
        <f>COUNTIFS(Table2[Sub-Sector],Table4[[#This Row],[Sub-Sector]],Table2[1M Return vs Nifty],"&gt;=5")/Table4[[#This Row],[Count]]</f>
        <v>0</v>
      </c>
      <c r="F33" s="1">
        <f>COUNTIFS(Table2[Sub-Sector],Table4[[#This Row],[Sub-Sector]],Table2[6M Return vs Nifty],"&gt;=10")/Table4[[#This Row],[Count]]</f>
        <v>0.33333333333333331</v>
      </c>
      <c r="G33" s="1">
        <f>COUNTIFS(Table2[Sub-Sector],Table4[[#This Row],[Sub-Sector]],Table2[1Y Return vs Nifty],"&gt;=10")/Table4[[#This Row],[Count]]</f>
        <v>1</v>
      </c>
      <c r="H33" s="1">
        <f>COUNTIFS(Table2[Sub-Sector],Table4[[#This Row],[Sub-Sector]],Table2[RSI Exponential â€“ 14D],"&gt;=50")/Table4[[#This Row],[Count]]</f>
        <v>0</v>
      </c>
      <c r="I33" s="1">
        <f>COUNTIFS(Table2[Sub-Sector],Table4[[#This Row],[Sub-Sector]],Table2[Relative Volume],"&gt;=1")/Table4[[#This Row],[Count]]</f>
        <v>0.33333333333333331</v>
      </c>
      <c r="J33" s="1">
        <f>COUNTIFS(Table2[Sub-Sector],Table4[[#This Row],[Sub-Sector]],Table2[% Away From Day Low],"&gt;=0.05")/Table4[[#This Row],[Count]]</f>
        <v>0</v>
      </c>
      <c r="K33" s="1">
        <f>COUNTIFS(Table2[Sub-Sector],Table4[[#This Row],[Sub-Sector]],Table2[% Away From Day High],"&lt;=0.05")/Table4[[#This Row],[Count]]</f>
        <v>1</v>
      </c>
      <c r="L33" s="1">
        <f>COUNTIFS(Table2[Sub-Sector],Table4[[#This Row],[Sub-Sector]],Table2[% Away From Current Week Low],"&gt;=0.05")/Table4[[#This Row],[Count]]</f>
        <v>0</v>
      </c>
      <c r="M33" s="1">
        <f>COUNTIFS(Table2[Sub-Sector],Table4[[#This Row],[Sub-Sector]],Table2[% Away From Current Week High],"&lt;=0.05")/Table4[[#This Row],[Count]]</f>
        <v>1</v>
      </c>
      <c r="N33" s="1">
        <f>COUNTIFS(Table2[Sub-Sector],Table4[[#This Row],[Sub-Sector]],Table2[% Away From Current Month Low],"&gt;=0.05")/Table4[[#This Row],[Count]]</f>
        <v>0</v>
      </c>
      <c r="O33" s="1">
        <f>COUNTIFS(Table2[Sub-Sector],Table4[[#This Row],[Sub-Sector]],Table2[% Away From Current Month High],"&lt;=0.05")/Table4[[#This Row],[Count]]</f>
        <v>0</v>
      </c>
      <c r="P33" s="1">
        <f>COUNTIFS(Table2[Sub-Sector],Table4[[#This Row],[Sub-Sector]],Table2[% Away From 52W High],"&lt;=10")/Table4[[#This Row],[Count]]</f>
        <v>0</v>
      </c>
      <c r="Q33" s="1">
        <f>COUNTIFS(Table2[Sub-Sector],Table4[[#This Row],[Sub-Sector]],Table2[% Away From 52W Low],"&gt;=10")/Table4[[#This Row],[Count]]</f>
        <v>1</v>
      </c>
      <c r="R33" s="1">
        <f>COUNTIFS(Table2[Sub-Sector],Table4[[#This Row],[Sub-Sector]],Table2[% Price above 20 EMA],"&gt;=0")/Table4[[#This Row],[Count]]</f>
        <v>0</v>
      </c>
      <c r="S33" s="1">
        <f>COUNTIFS(Table2[Sub-Sector],Table4[[#This Row],[Sub-Sector]],Table2[% Price above 50 EMA],"&gt;=0")/Table4[[#This Row],[Count]]</f>
        <v>0</v>
      </c>
      <c r="T33" s="1">
        <f>COUNTIFS(Table2[Sub-Sector],Table4[[#This Row],[Sub-Sector]],Table2[% Price above 200 EMA],"&gt;=0")/Table4[[#This Row],[Count]]</f>
        <v>0.66666666666666663</v>
      </c>
      <c r="U33" s="1">
        <f>COUNTIFS(Table2[Sub-Sector],Table4[[#This Row],[Sub-Sector]],Table2[Rate of Change - Zone],"Positive")/Table4[[#This Row],[Count]]</f>
        <v>0</v>
      </c>
      <c r="V33" s="1">
        <f>COUNTIFS(Table2[Sub-Sector],Table4[[#This Row],[Sub-Sector]],Table2[Sharpe Ratio],"&gt;=0.10")/Table4[[#This Row],[Count]]</f>
        <v>0.33333333333333331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400.5</v>
      </c>
      <c r="X33">
        <f>_xlfn.RANK.AVG(Table4[[#This Row],[Score]],Table4[Score],1)</f>
        <v>53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193.5</v>
      </c>
      <c r="Z33">
        <f>_xlfn.RANK.AVG(Table4[[#This Row],[Score 2 ]],Table4[[Score 2 ]],1)</f>
        <v>32.5</v>
      </c>
    </row>
    <row r="34" spans="1:26" x14ac:dyDescent="0.3">
      <c r="A34" t="s">
        <v>487</v>
      </c>
      <c r="B34">
        <f>COUNTIFS(Table2[Sub-Sector],Table4[[#This Row],[Sub-Sector]])</f>
        <v>9</v>
      </c>
      <c r="C34" s="1">
        <f>COUNTIFS(Table2[Sub-Sector],Table4[[#This Row],[Sub-Sector]],Table2[Uptrend],"Uptrend")/Table4[[#This Row],[Count]]</f>
        <v>0.66666666666666663</v>
      </c>
      <c r="D34" s="1">
        <f>COUNTIFS(Table2[Sub-Sector],Table4[[#This Row],[Sub-Sector]],Table2[1W Return vs Nifty],"&gt;=5")/Table4[[#This Row],[Count]]</f>
        <v>0.33333333333333331</v>
      </c>
      <c r="E34" s="1">
        <f>COUNTIFS(Table2[Sub-Sector],Table4[[#This Row],[Sub-Sector]],Table2[1M Return vs Nifty],"&gt;=5")/Table4[[#This Row],[Count]]</f>
        <v>0.33333333333333331</v>
      </c>
      <c r="F34" s="1">
        <f>COUNTIFS(Table2[Sub-Sector],Table4[[#This Row],[Sub-Sector]],Table2[6M Return vs Nifty],"&gt;=10")/Table4[[#This Row],[Count]]</f>
        <v>0.66666666666666663</v>
      </c>
      <c r="G34" s="1">
        <f>COUNTIFS(Table2[Sub-Sector],Table4[[#This Row],[Sub-Sector]],Table2[1Y Return vs Nifty],"&gt;=10")/Table4[[#This Row],[Count]]</f>
        <v>0.44444444444444442</v>
      </c>
      <c r="H34" s="1">
        <f>COUNTIFS(Table2[Sub-Sector],Table4[[#This Row],[Sub-Sector]],Table2[RSI Exponential â€“ 14D],"&gt;=50")/Table4[[#This Row],[Count]]</f>
        <v>0.33333333333333331</v>
      </c>
      <c r="I34" s="1">
        <f>COUNTIFS(Table2[Sub-Sector],Table4[[#This Row],[Sub-Sector]],Table2[Relative Volume],"&gt;=1")/Table4[[#This Row],[Count]]</f>
        <v>0.1111111111111111</v>
      </c>
      <c r="J34" s="1">
        <f>COUNTIFS(Table2[Sub-Sector],Table4[[#This Row],[Sub-Sector]],Table2[% Away From Day Low],"&gt;=0.05")/Table4[[#This Row],[Count]]</f>
        <v>0.1111111111111111</v>
      </c>
      <c r="K34" s="1">
        <f>COUNTIFS(Table2[Sub-Sector],Table4[[#This Row],[Sub-Sector]],Table2[% Away From Day High],"&lt;=0.05")/Table4[[#This Row],[Count]]</f>
        <v>1</v>
      </c>
      <c r="L34" s="1">
        <f>COUNTIFS(Table2[Sub-Sector],Table4[[#This Row],[Sub-Sector]],Table2[% Away From Current Week Low],"&gt;=0.05")/Table4[[#This Row],[Count]]</f>
        <v>0.33333333333333331</v>
      </c>
      <c r="M34" s="1">
        <f>COUNTIFS(Table2[Sub-Sector],Table4[[#This Row],[Sub-Sector]],Table2[% Away From Current Week High],"&lt;=0.05")/Table4[[#This Row],[Count]]</f>
        <v>0.77777777777777779</v>
      </c>
      <c r="N34" s="1">
        <f>COUNTIFS(Table2[Sub-Sector],Table4[[#This Row],[Sub-Sector]],Table2[% Away From Current Month Low],"&gt;=0.05")/Table4[[#This Row],[Count]]</f>
        <v>0.33333333333333331</v>
      </c>
      <c r="O34" s="1">
        <f>COUNTIFS(Table2[Sub-Sector],Table4[[#This Row],[Sub-Sector]],Table2[% Away From Current Month High],"&lt;=0.05")/Table4[[#This Row],[Count]]</f>
        <v>0.55555555555555558</v>
      </c>
      <c r="P34" s="1">
        <f>COUNTIFS(Table2[Sub-Sector],Table4[[#This Row],[Sub-Sector]],Table2[% Away From 52W High],"&lt;=10")/Table4[[#This Row],[Count]]</f>
        <v>0.22222222222222221</v>
      </c>
      <c r="Q34" s="1">
        <f>COUNTIFS(Table2[Sub-Sector],Table4[[#This Row],[Sub-Sector]],Table2[% Away From 52W Low],"&gt;=10")/Table4[[#This Row],[Count]]</f>
        <v>0.88888888888888884</v>
      </c>
      <c r="R34" s="1">
        <f>COUNTIFS(Table2[Sub-Sector],Table4[[#This Row],[Sub-Sector]],Table2[% Price above 20 EMA],"&gt;=0")/Table4[[#This Row],[Count]]</f>
        <v>0.33333333333333331</v>
      </c>
      <c r="S34" s="1">
        <f>COUNTIFS(Table2[Sub-Sector],Table4[[#This Row],[Sub-Sector]],Table2[% Price above 50 EMA],"&gt;=0")/Table4[[#This Row],[Count]]</f>
        <v>0.33333333333333331</v>
      </c>
      <c r="T34" s="1">
        <f>COUNTIFS(Table2[Sub-Sector],Table4[[#This Row],[Sub-Sector]],Table2[% Price above 200 EMA],"&gt;=0")/Table4[[#This Row],[Count]]</f>
        <v>0.77777777777777779</v>
      </c>
      <c r="U34" s="1">
        <f>COUNTIFS(Table2[Sub-Sector],Table4[[#This Row],[Sub-Sector]],Table2[Rate of Change - Zone],"Positive")/Table4[[#This Row],[Count]]</f>
        <v>0.22222222222222221</v>
      </c>
      <c r="V34" s="1">
        <f>COUNTIFS(Table2[Sub-Sector],Table4[[#This Row],[Sub-Sector]],Table2[Sharpe Ratio],"&gt;=0.10")/Table4[[#This Row],[Count]]</f>
        <v>0.22222222222222221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243.5</v>
      </c>
      <c r="X34">
        <f>_xlfn.RANK.AVG(Table4[[#This Row],[Score]],Table4[Score],1)</f>
        <v>15.5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193.5</v>
      </c>
      <c r="Z34">
        <f>_xlfn.RANK.AVG(Table4[[#This Row],[Score 2 ]],Table4[[Score 2 ]],1)</f>
        <v>32.5</v>
      </c>
    </row>
    <row r="35" spans="1:26" x14ac:dyDescent="0.3">
      <c r="A35" t="s">
        <v>21</v>
      </c>
      <c r="B35">
        <f>COUNTIFS(Table2[Sub-Sector],Table4[[#This Row],[Sub-Sector]])</f>
        <v>21</v>
      </c>
      <c r="C35" s="1">
        <f>COUNTIFS(Table2[Sub-Sector],Table4[[#This Row],[Sub-Sector]],Table2[Uptrend],"Uptrend")/Table4[[#This Row],[Count]]</f>
        <v>0.33333333333333331</v>
      </c>
      <c r="D35" s="1">
        <f>COUNTIFS(Table2[Sub-Sector],Table4[[#This Row],[Sub-Sector]],Table2[1W Return vs Nifty],"&gt;=5")/Table4[[#This Row],[Count]]</f>
        <v>4.7619047619047616E-2</v>
      </c>
      <c r="E35" s="1">
        <f>COUNTIFS(Table2[Sub-Sector],Table4[[#This Row],[Sub-Sector]],Table2[1M Return vs Nifty],"&gt;=5")/Table4[[#This Row],[Count]]</f>
        <v>0.19047619047619047</v>
      </c>
      <c r="F35" s="1">
        <f>COUNTIFS(Table2[Sub-Sector],Table4[[#This Row],[Sub-Sector]],Table2[6M Return vs Nifty],"&gt;=10")/Table4[[#This Row],[Count]]</f>
        <v>0.47619047619047616</v>
      </c>
      <c r="G35" s="1">
        <f>COUNTIFS(Table2[Sub-Sector],Table4[[#This Row],[Sub-Sector]],Table2[1Y Return vs Nifty],"&gt;=10")/Table4[[#This Row],[Count]]</f>
        <v>0.38095238095238093</v>
      </c>
      <c r="H35" s="1">
        <f>COUNTIFS(Table2[Sub-Sector],Table4[[#This Row],[Sub-Sector]],Table2[RSI Exponential â€“ 14D],"&gt;=50")/Table4[[#This Row],[Count]]</f>
        <v>0.33333333333333331</v>
      </c>
      <c r="I35" s="1">
        <f>COUNTIFS(Table2[Sub-Sector],Table4[[#This Row],[Sub-Sector]],Table2[Relative Volume],"&gt;=1")/Table4[[#This Row],[Count]]</f>
        <v>0.19047619047619047</v>
      </c>
      <c r="J35" s="1">
        <f>COUNTIFS(Table2[Sub-Sector],Table4[[#This Row],[Sub-Sector]],Table2[% Away From Day Low],"&gt;=0.05")/Table4[[#This Row],[Count]]</f>
        <v>0</v>
      </c>
      <c r="K35" s="1">
        <f>COUNTIFS(Table2[Sub-Sector],Table4[[#This Row],[Sub-Sector]],Table2[% Away From Day High],"&lt;=0.05")/Table4[[#This Row],[Count]]</f>
        <v>1</v>
      </c>
      <c r="L35" s="1">
        <f>COUNTIFS(Table2[Sub-Sector],Table4[[#This Row],[Sub-Sector]],Table2[% Away From Current Week Low],"&gt;=0.05")/Table4[[#This Row],[Count]]</f>
        <v>9.5238095238095233E-2</v>
      </c>
      <c r="M35" s="1">
        <f>COUNTIFS(Table2[Sub-Sector],Table4[[#This Row],[Sub-Sector]],Table2[% Away From Current Week High],"&lt;=0.05")/Table4[[#This Row],[Count]]</f>
        <v>0.80952380952380953</v>
      </c>
      <c r="N35" s="1">
        <f>COUNTIFS(Table2[Sub-Sector],Table4[[#This Row],[Sub-Sector]],Table2[% Away From Current Month Low],"&gt;=0.05")/Table4[[#This Row],[Count]]</f>
        <v>0.38095238095238093</v>
      </c>
      <c r="O35" s="1">
        <f>COUNTIFS(Table2[Sub-Sector],Table4[[#This Row],[Sub-Sector]],Table2[% Away From Current Month High],"&lt;=0.05")/Table4[[#This Row],[Count]]</f>
        <v>0.38095238095238093</v>
      </c>
      <c r="P35" s="1">
        <f>COUNTIFS(Table2[Sub-Sector],Table4[[#This Row],[Sub-Sector]],Table2[% Away From 52W High],"&lt;=10")/Table4[[#This Row],[Count]]</f>
        <v>0.33333333333333331</v>
      </c>
      <c r="Q35" s="1">
        <f>COUNTIFS(Table2[Sub-Sector],Table4[[#This Row],[Sub-Sector]],Table2[% Away From 52W Low],"&gt;=10")/Table4[[#This Row],[Count]]</f>
        <v>0.7142857142857143</v>
      </c>
      <c r="R35" s="1">
        <f>COUNTIFS(Table2[Sub-Sector],Table4[[#This Row],[Sub-Sector]],Table2[% Price above 20 EMA],"&gt;=0")/Table4[[#This Row],[Count]]</f>
        <v>0.2857142857142857</v>
      </c>
      <c r="S35" s="1">
        <f>COUNTIFS(Table2[Sub-Sector],Table4[[#This Row],[Sub-Sector]],Table2[% Price above 50 EMA],"&gt;=0")/Table4[[#This Row],[Count]]</f>
        <v>0.2857142857142857</v>
      </c>
      <c r="T35" s="1">
        <f>COUNTIFS(Table2[Sub-Sector],Table4[[#This Row],[Sub-Sector]],Table2[% Price above 200 EMA],"&gt;=0")/Table4[[#This Row],[Count]]</f>
        <v>0.52380952380952384</v>
      </c>
      <c r="U35" s="1">
        <f>COUNTIFS(Table2[Sub-Sector],Table4[[#This Row],[Sub-Sector]],Table2[Rate of Change - Zone],"Positive")/Table4[[#This Row],[Count]]</f>
        <v>0.47619047619047616</v>
      </c>
      <c r="V35" s="1">
        <f>COUNTIFS(Table2[Sub-Sector],Table4[[#This Row],[Sub-Sector]],Table2[Sharpe Ratio],"&gt;=0.10")/Table4[[#This Row],[Count]]</f>
        <v>9.5238095238095233E-2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312</v>
      </c>
      <c r="X35">
        <f>_xlfn.RANK.AVG(Table4[[#This Row],[Score]],Table4[Score],1)</f>
        <v>29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194</v>
      </c>
      <c r="Z35">
        <f>_xlfn.RANK.AVG(Table4[[#This Row],[Score 2 ]],Table4[[Score 2 ]],1)</f>
        <v>34</v>
      </c>
    </row>
    <row r="36" spans="1:26" x14ac:dyDescent="0.3">
      <c r="A36" t="s">
        <v>453</v>
      </c>
      <c r="B36">
        <f>COUNTIFS(Table2[Sub-Sector],Table4[[#This Row],[Sub-Sector]])</f>
        <v>4</v>
      </c>
      <c r="C36" s="1">
        <f>COUNTIFS(Table2[Sub-Sector],Table4[[#This Row],[Sub-Sector]],Table2[Uptrend],"Uptrend")/Table4[[#This Row],[Count]]</f>
        <v>0.25</v>
      </c>
      <c r="D36" s="1">
        <f>COUNTIFS(Table2[Sub-Sector],Table4[[#This Row],[Sub-Sector]],Table2[1W Return vs Nifty],"&gt;=5")/Table4[[#This Row],[Count]]</f>
        <v>0.25</v>
      </c>
      <c r="E36" s="1">
        <f>COUNTIFS(Table2[Sub-Sector],Table4[[#This Row],[Sub-Sector]],Table2[1M Return vs Nifty],"&gt;=5")/Table4[[#This Row],[Count]]</f>
        <v>0.25</v>
      </c>
      <c r="F36" s="1">
        <f>COUNTIFS(Table2[Sub-Sector],Table4[[#This Row],[Sub-Sector]],Table2[6M Return vs Nifty],"&gt;=10")/Table4[[#This Row],[Count]]</f>
        <v>0.25</v>
      </c>
      <c r="G36" s="1">
        <f>COUNTIFS(Table2[Sub-Sector],Table4[[#This Row],[Sub-Sector]],Table2[1Y Return vs Nifty],"&gt;=10")/Table4[[#This Row],[Count]]</f>
        <v>0.75</v>
      </c>
      <c r="H36" s="1">
        <f>COUNTIFS(Table2[Sub-Sector],Table4[[#This Row],[Sub-Sector]],Table2[RSI Exponential â€“ 14D],"&gt;=50")/Table4[[#This Row],[Count]]</f>
        <v>0.25</v>
      </c>
      <c r="I36" s="1">
        <f>COUNTIFS(Table2[Sub-Sector],Table4[[#This Row],[Sub-Sector]],Table2[Relative Volume],"&gt;=1")/Table4[[#This Row],[Count]]</f>
        <v>0.5</v>
      </c>
      <c r="J36" s="1">
        <f>COUNTIFS(Table2[Sub-Sector],Table4[[#This Row],[Sub-Sector]],Table2[% Away From Day Low],"&gt;=0.05")/Table4[[#This Row],[Count]]</f>
        <v>0</v>
      </c>
      <c r="K36" s="1">
        <f>COUNTIFS(Table2[Sub-Sector],Table4[[#This Row],[Sub-Sector]],Table2[% Away From Day High],"&lt;=0.05")/Table4[[#This Row],[Count]]</f>
        <v>0.5</v>
      </c>
      <c r="L36" s="1">
        <f>COUNTIFS(Table2[Sub-Sector],Table4[[#This Row],[Sub-Sector]],Table2[% Away From Current Week Low],"&gt;=0.05")/Table4[[#This Row],[Count]]</f>
        <v>0</v>
      </c>
      <c r="M36" s="1">
        <f>COUNTIFS(Table2[Sub-Sector],Table4[[#This Row],[Sub-Sector]],Table2[% Away From Current Week High],"&lt;=0.05")/Table4[[#This Row],[Count]]</f>
        <v>0.5</v>
      </c>
      <c r="N36" s="1">
        <f>COUNTIFS(Table2[Sub-Sector],Table4[[#This Row],[Sub-Sector]],Table2[% Away From Current Month Low],"&gt;=0.05")/Table4[[#This Row],[Count]]</f>
        <v>0.25</v>
      </c>
      <c r="O36" s="1">
        <f>COUNTIFS(Table2[Sub-Sector],Table4[[#This Row],[Sub-Sector]],Table2[% Away From Current Month High],"&lt;=0.05")/Table4[[#This Row],[Count]]</f>
        <v>0</v>
      </c>
      <c r="P36" s="1">
        <f>COUNTIFS(Table2[Sub-Sector],Table4[[#This Row],[Sub-Sector]],Table2[% Away From 52W High],"&lt;=10")/Table4[[#This Row],[Count]]</f>
        <v>0</v>
      </c>
      <c r="Q36" s="1">
        <f>COUNTIFS(Table2[Sub-Sector],Table4[[#This Row],[Sub-Sector]],Table2[% Away From 52W Low],"&gt;=10")/Table4[[#This Row],[Count]]</f>
        <v>0.75</v>
      </c>
      <c r="R36" s="1">
        <f>COUNTIFS(Table2[Sub-Sector],Table4[[#This Row],[Sub-Sector]],Table2[% Price above 20 EMA],"&gt;=0")/Table4[[#This Row],[Count]]</f>
        <v>0.25</v>
      </c>
      <c r="S36" s="1">
        <f>COUNTIFS(Table2[Sub-Sector],Table4[[#This Row],[Sub-Sector]],Table2[% Price above 50 EMA],"&gt;=0")/Table4[[#This Row],[Count]]</f>
        <v>0.25</v>
      </c>
      <c r="T36" s="1">
        <f>COUNTIFS(Table2[Sub-Sector],Table4[[#This Row],[Sub-Sector]],Table2[% Price above 200 EMA],"&gt;=0")/Table4[[#This Row],[Count]]</f>
        <v>0.5</v>
      </c>
      <c r="U36" s="1">
        <f>COUNTIFS(Table2[Sub-Sector],Table4[[#This Row],[Sub-Sector]],Table2[Rate of Change - Zone],"Positive")/Table4[[#This Row],[Count]]</f>
        <v>0</v>
      </c>
      <c r="V36" s="1">
        <f>COUNTIFS(Table2[Sub-Sector],Table4[[#This Row],[Sub-Sector]],Table2[Sharpe Ratio],"&gt;=0.10")/Table4[[#This Row],[Count]]</f>
        <v>0.5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284.5</v>
      </c>
      <c r="X36">
        <f>_xlfn.RANK.AVG(Table4[[#This Row],[Score]],Table4[Score],1)</f>
        <v>22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198.5</v>
      </c>
      <c r="Z36">
        <f>_xlfn.RANK.AVG(Table4[[#This Row],[Score 2 ]],Table4[[Score 2 ]],1)</f>
        <v>35</v>
      </c>
    </row>
    <row r="37" spans="1:26" x14ac:dyDescent="0.3">
      <c r="A37" t="s">
        <v>250</v>
      </c>
      <c r="B37">
        <f>COUNTIFS(Table2[Sub-Sector],Table4[[#This Row],[Sub-Sector]])</f>
        <v>12</v>
      </c>
      <c r="C37" s="1">
        <f>COUNTIFS(Table2[Sub-Sector],Table4[[#This Row],[Sub-Sector]],Table2[Uptrend],"Uptrend")/Table4[[#This Row],[Count]]</f>
        <v>0.33333333333333331</v>
      </c>
      <c r="D37" s="1">
        <f>COUNTIFS(Table2[Sub-Sector],Table4[[#This Row],[Sub-Sector]],Table2[1W Return vs Nifty],"&gt;=5")/Table4[[#This Row],[Count]]</f>
        <v>0</v>
      </c>
      <c r="E37" s="1">
        <f>COUNTIFS(Table2[Sub-Sector],Table4[[#This Row],[Sub-Sector]],Table2[1M Return vs Nifty],"&gt;=5")/Table4[[#This Row],[Count]]</f>
        <v>0.16666666666666666</v>
      </c>
      <c r="F37" s="1">
        <f>COUNTIFS(Table2[Sub-Sector],Table4[[#This Row],[Sub-Sector]],Table2[6M Return vs Nifty],"&gt;=10")/Table4[[#This Row],[Count]]</f>
        <v>0.33333333333333331</v>
      </c>
      <c r="G37" s="1">
        <f>COUNTIFS(Table2[Sub-Sector],Table4[[#This Row],[Sub-Sector]],Table2[1Y Return vs Nifty],"&gt;=10")/Table4[[#This Row],[Count]]</f>
        <v>0.33333333333333331</v>
      </c>
      <c r="H37" s="1">
        <f>COUNTIFS(Table2[Sub-Sector],Table4[[#This Row],[Sub-Sector]],Table2[RSI Exponential â€“ 14D],"&gt;=50")/Table4[[#This Row],[Count]]</f>
        <v>0.25</v>
      </c>
      <c r="I37" s="1">
        <f>COUNTIFS(Table2[Sub-Sector],Table4[[#This Row],[Sub-Sector]],Table2[Relative Volume],"&gt;=1")/Table4[[#This Row],[Count]]</f>
        <v>0.25</v>
      </c>
      <c r="J37" s="1">
        <f>COUNTIFS(Table2[Sub-Sector],Table4[[#This Row],[Sub-Sector]],Table2[% Away From Day Low],"&gt;=0.05")/Table4[[#This Row],[Count]]</f>
        <v>0</v>
      </c>
      <c r="K37" s="1">
        <f>COUNTIFS(Table2[Sub-Sector],Table4[[#This Row],[Sub-Sector]],Table2[% Away From Day High],"&lt;=0.05")/Table4[[#This Row],[Count]]</f>
        <v>1</v>
      </c>
      <c r="L37" s="1">
        <f>COUNTIFS(Table2[Sub-Sector],Table4[[#This Row],[Sub-Sector]],Table2[% Away From Current Week Low],"&gt;=0.05")/Table4[[#This Row],[Count]]</f>
        <v>0.25</v>
      </c>
      <c r="M37" s="1">
        <f>COUNTIFS(Table2[Sub-Sector],Table4[[#This Row],[Sub-Sector]],Table2[% Away From Current Week High],"&lt;=0.05")/Table4[[#This Row],[Count]]</f>
        <v>0.66666666666666663</v>
      </c>
      <c r="N37" s="1">
        <f>COUNTIFS(Table2[Sub-Sector],Table4[[#This Row],[Sub-Sector]],Table2[% Away From Current Month Low],"&gt;=0.05")/Table4[[#This Row],[Count]]</f>
        <v>0.41666666666666669</v>
      </c>
      <c r="O37" s="1">
        <f>COUNTIFS(Table2[Sub-Sector],Table4[[#This Row],[Sub-Sector]],Table2[% Away From Current Month High],"&lt;=0.05")/Table4[[#This Row],[Count]]</f>
        <v>0.25</v>
      </c>
      <c r="P37" s="1">
        <f>COUNTIFS(Table2[Sub-Sector],Table4[[#This Row],[Sub-Sector]],Table2[% Away From 52W High],"&lt;=10")/Table4[[#This Row],[Count]]</f>
        <v>0.16666666666666666</v>
      </c>
      <c r="Q37" s="1">
        <f>COUNTIFS(Table2[Sub-Sector],Table4[[#This Row],[Sub-Sector]],Table2[% Away From 52W Low],"&gt;=10")/Table4[[#This Row],[Count]]</f>
        <v>0.5</v>
      </c>
      <c r="R37" s="1">
        <f>COUNTIFS(Table2[Sub-Sector],Table4[[#This Row],[Sub-Sector]],Table2[% Price above 20 EMA],"&gt;=0")/Table4[[#This Row],[Count]]</f>
        <v>0.25</v>
      </c>
      <c r="S37" s="1">
        <f>COUNTIFS(Table2[Sub-Sector],Table4[[#This Row],[Sub-Sector]],Table2[% Price above 50 EMA],"&gt;=0")/Table4[[#This Row],[Count]]</f>
        <v>0.16666666666666666</v>
      </c>
      <c r="T37" s="1">
        <f>COUNTIFS(Table2[Sub-Sector],Table4[[#This Row],[Sub-Sector]],Table2[% Price above 200 EMA],"&gt;=0")/Table4[[#This Row],[Count]]</f>
        <v>0.41666666666666669</v>
      </c>
      <c r="U37" s="1">
        <f>COUNTIFS(Table2[Sub-Sector],Table4[[#This Row],[Sub-Sector]],Table2[Rate of Change - Zone],"Positive")/Table4[[#This Row],[Count]]</f>
        <v>0.33333333333333331</v>
      </c>
      <c r="V37" s="1">
        <f>COUNTIFS(Table2[Sub-Sector],Table4[[#This Row],[Sub-Sector]],Table2[Sharpe Ratio],"&gt;=0.10")/Table4[[#This Row],[Count]]</f>
        <v>0.33333333333333331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361.5</v>
      </c>
      <c r="X37">
        <f>_xlfn.RANK.AVG(Table4[[#This Row],[Score]],Table4[Score],1)</f>
        <v>39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203</v>
      </c>
      <c r="Z37">
        <f>_xlfn.RANK.AVG(Table4[[#This Row],[Score 2 ]],Table4[[Score 2 ]],1)</f>
        <v>36</v>
      </c>
    </row>
    <row r="38" spans="1:26" x14ac:dyDescent="0.3">
      <c r="A38" t="s">
        <v>267</v>
      </c>
      <c r="B38">
        <f>COUNTIFS(Table2[Sub-Sector],Table4[[#This Row],[Sub-Sector]])</f>
        <v>26</v>
      </c>
      <c r="C38" s="1">
        <f>COUNTIFS(Table2[Sub-Sector],Table4[[#This Row],[Sub-Sector]],Table2[Uptrend],"Uptrend")/Table4[[#This Row],[Count]]</f>
        <v>0.15384615384615385</v>
      </c>
      <c r="D38" s="1">
        <f>COUNTIFS(Table2[Sub-Sector],Table4[[#This Row],[Sub-Sector]],Table2[1W Return vs Nifty],"&gt;=5")/Table4[[#This Row],[Count]]</f>
        <v>0.19230769230769232</v>
      </c>
      <c r="E38" s="1">
        <f>COUNTIFS(Table2[Sub-Sector],Table4[[#This Row],[Sub-Sector]],Table2[1M Return vs Nifty],"&gt;=5")/Table4[[#This Row],[Count]]</f>
        <v>0.15384615384615385</v>
      </c>
      <c r="F38" s="1">
        <f>COUNTIFS(Table2[Sub-Sector],Table4[[#This Row],[Sub-Sector]],Table2[6M Return vs Nifty],"&gt;=10")/Table4[[#This Row],[Count]]</f>
        <v>0.15384615384615385</v>
      </c>
      <c r="G38" s="1">
        <f>COUNTIFS(Table2[Sub-Sector],Table4[[#This Row],[Sub-Sector]],Table2[1Y Return vs Nifty],"&gt;=10")/Table4[[#This Row],[Count]]</f>
        <v>0.42307692307692307</v>
      </c>
      <c r="H38" s="1">
        <f>COUNTIFS(Table2[Sub-Sector],Table4[[#This Row],[Sub-Sector]],Table2[RSI Exponential â€“ 14D],"&gt;=50")/Table4[[#This Row],[Count]]</f>
        <v>0.15384615384615385</v>
      </c>
      <c r="I38" s="1">
        <f>COUNTIFS(Table2[Sub-Sector],Table4[[#This Row],[Sub-Sector]],Table2[Relative Volume],"&gt;=1")/Table4[[#This Row],[Count]]</f>
        <v>0.5</v>
      </c>
      <c r="J38" s="1">
        <f>COUNTIFS(Table2[Sub-Sector],Table4[[#This Row],[Sub-Sector]],Table2[% Away From Day Low],"&gt;=0.05")/Table4[[#This Row],[Count]]</f>
        <v>7.6923076923076927E-2</v>
      </c>
      <c r="K38" s="1">
        <f>COUNTIFS(Table2[Sub-Sector],Table4[[#This Row],[Sub-Sector]],Table2[% Away From Day High],"&lt;=0.05")/Table4[[#This Row],[Count]]</f>
        <v>0.88461538461538458</v>
      </c>
      <c r="L38" s="1">
        <f>COUNTIFS(Table2[Sub-Sector],Table4[[#This Row],[Sub-Sector]],Table2[% Away From Current Week Low],"&gt;=0.05")/Table4[[#This Row],[Count]]</f>
        <v>0.30769230769230771</v>
      </c>
      <c r="M38" s="1">
        <f>COUNTIFS(Table2[Sub-Sector],Table4[[#This Row],[Sub-Sector]],Table2[% Away From Current Week High],"&lt;=0.05")/Table4[[#This Row],[Count]]</f>
        <v>0.69230769230769229</v>
      </c>
      <c r="N38" s="1">
        <f>COUNTIFS(Table2[Sub-Sector],Table4[[#This Row],[Sub-Sector]],Table2[% Away From Current Month Low],"&gt;=0.05")/Table4[[#This Row],[Count]]</f>
        <v>0.42307692307692307</v>
      </c>
      <c r="O38" s="1">
        <f>COUNTIFS(Table2[Sub-Sector],Table4[[#This Row],[Sub-Sector]],Table2[% Away From Current Month High],"&lt;=0.05")/Table4[[#This Row],[Count]]</f>
        <v>7.6923076923076927E-2</v>
      </c>
      <c r="P38" s="1">
        <f>COUNTIFS(Table2[Sub-Sector],Table4[[#This Row],[Sub-Sector]],Table2[% Away From 52W High],"&lt;=10")/Table4[[#This Row],[Count]]</f>
        <v>3.8461538461538464E-2</v>
      </c>
      <c r="Q38" s="1">
        <f>COUNTIFS(Table2[Sub-Sector],Table4[[#This Row],[Sub-Sector]],Table2[% Away From 52W Low],"&gt;=10")/Table4[[#This Row],[Count]]</f>
        <v>0.80769230769230771</v>
      </c>
      <c r="R38" s="1">
        <f>COUNTIFS(Table2[Sub-Sector],Table4[[#This Row],[Sub-Sector]],Table2[% Price above 20 EMA],"&gt;=0")/Table4[[#This Row],[Count]]</f>
        <v>0.15384615384615385</v>
      </c>
      <c r="S38" s="1">
        <f>COUNTIFS(Table2[Sub-Sector],Table4[[#This Row],[Sub-Sector]],Table2[% Price above 50 EMA],"&gt;=0")/Table4[[#This Row],[Count]]</f>
        <v>0.11538461538461539</v>
      </c>
      <c r="T38" s="1">
        <f>COUNTIFS(Table2[Sub-Sector],Table4[[#This Row],[Sub-Sector]],Table2[% Price above 200 EMA],"&gt;=0")/Table4[[#This Row],[Count]]</f>
        <v>0.26923076923076922</v>
      </c>
      <c r="U38" s="1">
        <f>COUNTIFS(Table2[Sub-Sector],Table4[[#This Row],[Sub-Sector]],Table2[Rate of Change - Zone],"Positive")/Table4[[#This Row],[Count]]</f>
        <v>0.15384615384615385</v>
      </c>
      <c r="V38" s="1">
        <f>COUNTIFS(Table2[Sub-Sector],Table4[[#This Row],[Sub-Sector]],Table2[Sharpe Ratio],"&gt;=0.10")/Table4[[#This Row],[Count]]</f>
        <v>0.38461538461538464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334.5</v>
      </c>
      <c r="X38">
        <f>_xlfn.RANK.AVG(Table4[[#This Row],[Score]],Table4[Score],1)</f>
        <v>32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205.5</v>
      </c>
      <c r="Z38">
        <f>_xlfn.RANK.AVG(Table4[[#This Row],[Score 2 ]],Table4[[Score 2 ]],1)</f>
        <v>37</v>
      </c>
    </row>
    <row r="39" spans="1:26" x14ac:dyDescent="0.3">
      <c r="A39" t="s">
        <v>364</v>
      </c>
      <c r="B39">
        <f>COUNTIFS(Table2[Sub-Sector],Table4[[#This Row],[Sub-Sector]])</f>
        <v>1</v>
      </c>
      <c r="C39" s="1">
        <f>COUNTIFS(Table2[Sub-Sector],Table4[[#This Row],[Sub-Sector]],Table2[Uptrend],"Uptrend")/Table4[[#This Row],[Count]]</f>
        <v>0</v>
      </c>
      <c r="D39" s="1">
        <f>COUNTIFS(Table2[Sub-Sector],Table4[[#This Row],[Sub-Sector]],Table2[1W Return vs Nifty],"&gt;=5")/Table4[[#This Row],[Count]]</f>
        <v>0</v>
      </c>
      <c r="E39" s="1">
        <f>COUNTIFS(Table2[Sub-Sector],Table4[[#This Row],[Sub-Sector]],Table2[1M Return vs Nifty],"&gt;=5")/Table4[[#This Row],[Count]]</f>
        <v>0</v>
      </c>
      <c r="F39" s="1">
        <f>COUNTIFS(Table2[Sub-Sector],Table4[[#This Row],[Sub-Sector]],Table2[6M Return vs Nifty],"&gt;=10")/Table4[[#This Row],[Count]]</f>
        <v>0</v>
      </c>
      <c r="G39" s="1">
        <f>COUNTIFS(Table2[Sub-Sector],Table4[[#This Row],[Sub-Sector]],Table2[1Y Return vs Nifty],"&gt;=10")/Table4[[#This Row],[Count]]</f>
        <v>1</v>
      </c>
      <c r="H39" s="1">
        <f>COUNTIFS(Table2[Sub-Sector],Table4[[#This Row],[Sub-Sector]],Table2[RSI Exponential â€“ 14D],"&gt;=50")/Table4[[#This Row],[Count]]</f>
        <v>0</v>
      </c>
      <c r="I39" s="1">
        <f>COUNTIFS(Table2[Sub-Sector],Table4[[#This Row],[Sub-Sector]],Table2[Relative Volume],"&gt;=1")/Table4[[#This Row],[Count]]</f>
        <v>1</v>
      </c>
      <c r="J39" s="1">
        <f>COUNTIFS(Table2[Sub-Sector],Table4[[#This Row],[Sub-Sector]],Table2[% Away From Day Low],"&gt;=0.05")/Table4[[#This Row],[Count]]</f>
        <v>0</v>
      </c>
      <c r="K39" s="1">
        <f>COUNTIFS(Table2[Sub-Sector],Table4[[#This Row],[Sub-Sector]],Table2[% Away From Day High],"&lt;=0.05")/Table4[[#This Row],[Count]]</f>
        <v>1</v>
      </c>
      <c r="L39" s="1">
        <f>COUNTIFS(Table2[Sub-Sector],Table4[[#This Row],[Sub-Sector]],Table2[% Away From Current Week Low],"&gt;=0.05")/Table4[[#This Row],[Count]]</f>
        <v>0</v>
      </c>
      <c r="M39" s="1">
        <f>COUNTIFS(Table2[Sub-Sector],Table4[[#This Row],[Sub-Sector]],Table2[% Away From Current Week High],"&lt;=0.05")/Table4[[#This Row],[Count]]</f>
        <v>0</v>
      </c>
      <c r="N39" s="1">
        <f>COUNTIFS(Table2[Sub-Sector],Table4[[#This Row],[Sub-Sector]],Table2[% Away From Current Month Low],"&gt;=0.05")/Table4[[#This Row],[Count]]</f>
        <v>0</v>
      </c>
      <c r="O39" s="1">
        <f>COUNTIFS(Table2[Sub-Sector],Table4[[#This Row],[Sub-Sector]],Table2[% Away From Current Month High],"&lt;=0.05")/Table4[[#This Row],[Count]]</f>
        <v>0</v>
      </c>
      <c r="P39" s="1">
        <f>COUNTIFS(Table2[Sub-Sector],Table4[[#This Row],[Sub-Sector]],Table2[% Away From 52W High],"&lt;=10")/Table4[[#This Row],[Count]]</f>
        <v>0</v>
      </c>
      <c r="Q39" s="1">
        <f>COUNTIFS(Table2[Sub-Sector],Table4[[#This Row],[Sub-Sector]],Table2[% Away From 52W Low],"&gt;=10")/Table4[[#This Row],[Count]]</f>
        <v>1</v>
      </c>
      <c r="R39" s="1">
        <f>COUNTIFS(Table2[Sub-Sector],Table4[[#This Row],[Sub-Sector]],Table2[% Price above 20 EMA],"&gt;=0")/Table4[[#This Row],[Count]]</f>
        <v>0</v>
      </c>
      <c r="S39" s="1">
        <f>COUNTIFS(Table2[Sub-Sector],Table4[[#This Row],[Sub-Sector]],Table2[% Price above 50 EMA],"&gt;=0")/Table4[[#This Row],[Count]]</f>
        <v>0</v>
      </c>
      <c r="T39" s="1">
        <f>COUNTIFS(Table2[Sub-Sector],Table4[[#This Row],[Sub-Sector]],Table2[% Price above 200 EMA],"&gt;=0")/Table4[[#This Row],[Count]]</f>
        <v>0</v>
      </c>
      <c r="U39" s="1">
        <f>COUNTIFS(Table2[Sub-Sector],Table4[[#This Row],[Sub-Sector]],Table2[Rate of Change - Zone],"Positive")/Table4[[#This Row],[Count]]</f>
        <v>0</v>
      </c>
      <c r="V39" s="1">
        <f>COUNTIFS(Table2[Sub-Sector],Table4[[#This Row],[Sub-Sector]],Table2[Sharpe Ratio],"&gt;=0.10")/Table4[[#This Row],[Count]]</f>
        <v>0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480.5</v>
      </c>
      <c r="X39">
        <f>_xlfn.RANK.AVG(Table4[[#This Row],[Score]],Table4[Score],1)</f>
        <v>68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209.5</v>
      </c>
      <c r="Z39">
        <f>_xlfn.RANK.AVG(Table4[[#This Row],[Score 2 ]],Table4[[Score 2 ]],1)</f>
        <v>38</v>
      </c>
    </row>
    <row r="40" spans="1:26" x14ac:dyDescent="0.3">
      <c r="A40" t="s">
        <v>1128</v>
      </c>
      <c r="B40">
        <f>COUNTIFS(Table2[Sub-Sector],Table4[[#This Row],[Sub-Sector]])</f>
        <v>1</v>
      </c>
      <c r="C40" s="1">
        <f>COUNTIFS(Table2[Sub-Sector],Table4[[#This Row],[Sub-Sector]],Table2[Uptrend],"Uptrend")/Table4[[#This Row],[Count]]</f>
        <v>1</v>
      </c>
      <c r="D40" s="1">
        <f>COUNTIFS(Table2[Sub-Sector],Table4[[#This Row],[Sub-Sector]],Table2[1W Return vs Nifty],"&gt;=5")/Table4[[#This Row],[Count]]</f>
        <v>0</v>
      </c>
      <c r="E40" s="1">
        <f>COUNTIFS(Table2[Sub-Sector],Table4[[#This Row],[Sub-Sector]],Table2[1M Return vs Nifty],"&gt;=5")/Table4[[#This Row],[Count]]</f>
        <v>0</v>
      </c>
      <c r="F40" s="1">
        <f>COUNTIFS(Table2[Sub-Sector],Table4[[#This Row],[Sub-Sector]],Table2[6M Return vs Nifty],"&gt;=10")/Table4[[#This Row],[Count]]</f>
        <v>1</v>
      </c>
      <c r="G40" s="1">
        <f>COUNTIFS(Table2[Sub-Sector],Table4[[#This Row],[Sub-Sector]],Table2[1Y Return vs Nifty],"&gt;=10")/Table4[[#This Row],[Count]]</f>
        <v>1</v>
      </c>
      <c r="H40" s="1">
        <f>COUNTIFS(Table2[Sub-Sector],Table4[[#This Row],[Sub-Sector]],Table2[RSI Exponential â€“ 14D],"&gt;=50")/Table4[[#This Row],[Count]]</f>
        <v>0</v>
      </c>
      <c r="I40" s="1">
        <f>COUNTIFS(Table2[Sub-Sector],Table4[[#This Row],[Sub-Sector]],Table2[Relative Volume],"&gt;=1")/Table4[[#This Row],[Count]]</f>
        <v>0</v>
      </c>
      <c r="J40" s="1">
        <f>COUNTIFS(Table2[Sub-Sector],Table4[[#This Row],[Sub-Sector]],Table2[% Away From Day Low],"&gt;=0.05")/Table4[[#This Row],[Count]]</f>
        <v>0</v>
      </c>
      <c r="K40" s="1">
        <f>COUNTIFS(Table2[Sub-Sector],Table4[[#This Row],[Sub-Sector]],Table2[% Away From Day High],"&lt;=0.05")/Table4[[#This Row],[Count]]</f>
        <v>1</v>
      </c>
      <c r="L40" s="1">
        <f>COUNTIFS(Table2[Sub-Sector],Table4[[#This Row],[Sub-Sector]],Table2[% Away From Current Week Low],"&gt;=0.05")/Table4[[#This Row],[Count]]</f>
        <v>0</v>
      </c>
      <c r="M40" s="1">
        <f>COUNTIFS(Table2[Sub-Sector],Table4[[#This Row],[Sub-Sector]],Table2[% Away From Current Week High],"&lt;=0.05")/Table4[[#This Row],[Count]]</f>
        <v>1</v>
      </c>
      <c r="N40" s="1">
        <f>COUNTIFS(Table2[Sub-Sector],Table4[[#This Row],[Sub-Sector]],Table2[% Away From Current Month Low],"&gt;=0.05")/Table4[[#This Row],[Count]]</f>
        <v>0</v>
      </c>
      <c r="O40" s="1">
        <f>COUNTIFS(Table2[Sub-Sector],Table4[[#This Row],[Sub-Sector]],Table2[% Away From Current Month High],"&lt;=0.05")/Table4[[#This Row],[Count]]</f>
        <v>0</v>
      </c>
      <c r="P40" s="1">
        <f>COUNTIFS(Table2[Sub-Sector],Table4[[#This Row],[Sub-Sector]],Table2[% Away From 52W High],"&lt;=10")/Table4[[#This Row],[Count]]</f>
        <v>0</v>
      </c>
      <c r="Q40" s="1">
        <f>COUNTIFS(Table2[Sub-Sector],Table4[[#This Row],[Sub-Sector]],Table2[% Away From 52W Low],"&gt;=10")/Table4[[#This Row],[Count]]</f>
        <v>1</v>
      </c>
      <c r="R40" s="1">
        <f>COUNTIFS(Table2[Sub-Sector],Table4[[#This Row],[Sub-Sector]],Table2[% Price above 20 EMA],"&gt;=0")/Table4[[#This Row],[Count]]</f>
        <v>1</v>
      </c>
      <c r="S40" s="1">
        <f>COUNTIFS(Table2[Sub-Sector],Table4[[#This Row],[Sub-Sector]],Table2[% Price above 50 EMA],"&gt;=0")/Table4[[#This Row],[Count]]</f>
        <v>1</v>
      </c>
      <c r="T40" s="1">
        <f>COUNTIFS(Table2[Sub-Sector],Table4[[#This Row],[Sub-Sector]],Table2[% Price above 200 EMA],"&gt;=0")/Table4[[#This Row],[Count]]</f>
        <v>1</v>
      </c>
      <c r="U40" s="1">
        <f>COUNTIFS(Table2[Sub-Sector],Table4[[#This Row],[Sub-Sector]],Table2[Rate of Change - Zone],"Positive")/Table4[[#This Row],[Count]]</f>
        <v>0</v>
      </c>
      <c r="V40" s="1">
        <f>COUNTIFS(Table2[Sub-Sector],Table4[[#This Row],[Sub-Sector]],Table2[Sharpe Ratio],"&gt;=0.10")/Table4[[#This Row],[Count]]</f>
        <v>1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397</v>
      </c>
      <c r="X40">
        <f>_xlfn.RANK.AVG(Table4[[#This Row],[Score]],Table4[Score],1)</f>
        <v>51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211.5</v>
      </c>
      <c r="Z40">
        <f>_xlfn.RANK.AVG(Table4[[#This Row],[Score 2 ]],Table4[[Score 2 ]],1)</f>
        <v>40.5</v>
      </c>
    </row>
    <row r="41" spans="1:26" x14ac:dyDescent="0.3">
      <c r="A41" t="s">
        <v>669</v>
      </c>
      <c r="B41">
        <f>COUNTIFS(Table2[Sub-Sector],Table4[[#This Row],[Sub-Sector]])</f>
        <v>1</v>
      </c>
      <c r="C41" s="1">
        <f>COUNTIFS(Table2[Sub-Sector],Table4[[#This Row],[Sub-Sector]],Table2[Uptrend],"Uptrend")/Table4[[#This Row],[Count]]</f>
        <v>1</v>
      </c>
      <c r="D41" s="1">
        <f>COUNTIFS(Table2[Sub-Sector],Table4[[#This Row],[Sub-Sector]],Table2[1W Return vs Nifty],"&gt;=5")/Table4[[#This Row],[Count]]</f>
        <v>0</v>
      </c>
      <c r="E41" s="1">
        <f>COUNTIFS(Table2[Sub-Sector],Table4[[#This Row],[Sub-Sector]],Table2[1M Return vs Nifty],"&gt;=5")/Table4[[#This Row],[Count]]</f>
        <v>1</v>
      </c>
      <c r="F41" s="1">
        <f>COUNTIFS(Table2[Sub-Sector],Table4[[#This Row],[Sub-Sector]],Table2[6M Return vs Nifty],"&gt;=10")/Table4[[#This Row],[Count]]</f>
        <v>1</v>
      </c>
      <c r="G41" s="1">
        <f>COUNTIFS(Table2[Sub-Sector],Table4[[#This Row],[Sub-Sector]],Table2[1Y Return vs Nifty],"&gt;=10")/Table4[[#This Row],[Count]]</f>
        <v>1</v>
      </c>
      <c r="H41" s="1">
        <f>COUNTIFS(Table2[Sub-Sector],Table4[[#This Row],[Sub-Sector]],Table2[RSI Exponential â€“ 14D],"&gt;=50")/Table4[[#This Row],[Count]]</f>
        <v>0</v>
      </c>
      <c r="I41" s="1">
        <f>COUNTIFS(Table2[Sub-Sector],Table4[[#This Row],[Sub-Sector]],Table2[Relative Volume],"&gt;=1")/Table4[[#This Row],[Count]]</f>
        <v>0</v>
      </c>
      <c r="J41" s="1">
        <f>COUNTIFS(Table2[Sub-Sector],Table4[[#This Row],[Sub-Sector]],Table2[% Away From Day Low],"&gt;=0.05")/Table4[[#This Row],[Count]]</f>
        <v>0</v>
      </c>
      <c r="K41" s="1">
        <f>COUNTIFS(Table2[Sub-Sector],Table4[[#This Row],[Sub-Sector]],Table2[% Away From Day High],"&lt;=0.05")/Table4[[#This Row],[Count]]</f>
        <v>1</v>
      </c>
      <c r="L41" s="1">
        <f>COUNTIFS(Table2[Sub-Sector],Table4[[#This Row],[Sub-Sector]],Table2[% Away From Current Week Low],"&gt;=0.05")/Table4[[#This Row],[Count]]</f>
        <v>0</v>
      </c>
      <c r="M41" s="1">
        <f>COUNTIFS(Table2[Sub-Sector],Table4[[#This Row],[Sub-Sector]],Table2[% Away From Current Week High],"&lt;=0.05")/Table4[[#This Row],[Count]]</f>
        <v>0</v>
      </c>
      <c r="N41" s="1">
        <f>COUNTIFS(Table2[Sub-Sector],Table4[[#This Row],[Sub-Sector]],Table2[% Away From Current Month Low],"&gt;=0.05")/Table4[[#This Row],[Count]]</f>
        <v>0</v>
      </c>
      <c r="O41" s="1">
        <f>COUNTIFS(Table2[Sub-Sector],Table4[[#This Row],[Sub-Sector]],Table2[% Away From Current Month High],"&lt;=0.05")/Table4[[#This Row],[Count]]</f>
        <v>0</v>
      </c>
      <c r="P41" s="1">
        <f>COUNTIFS(Table2[Sub-Sector],Table4[[#This Row],[Sub-Sector]],Table2[% Away From 52W High],"&lt;=10")/Table4[[#This Row],[Count]]</f>
        <v>0</v>
      </c>
      <c r="Q41" s="1">
        <f>COUNTIFS(Table2[Sub-Sector],Table4[[#This Row],[Sub-Sector]],Table2[% Away From 52W Low],"&gt;=10")/Table4[[#This Row],[Count]]</f>
        <v>1</v>
      </c>
      <c r="R41" s="1">
        <f>COUNTIFS(Table2[Sub-Sector],Table4[[#This Row],[Sub-Sector]],Table2[% Price above 20 EMA],"&gt;=0")/Table4[[#This Row],[Count]]</f>
        <v>0</v>
      </c>
      <c r="S41" s="1">
        <f>COUNTIFS(Table2[Sub-Sector],Table4[[#This Row],[Sub-Sector]],Table2[% Price above 50 EMA],"&gt;=0")/Table4[[#This Row],[Count]]</f>
        <v>1</v>
      </c>
      <c r="T41" s="1">
        <f>COUNTIFS(Table2[Sub-Sector],Table4[[#This Row],[Sub-Sector]],Table2[% Price above 200 EMA],"&gt;=0")/Table4[[#This Row],[Count]]</f>
        <v>1</v>
      </c>
      <c r="U41" s="1">
        <f>COUNTIFS(Table2[Sub-Sector],Table4[[#This Row],[Sub-Sector]],Table2[Rate of Change - Zone],"Positive")/Table4[[#This Row],[Count]]</f>
        <v>0</v>
      </c>
      <c r="V41" s="1">
        <f>COUNTIFS(Table2[Sub-Sector],Table4[[#This Row],[Sub-Sector]],Table2[Sharpe Ratio],"&gt;=0.10")/Table4[[#This Row],[Count]]</f>
        <v>1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309</v>
      </c>
      <c r="X41">
        <f>_xlfn.RANK.AVG(Table4[[#This Row],[Score]],Table4[Score],1)</f>
        <v>27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211.5</v>
      </c>
      <c r="Z41">
        <f>_xlfn.RANK.AVG(Table4[[#This Row],[Score 2 ]],Table4[[Score 2 ]],1)</f>
        <v>40.5</v>
      </c>
    </row>
    <row r="42" spans="1:26" x14ac:dyDescent="0.3">
      <c r="A42" t="s">
        <v>856</v>
      </c>
      <c r="B42">
        <f>COUNTIFS(Table2[Sub-Sector],Table4[[#This Row],[Sub-Sector]])</f>
        <v>1</v>
      </c>
      <c r="C42" s="1">
        <f>COUNTIFS(Table2[Sub-Sector],Table4[[#This Row],[Sub-Sector]],Table2[Uptrend],"Uptrend")/Table4[[#This Row],[Count]]</f>
        <v>1</v>
      </c>
      <c r="D42" s="1">
        <f>COUNTIFS(Table2[Sub-Sector],Table4[[#This Row],[Sub-Sector]],Table2[1W Return vs Nifty],"&gt;=5")/Table4[[#This Row],[Count]]</f>
        <v>0</v>
      </c>
      <c r="E42" s="1">
        <f>COUNTIFS(Table2[Sub-Sector],Table4[[#This Row],[Sub-Sector]],Table2[1M Return vs Nifty],"&gt;=5")/Table4[[#This Row],[Count]]</f>
        <v>0</v>
      </c>
      <c r="F42" s="1">
        <f>COUNTIFS(Table2[Sub-Sector],Table4[[#This Row],[Sub-Sector]],Table2[6M Return vs Nifty],"&gt;=10")/Table4[[#This Row],[Count]]</f>
        <v>1</v>
      </c>
      <c r="G42" s="1">
        <f>COUNTIFS(Table2[Sub-Sector],Table4[[#This Row],[Sub-Sector]],Table2[1Y Return vs Nifty],"&gt;=10")/Table4[[#This Row],[Count]]</f>
        <v>1</v>
      </c>
      <c r="H42" s="1">
        <f>COUNTIFS(Table2[Sub-Sector],Table4[[#This Row],[Sub-Sector]],Table2[RSI Exponential â€“ 14D],"&gt;=50")/Table4[[#This Row],[Count]]</f>
        <v>1</v>
      </c>
      <c r="I42" s="1">
        <f>COUNTIFS(Table2[Sub-Sector],Table4[[#This Row],[Sub-Sector]],Table2[Relative Volume],"&gt;=1")/Table4[[#This Row],[Count]]</f>
        <v>0</v>
      </c>
      <c r="J42" s="1">
        <f>COUNTIFS(Table2[Sub-Sector],Table4[[#This Row],[Sub-Sector]],Table2[% Away From Day Low],"&gt;=0.05")/Table4[[#This Row],[Count]]</f>
        <v>1</v>
      </c>
      <c r="K42" s="1">
        <f>COUNTIFS(Table2[Sub-Sector],Table4[[#This Row],[Sub-Sector]],Table2[% Away From Day High],"&lt;=0.05")/Table4[[#This Row],[Count]]</f>
        <v>1</v>
      </c>
      <c r="L42" s="1">
        <f>COUNTIFS(Table2[Sub-Sector],Table4[[#This Row],[Sub-Sector]],Table2[% Away From Current Week Low],"&gt;=0.05")/Table4[[#This Row],[Count]]</f>
        <v>1</v>
      </c>
      <c r="M42" s="1">
        <f>COUNTIFS(Table2[Sub-Sector],Table4[[#This Row],[Sub-Sector]],Table2[% Away From Current Week High],"&lt;=0.05")/Table4[[#This Row],[Count]]</f>
        <v>1</v>
      </c>
      <c r="N42" s="1">
        <f>COUNTIFS(Table2[Sub-Sector],Table4[[#This Row],[Sub-Sector]],Table2[% Away From Current Month Low],"&gt;=0.05")/Table4[[#This Row],[Count]]</f>
        <v>1</v>
      </c>
      <c r="O42" s="1">
        <f>COUNTIFS(Table2[Sub-Sector],Table4[[#This Row],[Sub-Sector]],Table2[% Away From Current Month High],"&lt;=0.05")/Table4[[#This Row],[Count]]</f>
        <v>1</v>
      </c>
      <c r="P42" s="1">
        <f>COUNTIFS(Table2[Sub-Sector],Table4[[#This Row],[Sub-Sector]],Table2[% Away From 52W High],"&lt;=10")/Table4[[#This Row],[Count]]</f>
        <v>1</v>
      </c>
      <c r="Q42" s="1">
        <f>COUNTIFS(Table2[Sub-Sector],Table4[[#This Row],[Sub-Sector]],Table2[% Away From 52W Low],"&gt;=10")/Table4[[#This Row],[Count]]</f>
        <v>1</v>
      </c>
      <c r="R42" s="1">
        <f>COUNTIFS(Table2[Sub-Sector],Table4[[#This Row],[Sub-Sector]],Table2[% Price above 20 EMA],"&gt;=0")/Table4[[#This Row],[Count]]</f>
        <v>1</v>
      </c>
      <c r="S42" s="1">
        <f>COUNTIFS(Table2[Sub-Sector],Table4[[#This Row],[Sub-Sector]],Table2[% Price above 50 EMA],"&gt;=0")/Table4[[#This Row],[Count]]</f>
        <v>1</v>
      </c>
      <c r="T42" s="1">
        <f>COUNTIFS(Table2[Sub-Sector],Table4[[#This Row],[Sub-Sector]],Table2[% Price above 200 EMA],"&gt;=0")/Table4[[#This Row],[Count]]</f>
        <v>1</v>
      </c>
      <c r="U42" s="1">
        <f>COUNTIFS(Table2[Sub-Sector],Table4[[#This Row],[Sub-Sector]],Table2[Rate of Change - Zone],"Positive")/Table4[[#This Row],[Count]]</f>
        <v>0</v>
      </c>
      <c r="V42" s="1">
        <f>COUNTIFS(Table2[Sub-Sector],Table4[[#This Row],[Sub-Sector]],Table2[Sharpe Ratio],"&gt;=0.10")/Table4[[#This Row],[Count]]</f>
        <v>0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397</v>
      </c>
      <c r="X42">
        <f>_xlfn.RANK.AVG(Table4[[#This Row],[Score]],Table4[Score],1)</f>
        <v>51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211.5</v>
      </c>
      <c r="Z42">
        <f>_xlfn.RANK.AVG(Table4[[#This Row],[Score 2 ]],Table4[[Score 2 ]],1)</f>
        <v>40.5</v>
      </c>
    </row>
    <row r="43" spans="1:26" x14ac:dyDescent="0.3">
      <c r="A43" t="s">
        <v>988</v>
      </c>
      <c r="B43">
        <f>COUNTIFS(Table2[Sub-Sector],Table4[[#This Row],[Sub-Sector]])</f>
        <v>1</v>
      </c>
      <c r="C43" s="1">
        <f>COUNTIFS(Table2[Sub-Sector],Table4[[#This Row],[Sub-Sector]],Table2[Uptrend],"Uptrend")/Table4[[#This Row],[Count]]</f>
        <v>0</v>
      </c>
      <c r="D43" s="1">
        <f>COUNTIFS(Table2[Sub-Sector],Table4[[#This Row],[Sub-Sector]],Table2[1W Return vs Nifty],"&gt;=5")/Table4[[#This Row],[Count]]</f>
        <v>0</v>
      </c>
      <c r="E43" s="1">
        <f>COUNTIFS(Table2[Sub-Sector],Table4[[#This Row],[Sub-Sector]],Table2[1M Return vs Nifty],"&gt;=5")/Table4[[#This Row],[Count]]</f>
        <v>0</v>
      </c>
      <c r="F43" s="1">
        <f>COUNTIFS(Table2[Sub-Sector],Table4[[#This Row],[Sub-Sector]],Table2[6M Return vs Nifty],"&gt;=10")/Table4[[#This Row],[Count]]</f>
        <v>1</v>
      </c>
      <c r="G43" s="1">
        <f>COUNTIFS(Table2[Sub-Sector],Table4[[#This Row],[Sub-Sector]],Table2[1Y Return vs Nifty],"&gt;=10")/Table4[[#This Row],[Count]]</f>
        <v>1</v>
      </c>
      <c r="H43" s="1">
        <f>COUNTIFS(Table2[Sub-Sector],Table4[[#This Row],[Sub-Sector]],Table2[RSI Exponential â€“ 14D],"&gt;=50")/Table4[[#This Row],[Count]]</f>
        <v>0</v>
      </c>
      <c r="I43" s="1">
        <f>COUNTIFS(Table2[Sub-Sector],Table4[[#This Row],[Sub-Sector]],Table2[Relative Volume],"&gt;=1")/Table4[[#This Row],[Count]]</f>
        <v>0</v>
      </c>
      <c r="J43" s="1">
        <f>COUNTIFS(Table2[Sub-Sector],Table4[[#This Row],[Sub-Sector]],Table2[% Away From Day Low],"&gt;=0.05")/Table4[[#This Row],[Count]]</f>
        <v>0</v>
      </c>
      <c r="K43" s="1">
        <f>COUNTIFS(Table2[Sub-Sector],Table4[[#This Row],[Sub-Sector]],Table2[% Away From Day High],"&lt;=0.05")/Table4[[#This Row],[Count]]</f>
        <v>1</v>
      </c>
      <c r="L43" s="1">
        <f>COUNTIFS(Table2[Sub-Sector],Table4[[#This Row],[Sub-Sector]],Table2[% Away From Current Week Low],"&gt;=0.05")/Table4[[#This Row],[Count]]</f>
        <v>0</v>
      </c>
      <c r="M43" s="1">
        <f>COUNTIFS(Table2[Sub-Sector],Table4[[#This Row],[Sub-Sector]],Table2[% Away From Current Week High],"&lt;=0.05")/Table4[[#This Row],[Count]]</f>
        <v>0</v>
      </c>
      <c r="N43" s="1">
        <f>COUNTIFS(Table2[Sub-Sector],Table4[[#This Row],[Sub-Sector]],Table2[% Away From Current Month Low],"&gt;=0.05")/Table4[[#This Row],[Count]]</f>
        <v>0</v>
      </c>
      <c r="O43" s="1">
        <f>COUNTIFS(Table2[Sub-Sector],Table4[[#This Row],[Sub-Sector]],Table2[% Away From Current Month High],"&lt;=0.05")/Table4[[#This Row],[Count]]</f>
        <v>0</v>
      </c>
      <c r="P43" s="1">
        <f>COUNTIFS(Table2[Sub-Sector],Table4[[#This Row],[Sub-Sector]],Table2[% Away From 52W High],"&lt;=10")/Table4[[#This Row],[Count]]</f>
        <v>0</v>
      </c>
      <c r="Q43" s="1">
        <f>COUNTIFS(Table2[Sub-Sector],Table4[[#This Row],[Sub-Sector]],Table2[% Away From 52W Low],"&gt;=10")/Table4[[#This Row],[Count]]</f>
        <v>1</v>
      </c>
      <c r="R43" s="1">
        <f>COUNTIFS(Table2[Sub-Sector],Table4[[#This Row],[Sub-Sector]],Table2[% Price above 20 EMA],"&gt;=0")/Table4[[#This Row],[Count]]</f>
        <v>0</v>
      </c>
      <c r="S43" s="1">
        <f>COUNTIFS(Table2[Sub-Sector],Table4[[#This Row],[Sub-Sector]],Table2[% Price above 50 EMA],"&gt;=0")/Table4[[#This Row],[Count]]</f>
        <v>0</v>
      </c>
      <c r="T43" s="1">
        <f>COUNTIFS(Table2[Sub-Sector],Table4[[#This Row],[Sub-Sector]],Table2[% Price above 200 EMA],"&gt;=0")/Table4[[#This Row],[Count]]</f>
        <v>1</v>
      </c>
      <c r="U43" s="1">
        <f>COUNTIFS(Table2[Sub-Sector],Table4[[#This Row],[Sub-Sector]],Table2[Rate of Change - Zone],"Positive")/Table4[[#This Row],[Count]]</f>
        <v>0</v>
      </c>
      <c r="V43" s="1">
        <f>COUNTIFS(Table2[Sub-Sector],Table4[[#This Row],[Sub-Sector]],Table2[Sharpe Ratio],"&gt;=0.10")/Table4[[#This Row],[Count]]</f>
        <v>1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482.5</v>
      </c>
      <c r="X43">
        <f>_xlfn.RANK.AVG(Table4[[#This Row],[Score]],Table4[Score],1)</f>
        <v>69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211.5</v>
      </c>
      <c r="Z43">
        <f>_xlfn.RANK.AVG(Table4[[#This Row],[Score 2 ]],Table4[[Score 2 ]],1)</f>
        <v>40.5</v>
      </c>
    </row>
    <row r="44" spans="1:26" x14ac:dyDescent="0.3">
      <c r="A44" t="s">
        <v>223</v>
      </c>
      <c r="B44">
        <f>COUNTIFS(Table2[Sub-Sector],Table4[[#This Row],[Sub-Sector]])</f>
        <v>5</v>
      </c>
      <c r="C44" s="1">
        <f>COUNTIFS(Table2[Sub-Sector],Table4[[#This Row],[Sub-Sector]],Table2[Uptrend],"Uptrend")/Table4[[#This Row],[Count]]</f>
        <v>0.4</v>
      </c>
      <c r="D44" s="1">
        <f>COUNTIFS(Table2[Sub-Sector],Table4[[#This Row],[Sub-Sector]],Table2[1W Return vs Nifty],"&gt;=5")/Table4[[#This Row],[Count]]</f>
        <v>0</v>
      </c>
      <c r="E44" s="1">
        <f>COUNTIFS(Table2[Sub-Sector],Table4[[#This Row],[Sub-Sector]],Table2[1M Return vs Nifty],"&gt;=5")/Table4[[#This Row],[Count]]</f>
        <v>0.4</v>
      </c>
      <c r="F44" s="1">
        <f>COUNTIFS(Table2[Sub-Sector],Table4[[#This Row],[Sub-Sector]],Table2[6M Return vs Nifty],"&gt;=10")/Table4[[#This Row],[Count]]</f>
        <v>0.6</v>
      </c>
      <c r="G44" s="1">
        <f>COUNTIFS(Table2[Sub-Sector],Table4[[#This Row],[Sub-Sector]],Table2[1Y Return vs Nifty],"&gt;=10")/Table4[[#This Row],[Count]]</f>
        <v>0.4</v>
      </c>
      <c r="H44" s="1">
        <f>COUNTIFS(Table2[Sub-Sector],Table4[[#This Row],[Sub-Sector]],Table2[RSI Exponential â€“ 14D],"&gt;=50")/Table4[[#This Row],[Count]]</f>
        <v>0.6</v>
      </c>
      <c r="I44" s="1">
        <f>COUNTIFS(Table2[Sub-Sector],Table4[[#This Row],[Sub-Sector]],Table2[Relative Volume],"&gt;=1")/Table4[[#This Row],[Count]]</f>
        <v>0</v>
      </c>
      <c r="J44" s="1">
        <f>COUNTIFS(Table2[Sub-Sector],Table4[[#This Row],[Sub-Sector]],Table2[% Away From Day Low],"&gt;=0.05")/Table4[[#This Row],[Count]]</f>
        <v>0</v>
      </c>
      <c r="K44" s="1">
        <f>COUNTIFS(Table2[Sub-Sector],Table4[[#This Row],[Sub-Sector]],Table2[% Away From Day High],"&lt;=0.05")/Table4[[#This Row],[Count]]</f>
        <v>1</v>
      </c>
      <c r="L44" s="1">
        <f>COUNTIFS(Table2[Sub-Sector],Table4[[#This Row],[Sub-Sector]],Table2[% Away From Current Week Low],"&gt;=0.05")/Table4[[#This Row],[Count]]</f>
        <v>0.2</v>
      </c>
      <c r="M44" s="1">
        <f>COUNTIFS(Table2[Sub-Sector],Table4[[#This Row],[Sub-Sector]],Table2[% Away From Current Week High],"&lt;=0.05")/Table4[[#This Row],[Count]]</f>
        <v>1</v>
      </c>
      <c r="N44" s="1">
        <f>COUNTIFS(Table2[Sub-Sector],Table4[[#This Row],[Sub-Sector]],Table2[% Away From Current Month Low],"&gt;=0.05")/Table4[[#This Row],[Count]]</f>
        <v>0.4</v>
      </c>
      <c r="O44" s="1">
        <f>COUNTIFS(Table2[Sub-Sector],Table4[[#This Row],[Sub-Sector]],Table2[% Away From Current Month High],"&lt;=0.05")/Table4[[#This Row],[Count]]</f>
        <v>0.2</v>
      </c>
      <c r="P44" s="1">
        <f>COUNTIFS(Table2[Sub-Sector],Table4[[#This Row],[Sub-Sector]],Table2[% Away From 52W High],"&lt;=10")/Table4[[#This Row],[Count]]</f>
        <v>0.4</v>
      </c>
      <c r="Q44" s="1">
        <f>COUNTIFS(Table2[Sub-Sector],Table4[[#This Row],[Sub-Sector]],Table2[% Away From 52W Low],"&gt;=10")/Table4[[#This Row],[Count]]</f>
        <v>0.8</v>
      </c>
      <c r="R44" s="1">
        <f>COUNTIFS(Table2[Sub-Sector],Table4[[#This Row],[Sub-Sector]],Table2[% Price above 20 EMA],"&gt;=0")/Table4[[#This Row],[Count]]</f>
        <v>0.6</v>
      </c>
      <c r="S44" s="1">
        <f>COUNTIFS(Table2[Sub-Sector],Table4[[#This Row],[Sub-Sector]],Table2[% Price above 50 EMA],"&gt;=0")/Table4[[#This Row],[Count]]</f>
        <v>0.6</v>
      </c>
      <c r="T44" s="1">
        <f>COUNTIFS(Table2[Sub-Sector],Table4[[#This Row],[Sub-Sector]],Table2[% Price above 200 EMA],"&gt;=0")/Table4[[#This Row],[Count]]</f>
        <v>0.6</v>
      </c>
      <c r="U44" s="1">
        <f>COUNTIFS(Table2[Sub-Sector],Table4[[#This Row],[Sub-Sector]],Table2[Rate of Change - Zone],"Positive")/Table4[[#This Row],[Count]]</f>
        <v>0.4</v>
      </c>
      <c r="V44" s="1">
        <f>COUNTIFS(Table2[Sub-Sector],Table4[[#This Row],[Sub-Sector]],Table2[Sharpe Ratio],"&gt;=0.10")/Table4[[#This Row],[Count]]</f>
        <v>0.2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341.5</v>
      </c>
      <c r="X44">
        <f>_xlfn.RANK.AVG(Table4[[#This Row],[Score]],Table4[Score],1)</f>
        <v>36.5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212.5</v>
      </c>
      <c r="Z44">
        <f>_xlfn.RANK.AVG(Table4[[#This Row],[Score 2 ]],Table4[[Score 2 ]],1)</f>
        <v>43.5</v>
      </c>
    </row>
    <row r="45" spans="1:26" x14ac:dyDescent="0.3">
      <c r="A45" t="s">
        <v>819</v>
      </c>
      <c r="B45">
        <f>COUNTIFS(Table2[Sub-Sector],Table4[[#This Row],[Sub-Sector]])</f>
        <v>5</v>
      </c>
      <c r="C45" s="1">
        <f>COUNTIFS(Table2[Sub-Sector],Table4[[#This Row],[Sub-Sector]],Table2[Uptrend],"Uptrend")/Table4[[#This Row],[Count]]</f>
        <v>0</v>
      </c>
      <c r="D45" s="1">
        <f>COUNTIFS(Table2[Sub-Sector],Table4[[#This Row],[Sub-Sector]],Table2[1W Return vs Nifty],"&gt;=5")/Table4[[#This Row],[Count]]</f>
        <v>0</v>
      </c>
      <c r="E45" s="1">
        <f>COUNTIFS(Table2[Sub-Sector],Table4[[#This Row],[Sub-Sector]],Table2[1M Return vs Nifty],"&gt;=5")/Table4[[#This Row],[Count]]</f>
        <v>0</v>
      </c>
      <c r="F45" s="1">
        <f>COUNTIFS(Table2[Sub-Sector],Table4[[#This Row],[Sub-Sector]],Table2[6M Return vs Nifty],"&gt;=10")/Table4[[#This Row],[Count]]</f>
        <v>0.2</v>
      </c>
      <c r="G45" s="1">
        <f>COUNTIFS(Table2[Sub-Sector],Table4[[#This Row],[Sub-Sector]],Table2[1Y Return vs Nifty],"&gt;=10")/Table4[[#This Row],[Count]]</f>
        <v>0.6</v>
      </c>
      <c r="H45" s="1">
        <f>COUNTIFS(Table2[Sub-Sector],Table4[[#This Row],[Sub-Sector]],Table2[RSI Exponential â€“ 14D],"&gt;=50")/Table4[[#This Row],[Count]]</f>
        <v>0.2</v>
      </c>
      <c r="I45" s="1">
        <f>COUNTIFS(Table2[Sub-Sector],Table4[[#This Row],[Sub-Sector]],Table2[Relative Volume],"&gt;=1")/Table4[[#This Row],[Count]]</f>
        <v>0.2</v>
      </c>
      <c r="J45" s="1">
        <f>COUNTIFS(Table2[Sub-Sector],Table4[[#This Row],[Sub-Sector]],Table2[% Away From Day Low],"&gt;=0.05")/Table4[[#This Row],[Count]]</f>
        <v>0</v>
      </c>
      <c r="K45" s="1">
        <f>COUNTIFS(Table2[Sub-Sector],Table4[[#This Row],[Sub-Sector]],Table2[% Away From Day High],"&lt;=0.05")/Table4[[#This Row],[Count]]</f>
        <v>1</v>
      </c>
      <c r="L45" s="1">
        <f>COUNTIFS(Table2[Sub-Sector],Table4[[#This Row],[Sub-Sector]],Table2[% Away From Current Week Low],"&gt;=0.05")/Table4[[#This Row],[Count]]</f>
        <v>0</v>
      </c>
      <c r="M45" s="1">
        <f>COUNTIFS(Table2[Sub-Sector],Table4[[#This Row],[Sub-Sector]],Table2[% Away From Current Week High],"&lt;=0.05")/Table4[[#This Row],[Count]]</f>
        <v>0.8</v>
      </c>
      <c r="N45" s="1">
        <f>COUNTIFS(Table2[Sub-Sector],Table4[[#This Row],[Sub-Sector]],Table2[% Away From Current Month Low],"&gt;=0.05")/Table4[[#This Row],[Count]]</f>
        <v>0.2</v>
      </c>
      <c r="O45" s="1">
        <f>COUNTIFS(Table2[Sub-Sector],Table4[[#This Row],[Sub-Sector]],Table2[% Away From Current Month High],"&lt;=0.05")/Table4[[#This Row],[Count]]</f>
        <v>0.2</v>
      </c>
      <c r="P45" s="1">
        <f>COUNTIFS(Table2[Sub-Sector],Table4[[#This Row],[Sub-Sector]],Table2[% Away From 52W High],"&lt;=10")/Table4[[#This Row],[Count]]</f>
        <v>0</v>
      </c>
      <c r="Q45" s="1">
        <f>COUNTIFS(Table2[Sub-Sector],Table4[[#This Row],[Sub-Sector]],Table2[% Away From 52W Low],"&gt;=10")/Table4[[#This Row],[Count]]</f>
        <v>1</v>
      </c>
      <c r="R45" s="1">
        <f>COUNTIFS(Table2[Sub-Sector],Table4[[#This Row],[Sub-Sector]],Table2[% Price above 20 EMA],"&gt;=0")/Table4[[#This Row],[Count]]</f>
        <v>0.2</v>
      </c>
      <c r="S45" s="1">
        <f>COUNTIFS(Table2[Sub-Sector],Table4[[#This Row],[Sub-Sector]],Table2[% Price above 50 EMA],"&gt;=0")/Table4[[#This Row],[Count]]</f>
        <v>0.2</v>
      </c>
      <c r="T45" s="1">
        <f>COUNTIFS(Table2[Sub-Sector],Table4[[#This Row],[Sub-Sector]],Table2[% Price above 200 EMA],"&gt;=0")/Table4[[#This Row],[Count]]</f>
        <v>0.4</v>
      </c>
      <c r="U45" s="1">
        <f>COUNTIFS(Table2[Sub-Sector],Table4[[#This Row],[Sub-Sector]],Table2[Rate of Change - Zone],"Positive")/Table4[[#This Row],[Count]]</f>
        <v>0.2</v>
      </c>
      <c r="V45" s="1">
        <f>COUNTIFS(Table2[Sub-Sector],Table4[[#This Row],[Sub-Sector]],Table2[Sharpe Ratio],"&gt;=0.10")/Table4[[#This Row],[Count]]</f>
        <v>1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483.5</v>
      </c>
      <c r="X45">
        <f>_xlfn.RANK.AVG(Table4[[#This Row],[Score]],Table4[Score],1)</f>
        <v>70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212.5</v>
      </c>
      <c r="Z45">
        <f>_xlfn.RANK.AVG(Table4[[#This Row],[Score 2 ]],Table4[[Score 2 ]],1)</f>
        <v>43.5</v>
      </c>
    </row>
    <row r="46" spans="1:26" x14ac:dyDescent="0.3">
      <c r="A46" t="s">
        <v>85</v>
      </c>
      <c r="B46">
        <f>COUNTIFS(Table2[Sub-Sector],Table4[[#This Row],[Sub-Sector]])</f>
        <v>5</v>
      </c>
      <c r="C46" s="1">
        <f>COUNTIFS(Table2[Sub-Sector],Table4[[#This Row],[Sub-Sector]],Table2[Uptrend],"Uptrend")/Table4[[#This Row],[Count]]</f>
        <v>0</v>
      </c>
      <c r="D46" s="1">
        <f>COUNTIFS(Table2[Sub-Sector],Table4[[#This Row],[Sub-Sector]],Table2[1W Return vs Nifty],"&gt;=5")/Table4[[#This Row],[Count]]</f>
        <v>0.2</v>
      </c>
      <c r="E46" s="1">
        <f>COUNTIFS(Table2[Sub-Sector],Table4[[#This Row],[Sub-Sector]],Table2[1M Return vs Nifty],"&gt;=5")/Table4[[#This Row],[Count]]</f>
        <v>0</v>
      </c>
      <c r="F46" s="1">
        <f>COUNTIFS(Table2[Sub-Sector],Table4[[#This Row],[Sub-Sector]],Table2[6M Return vs Nifty],"&gt;=10")/Table4[[#This Row],[Count]]</f>
        <v>0.2</v>
      </c>
      <c r="G46" s="1">
        <f>COUNTIFS(Table2[Sub-Sector],Table4[[#This Row],[Sub-Sector]],Table2[1Y Return vs Nifty],"&gt;=10")/Table4[[#This Row],[Count]]</f>
        <v>0.6</v>
      </c>
      <c r="H46" s="1">
        <f>COUNTIFS(Table2[Sub-Sector],Table4[[#This Row],[Sub-Sector]],Table2[RSI Exponential â€“ 14D],"&gt;=50")/Table4[[#This Row],[Count]]</f>
        <v>0.2</v>
      </c>
      <c r="I46" s="1">
        <f>COUNTIFS(Table2[Sub-Sector],Table4[[#This Row],[Sub-Sector]],Table2[Relative Volume],"&gt;=1")/Table4[[#This Row],[Count]]</f>
        <v>0.6</v>
      </c>
      <c r="J46" s="1">
        <f>COUNTIFS(Table2[Sub-Sector],Table4[[#This Row],[Sub-Sector]],Table2[% Away From Day Low],"&gt;=0.05")/Table4[[#This Row],[Count]]</f>
        <v>0</v>
      </c>
      <c r="K46" s="1">
        <f>COUNTIFS(Table2[Sub-Sector],Table4[[#This Row],[Sub-Sector]],Table2[% Away From Day High],"&lt;=0.05")/Table4[[#This Row],[Count]]</f>
        <v>1</v>
      </c>
      <c r="L46" s="1">
        <f>COUNTIFS(Table2[Sub-Sector],Table4[[#This Row],[Sub-Sector]],Table2[% Away From Current Week Low],"&gt;=0.05")/Table4[[#This Row],[Count]]</f>
        <v>0.2</v>
      </c>
      <c r="M46" s="1">
        <f>COUNTIFS(Table2[Sub-Sector],Table4[[#This Row],[Sub-Sector]],Table2[% Away From Current Week High],"&lt;=0.05")/Table4[[#This Row],[Count]]</f>
        <v>0.4</v>
      </c>
      <c r="N46" s="1">
        <f>COUNTIFS(Table2[Sub-Sector],Table4[[#This Row],[Sub-Sector]],Table2[% Away From Current Month Low],"&gt;=0.05")/Table4[[#This Row],[Count]]</f>
        <v>0.2</v>
      </c>
      <c r="O46" s="1">
        <f>COUNTIFS(Table2[Sub-Sector],Table4[[#This Row],[Sub-Sector]],Table2[% Away From Current Month High],"&lt;=0.05")/Table4[[#This Row],[Count]]</f>
        <v>0</v>
      </c>
      <c r="P46" s="1">
        <f>COUNTIFS(Table2[Sub-Sector],Table4[[#This Row],[Sub-Sector]],Table2[% Away From 52W High],"&lt;=10")/Table4[[#This Row],[Count]]</f>
        <v>0</v>
      </c>
      <c r="Q46" s="1">
        <f>COUNTIFS(Table2[Sub-Sector],Table4[[#This Row],[Sub-Sector]],Table2[% Away From 52W Low],"&gt;=10")/Table4[[#This Row],[Count]]</f>
        <v>0.8</v>
      </c>
      <c r="R46" s="1">
        <f>COUNTIFS(Table2[Sub-Sector],Table4[[#This Row],[Sub-Sector]],Table2[% Price above 20 EMA],"&gt;=0")/Table4[[#This Row],[Count]]</f>
        <v>0</v>
      </c>
      <c r="S46" s="1">
        <f>COUNTIFS(Table2[Sub-Sector],Table4[[#This Row],[Sub-Sector]],Table2[% Price above 50 EMA],"&gt;=0")/Table4[[#This Row],[Count]]</f>
        <v>0</v>
      </c>
      <c r="T46" s="1">
        <f>COUNTIFS(Table2[Sub-Sector],Table4[[#This Row],[Sub-Sector]],Table2[% Price above 200 EMA],"&gt;=0")/Table4[[#This Row],[Count]]</f>
        <v>0</v>
      </c>
      <c r="U46" s="1">
        <f>COUNTIFS(Table2[Sub-Sector],Table4[[#This Row],[Sub-Sector]],Table2[Rate of Change - Zone],"Positive")/Table4[[#This Row],[Count]]</f>
        <v>0</v>
      </c>
      <c r="V46" s="1">
        <f>COUNTIFS(Table2[Sub-Sector],Table4[[#This Row],[Sub-Sector]],Table2[Sharpe Ratio],"&gt;=0.10")/Table4[[#This Row],[Count]]</f>
        <v>0.6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432</v>
      </c>
      <c r="X46">
        <f>_xlfn.RANK.AVG(Table4[[#This Row],[Score]],Table4[Score],1)</f>
        <v>60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214.5</v>
      </c>
      <c r="Z46">
        <f>_xlfn.RANK.AVG(Table4[[#This Row],[Score 2 ]],Table4[[Score 2 ]],1)</f>
        <v>45</v>
      </c>
    </row>
    <row r="47" spans="1:26" x14ac:dyDescent="0.3">
      <c r="A47" t="s">
        <v>134</v>
      </c>
      <c r="B47">
        <f>COUNTIFS(Table2[Sub-Sector],Table4[[#This Row],[Sub-Sector]])</f>
        <v>20</v>
      </c>
      <c r="C47" s="1">
        <f>COUNTIFS(Table2[Sub-Sector],Table4[[#This Row],[Sub-Sector]],Table2[Uptrend],"Uptrend")/Table4[[#This Row],[Count]]</f>
        <v>0.2</v>
      </c>
      <c r="D47" s="1">
        <f>COUNTIFS(Table2[Sub-Sector],Table4[[#This Row],[Sub-Sector]],Table2[1W Return vs Nifty],"&gt;=5")/Table4[[#This Row],[Count]]</f>
        <v>0.2</v>
      </c>
      <c r="E47" s="1">
        <f>COUNTIFS(Table2[Sub-Sector],Table4[[#This Row],[Sub-Sector]],Table2[1M Return vs Nifty],"&gt;=5")/Table4[[#This Row],[Count]]</f>
        <v>0.15</v>
      </c>
      <c r="F47" s="1">
        <f>COUNTIFS(Table2[Sub-Sector],Table4[[#This Row],[Sub-Sector]],Table2[6M Return vs Nifty],"&gt;=10")/Table4[[#This Row],[Count]]</f>
        <v>0.15</v>
      </c>
      <c r="G47" s="1">
        <f>COUNTIFS(Table2[Sub-Sector],Table4[[#This Row],[Sub-Sector]],Table2[1Y Return vs Nifty],"&gt;=10")/Table4[[#This Row],[Count]]</f>
        <v>0.65</v>
      </c>
      <c r="H47" s="1">
        <f>COUNTIFS(Table2[Sub-Sector],Table4[[#This Row],[Sub-Sector]],Table2[RSI Exponential â€“ 14D],"&gt;=50")/Table4[[#This Row],[Count]]</f>
        <v>0.3</v>
      </c>
      <c r="I47" s="1">
        <f>COUNTIFS(Table2[Sub-Sector],Table4[[#This Row],[Sub-Sector]],Table2[Relative Volume],"&gt;=1")/Table4[[#This Row],[Count]]</f>
        <v>0.15</v>
      </c>
      <c r="J47" s="1">
        <f>COUNTIFS(Table2[Sub-Sector],Table4[[#This Row],[Sub-Sector]],Table2[% Away From Day Low],"&gt;=0.05")/Table4[[#This Row],[Count]]</f>
        <v>0.05</v>
      </c>
      <c r="K47" s="1">
        <f>COUNTIFS(Table2[Sub-Sector],Table4[[#This Row],[Sub-Sector]],Table2[% Away From Day High],"&lt;=0.05")/Table4[[#This Row],[Count]]</f>
        <v>1</v>
      </c>
      <c r="L47" s="1">
        <f>COUNTIFS(Table2[Sub-Sector],Table4[[#This Row],[Sub-Sector]],Table2[% Away From Current Week Low],"&gt;=0.05")/Table4[[#This Row],[Count]]</f>
        <v>0.2</v>
      </c>
      <c r="M47" s="1">
        <f>COUNTIFS(Table2[Sub-Sector],Table4[[#This Row],[Sub-Sector]],Table2[% Away From Current Week High],"&lt;=0.05")/Table4[[#This Row],[Count]]</f>
        <v>0.75</v>
      </c>
      <c r="N47" s="1">
        <f>COUNTIFS(Table2[Sub-Sector],Table4[[#This Row],[Sub-Sector]],Table2[% Away From Current Month Low],"&gt;=0.05")/Table4[[#This Row],[Count]]</f>
        <v>0.35</v>
      </c>
      <c r="O47" s="1">
        <f>COUNTIFS(Table2[Sub-Sector],Table4[[#This Row],[Sub-Sector]],Table2[% Away From Current Month High],"&lt;=0.05")/Table4[[#This Row],[Count]]</f>
        <v>0.2</v>
      </c>
      <c r="P47" s="1">
        <f>COUNTIFS(Table2[Sub-Sector],Table4[[#This Row],[Sub-Sector]],Table2[% Away From 52W High],"&lt;=10")/Table4[[#This Row],[Count]]</f>
        <v>0.15</v>
      </c>
      <c r="Q47" s="1">
        <f>COUNTIFS(Table2[Sub-Sector],Table4[[#This Row],[Sub-Sector]],Table2[% Away From 52W Low],"&gt;=10")/Table4[[#This Row],[Count]]</f>
        <v>0.85</v>
      </c>
      <c r="R47" s="1">
        <f>COUNTIFS(Table2[Sub-Sector],Table4[[#This Row],[Sub-Sector]],Table2[% Price above 20 EMA],"&gt;=0")/Table4[[#This Row],[Count]]</f>
        <v>0.3</v>
      </c>
      <c r="S47" s="1">
        <f>COUNTIFS(Table2[Sub-Sector],Table4[[#This Row],[Sub-Sector]],Table2[% Price above 50 EMA],"&gt;=0")/Table4[[#This Row],[Count]]</f>
        <v>0.2</v>
      </c>
      <c r="T47" s="1">
        <f>COUNTIFS(Table2[Sub-Sector],Table4[[#This Row],[Sub-Sector]],Table2[% Price above 200 EMA],"&gt;=0")/Table4[[#This Row],[Count]]</f>
        <v>0.4</v>
      </c>
      <c r="U47" s="1">
        <f>COUNTIFS(Table2[Sub-Sector],Table4[[#This Row],[Sub-Sector]],Table2[Rate of Change - Zone],"Positive")/Table4[[#This Row],[Count]]</f>
        <v>0.25</v>
      </c>
      <c r="V47" s="1">
        <f>COUNTIFS(Table2[Sub-Sector],Table4[[#This Row],[Sub-Sector]],Table2[Sharpe Ratio],"&gt;=0.10")/Table4[[#This Row],[Count]]</f>
        <v>0.45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336</v>
      </c>
      <c r="X47">
        <f>_xlfn.RANK.AVG(Table4[[#This Row],[Score]],Table4[Score],1)</f>
        <v>33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</v>
      </c>
      <c r="Z47">
        <f>_xlfn.RANK.AVG(Table4[[#This Row],[Score 2 ]],Table4[[Score 2 ]],1)</f>
        <v>46</v>
      </c>
    </row>
    <row r="48" spans="1:26" x14ac:dyDescent="0.3">
      <c r="A48" t="s">
        <v>303</v>
      </c>
      <c r="B48">
        <f>COUNTIFS(Table2[Sub-Sector],Table4[[#This Row],[Sub-Sector]])</f>
        <v>3</v>
      </c>
      <c r="C48" s="1">
        <f>COUNTIFS(Table2[Sub-Sector],Table4[[#This Row],[Sub-Sector]],Table2[Uptrend],"Uptrend")/Table4[[#This Row],[Count]]</f>
        <v>0.33333333333333331</v>
      </c>
      <c r="D48" s="1">
        <f>COUNTIFS(Table2[Sub-Sector],Table4[[#This Row],[Sub-Sector]],Table2[1W Return vs Nifty],"&gt;=5")/Table4[[#This Row],[Count]]</f>
        <v>0</v>
      </c>
      <c r="E48" s="1">
        <f>COUNTIFS(Table2[Sub-Sector],Table4[[#This Row],[Sub-Sector]],Table2[1M Return vs Nifty],"&gt;=5")/Table4[[#This Row],[Count]]</f>
        <v>0</v>
      </c>
      <c r="F48" s="1">
        <f>COUNTIFS(Table2[Sub-Sector],Table4[[#This Row],[Sub-Sector]],Table2[6M Return vs Nifty],"&gt;=10")/Table4[[#This Row],[Count]]</f>
        <v>0.33333333333333331</v>
      </c>
      <c r="G48" s="1">
        <f>COUNTIFS(Table2[Sub-Sector],Table4[[#This Row],[Sub-Sector]],Table2[1Y Return vs Nifty],"&gt;=10")/Table4[[#This Row],[Count]]</f>
        <v>0.66666666666666663</v>
      </c>
      <c r="H48" s="1">
        <f>COUNTIFS(Table2[Sub-Sector],Table4[[#This Row],[Sub-Sector]],Table2[RSI Exponential â€“ 14D],"&gt;=50")/Table4[[#This Row],[Count]]</f>
        <v>0</v>
      </c>
      <c r="I48" s="1">
        <f>COUNTIFS(Table2[Sub-Sector],Table4[[#This Row],[Sub-Sector]],Table2[Relative Volume],"&gt;=1")/Table4[[#This Row],[Count]]</f>
        <v>0.33333333333333331</v>
      </c>
      <c r="J48" s="1">
        <f>COUNTIFS(Table2[Sub-Sector],Table4[[#This Row],[Sub-Sector]],Table2[% Away From Day Low],"&gt;=0.05")/Table4[[#This Row],[Count]]</f>
        <v>0</v>
      </c>
      <c r="K48" s="1">
        <f>COUNTIFS(Table2[Sub-Sector],Table4[[#This Row],[Sub-Sector]],Table2[% Away From Day High],"&lt;=0.05")/Table4[[#This Row],[Count]]</f>
        <v>1</v>
      </c>
      <c r="L48" s="1">
        <f>COUNTIFS(Table2[Sub-Sector],Table4[[#This Row],[Sub-Sector]],Table2[% Away From Current Week Low],"&gt;=0.05")/Table4[[#This Row],[Count]]</f>
        <v>0</v>
      </c>
      <c r="M48" s="1">
        <f>COUNTIFS(Table2[Sub-Sector],Table4[[#This Row],[Sub-Sector]],Table2[% Away From Current Week High],"&lt;=0.05")/Table4[[#This Row],[Count]]</f>
        <v>0</v>
      </c>
      <c r="N48" s="1">
        <f>COUNTIFS(Table2[Sub-Sector],Table4[[#This Row],[Sub-Sector]],Table2[% Away From Current Month Low],"&gt;=0.05")/Table4[[#This Row],[Count]]</f>
        <v>0</v>
      </c>
      <c r="O48" s="1">
        <f>COUNTIFS(Table2[Sub-Sector],Table4[[#This Row],[Sub-Sector]],Table2[% Away From Current Month High],"&lt;=0.05")/Table4[[#This Row],[Count]]</f>
        <v>0</v>
      </c>
      <c r="P48" s="1">
        <f>COUNTIFS(Table2[Sub-Sector],Table4[[#This Row],[Sub-Sector]],Table2[% Away From 52W High],"&lt;=10")/Table4[[#This Row],[Count]]</f>
        <v>0</v>
      </c>
      <c r="Q48" s="1">
        <f>COUNTIFS(Table2[Sub-Sector],Table4[[#This Row],[Sub-Sector]],Table2[% Away From 52W Low],"&gt;=10")/Table4[[#This Row],[Count]]</f>
        <v>0.66666666666666663</v>
      </c>
      <c r="R48" s="1">
        <f>COUNTIFS(Table2[Sub-Sector],Table4[[#This Row],[Sub-Sector]],Table2[% Price above 20 EMA],"&gt;=0")/Table4[[#This Row],[Count]]</f>
        <v>0</v>
      </c>
      <c r="S48" s="1">
        <f>COUNTIFS(Table2[Sub-Sector],Table4[[#This Row],[Sub-Sector]],Table2[% Price above 50 EMA],"&gt;=0")/Table4[[#This Row],[Count]]</f>
        <v>0</v>
      </c>
      <c r="T48" s="1">
        <f>COUNTIFS(Table2[Sub-Sector],Table4[[#This Row],[Sub-Sector]],Table2[% Price above 200 EMA],"&gt;=0")/Table4[[#This Row],[Count]]</f>
        <v>0.33333333333333331</v>
      </c>
      <c r="U48" s="1">
        <f>COUNTIFS(Table2[Sub-Sector],Table4[[#This Row],[Sub-Sector]],Table2[Rate of Change - Zone],"Positive")/Table4[[#This Row],[Count]]</f>
        <v>0</v>
      </c>
      <c r="V48" s="1">
        <f>COUNTIFS(Table2[Sub-Sector],Table4[[#This Row],[Sub-Sector]],Table2[Sharpe Ratio],"&gt;=0.10")/Table4[[#This Row],[Count]]</f>
        <v>0.33333333333333331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422.5</v>
      </c>
      <c r="X48">
        <f>_xlfn.RANK.AVG(Table4[[#This Row],[Score]],Table4[Score],1)</f>
        <v>58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215.5</v>
      </c>
      <c r="Z48">
        <f>_xlfn.RANK.AVG(Table4[[#This Row],[Score 2 ]],Table4[[Score 2 ]],1)</f>
        <v>47</v>
      </c>
    </row>
    <row r="49" spans="1:26" x14ac:dyDescent="0.3">
      <c r="A49" t="s">
        <v>273</v>
      </c>
      <c r="B49">
        <f>COUNTIFS(Table2[Sub-Sector],Table4[[#This Row],[Sub-Sector]])</f>
        <v>3</v>
      </c>
      <c r="C49" s="1">
        <f>COUNTIFS(Table2[Sub-Sector],Table4[[#This Row],[Sub-Sector]],Table2[Uptrend],"Uptrend")/Table4[[#This Row],[Count]]</f>
        <v>0.66666666666666663</v>
      </c>
      <c r="D49" s="1">
        <f>COUNTIFS(Table2[Sub-Sector],Table4[[#This Row],[Sub-Sector]],Table2[1W Return vs Nifty],"&gt;=5")/Table4[[#This Row],[Count]]</f>
        <v>0</v>
      </c>
      <c r="E49" s="1">
        <f>COUNTIFS(Table2[Sub-Sector],Table4[[#This Row],[Sub-Sector]],Table2[1M Return vs Nifty],"&gt;=5")/Table4[[#This Row],[Count]]</f>
        <v>0.33333333333333331</v>
      </c>
      <c r="F49" s="1">
        <f>COUNTIFS(Table2[Sub-Sector],Table4[[#This Row],[Sub-Sector]],Table2[6M Return vs Nifty],"&gt;=10")/Table4[[#This Row],[Count]]</f>
        <v>0.66666666666666663</v>
      </c>
      <c r="G49" s="1">
        <f>COUNTIFS(Table2[Sub-Sector],Table4[[#This Row],[Sub-Sector]],Table2[1Y Return vs Nifty],"&gt;=10")/Table4[[#This Row],[Count]]</f>
        <v>0.33333333333333331</v>
      </c>
      <c r="H49" s="1">
        <f>COUNTIFS(Table2[Sub-Sector],Table4[[#This Row],[Sub-Sector]],Table2[RSI Exponential â€“ 14D],"&gt;=50")/Table4[[#This Row],[Count]]</f>
        <v>0.33333333333333331</v>
      </c>
      <c r="I49" s="1">
        <f>COUNTIFS(Table2[Sub-Sector],Table4[[#This Row],[Sub-Sector]],Table2[Relative Volume],"&gt;=1")/Table4[[#This Row],[Count]]</f>
        <v>0</v>
      </c>
      <c r="J49" s="1">
        <f>COUNTIFS(Table2[Sub-Sector],Table4[[#This Row],[Sub-Sector]],Table2[% Away From Day Low],"&gt;=0.05")/Table4[[#This Row],[Count]]</f>
        <v>0</v>
      </c>
      <c r="K49" s="1">
        <f>COUNTIFS(Table2[Sub-Sector],Table4[[#This Row],[Sub-Sector]],Table2[% Away From Day High],"&lt;=0.05")/Table4[[#This Row],[Count]]</f>
        <v>1</v>
      </c>
      <c r="L49" s="1">
        <f>COUNTIFS(Table2[Sub-Sector],Table4[[#This Row],[Sub-Sector]],Table2[% Away From Current Week Low],"&gt;=0.05")/Table4[[#This Row],[Count]]</f>
        <v>0</v>
      </c>
      <c r="M49" s="1">
        <f>COUNTIFS(Table2[Sub-Sector],Table4[[#This Row],[Sub-Sector]],Table2[% Away From Current Week High],"&lt;=0.05")/Table4[[#This Row],[Count]]</f>
        <v>0.66666666666666663</v>
      </c>
      <c r="N49" s="1">
        <f>COUNTIFS(Table2[Sub-Sector],Table4[[#This Row],[Sub-Sector]],Table2[% Away From Current Month Low],"&gt;=0.05")/Table4[[#This Row],[Count]]</f>
        <v>0.33333333333333331</v>
      </c>
      <c r="O49" s="1">
        <f>COUNTIFS(Table2[Sub-Sector],Table4[[#This Row],[Sub-Sector]],Table2[% Away From Current Month High],"&lt;=0.05")/Table4[[#This Row],[Count]]</f>
        <v>0</v>
      </c>
      <c r="P49" s="1">
        <f>COUNTIFS(Table2[Sub-Sector],Table4[[#This Row],[Sub-Sector]],Table2[% Away From 52W High],"&lt;=10")/Table4[[#This Row],[Count]]</f>
        <v>0</v>
      </c>
      <c r="Q49" s="1">
        <f>COUNTIFS(Table2[Sub-Sector],Table4[[#This Row],[Sub-Sector]],Table2[% Away From 52W Low],"&gt;=10")/Table4[[#This Row],[Count]]</f>
        <v>0.66666666666666663</v>
      </c>
      <c r="R49" s="1">
        <f>COUNTIFS(Table2[Sub-Sector],Table4[[#This Row],[Sub-Sector]],Table2[% Price above 20 EMA],"&gt;=0")/Table4[[#This Row],[Count]]</f>
        <v>0.33333333333333331</v>
      </c>
      <c r="S49" s="1">
        <f>COUNTIFS(Table2[Sub-Sector],Table4[[#This Row],[Sub-Sector]],Table2[% Price above 50 EMA],"&gt;=0")/Table4[[#This Row],[Count]]</f>
        <v>0.33333333333333331</v>
      </c>
      <c r="T49" s="1">
        <f>COUNTIFS(Table2[Sub-Sector],Table4[[#This Row],[Sub-Sector]],Table2[% Price above 200 EMA],"&gt;=0")/Table4[[#This Row],[Count]]</f>
        <v>0.66666666666666663</v>
      </c>
      <c r="U49" s="1">
        <f>COUNTIFS(Table2[Sub-Sector],Table4[[#This Row],[Sub-Sector]],Table2[Rate of Change - Zone],"Positive")/Table4[[#This Row],[Count]]</f>
        <v>0.33333333333333331</v>
      </c>
      <c r="V49" s="1">
        <f>COUNTIFS(Table2[Sub-Sector],Table4[[#This Row],[Sub-Sector]],Table2[Sharpe Ratio],"&gt;=0.10")/Table4[[#This Row],[Count]]</f>
        <v>0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338.5</v>
      </c>
      <c r="X49">
        <f>_xlfn.RANK.AVG(Table4[[#This Row],[Score]],Table4[Score],1)</f>
        <v>34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216.5</v>
      </c>
      <c r="Z49">
        <f>_xlfn.RANK.AVG(Table4[[#This Row],[Score 2 ]],Table4[[Score 2 ]],1)</f>
        <v>48</v>
      </c>
    </row>
    <row r="50" spans="1:26" x14ac:dyDescent="0.3">
      <c r="A50" t="s">
        <v>91</v>
      </c>
      <c r="B50">
        <f>COUNTIFS(Table2[Sub-Sector],Table4[[#This Row],[Sub-Sector]])</f>
        <v>3</v>
      </c>
      <c r="C50" s="1">
        <f>COUNTIFS(Table2[Sub-Sector],Table4[[#This Row],[Sub-Sector]],Table2[Uptrend],"Uptrend")/Table4[[#This Row],[Count]]</f>
        <v>0</v>
      </c>
      <c r="D50" s="1">
        <f>COUNTIFS(Table2[Sub-Sector],Table4[[#This Row],[Sub-Sector]],Table2[1W Return vs Nifty],"&gt;=5")/Table4[[#This Row],[Count]]</f>
        <v>0.33333333333333331</v>
      </c>
      <c r="E50" s="1">
        <f>COUNTIFS(Table2[Sub-Sector],Table4[[#This Row],[Sub-Sector]],Table2[1M Return vs Nifty],"&gt;=5")/Table4[[#This Row],[Count]]</f>
        <v>0</v>
      </c>
      <c r="F50" s="1">
        <f>COUNTIFS(Table2[Sub-Sector],Table4[[#This Row],[Sub-Sector]],Table2[6M Return vs Nifty],"&gt;=10")/Table4[[#This Row],[Count]]</f>
        <v>0</v>
      </c>
      <c r="G50" s="1">
        <f>COUNTIFS(Table2[Sub-Sector],Table4[[#This Row],[Sub-Sector]],Table2[1Y Return vs Nifty],"&gt;=10")/Table4[[#This Row],[Count]]</f>
        <v>1</v>
      </c>
      <c r="H50" s="1">
        <f>COUNTIFS(Table2[Sub-Sector],Table4[[#This Row],[Sub-Sector]],Table2[RSI Exponential â€“ 14D],"&gt;=50")/Table4[[#This Row],[Count]]</f>
        <v>0</v>
      </c>
      <c r="I50" s="1">
        <f>COUNTIFS(Table2[Sub-Sector],Table4[[#This Row],[Sub-Sector]],Table2[Relative Volume],"&gt;=1")/Table4[[#This Row],[Count]]</f>
        <v>0.66666666666666663</v>
      </c>
      <c r="J50" s="1">
        <f>COUNTIFS(Table2[Sub-Sector],Table4[[#This Row],[Sub-Sector]],Table2[% Away From Day Low],"&gt;=0.05")/Table4[[#This Row],[Count]]</f>
        <v>0</v>
      </c>
      <c r="K50" s="1">
        <f>COUNTIFS(Table2[Sub-Sector],Table4[[#This Row],[Sub-Sector]],Table2[% Away From Day High],"&lt;=0.05")/Table4[[#This Row],[Count]]</f>
        <v>0.66666666666666663</v>
      </c>
      <c r="L50" s="1">
        <f>COUNTIFS(Table2[Sub-Sector],Table4[[#This Row],[Sub-Sector]],Table2[% Away From Current Week Low],"&gt;=0.05")/Table4[[#This Row],[Count]]</f>
        <v>0.33333333333333331</v>
      </c>
      <c r="M50" s="1">
        <f>COUNTIFS(Table2[Sub-Sector],Table4[[#This Row],[Sub-Sector]],Table2[% Away From Current Week High],"&lt;=0.05")/Table4[[#This Row],[Count]]</f>
        <v>0.33333333333333331</v>
      </c>
      <c r="N50" s="1">
        <f>COUNTIFS(Table2[Sub-Sector],Table4[[#This Row],[Sub-Sector]],Table2[% Away From Current Month Low],"&gt;=0.05")/Table4[[#This Row],[Count]]</f>
        <v>0.33333333333333331</v>
      </c>
      <c r="O50" s="1">
        <f>COUNTIFS(Table2[Sub-Sector],Table4[[#This Row],[Sub-Sector]],Table2[% Away From Current Month High],"&lt;=0.05")/Table4[[#This Row],[Count]]</f>
        <v>0</v>
      </c>
      <c r="P50" s="1">
        <f>COUNTIFS(Table2[Sub-Sector],Table4[[#This Row],[Sub-Sector]],Table2[% Away From 52W High],"&lt;=10")/Table4[[#This Row],[Count]]</f>
        <v>0</v>
      </c>
      <c r="Q50" s="1">
        <f>COUNTIFS(Table2[Sub-Sector],Table4[[#This Row],[Sub-Sector]],Table2[% Away From 52W Low],"&gt;=10")/Table4[[#This Row],[Count]]</f>
        <v>0.66666666666666663</v>
      </c>
      <c r="R50" s="1">
        <f>COUNTIFS(Table2[Sub-Sector],Table4[[#This Row],[Sub-Sector]],Table2[% Price above 20 EMA],"&gt;=0")/Table4[[#This Row],[Count]]</f>
        <v>0</v>
      </c>
      <c r="S50" s="1">
        <f>COUNTIFS(Table2[Sub-Sector],Table4[[#This Row],[Sub-Sector]],Table2[% Price above 50 EMA],"&gt;=0")/Table4[[#This Row],[Count]]</f>
        <v>0</v>
      </c>
      <c r="T50" s="1">
        <f>COUNTIFS(Table2[Sub-Sector],Table4[[#This Row],[Sub-Sector]],Table2[% Price above 200 EMA],"&gt;=0")/Table4[[#This Row],[Count]]</f>
        <v>0</v>
      </c>
      <c r="U50" s="1">
        <f>COUNTIFS(Table2[Sub-Sector],Table4[[#This Row],[Sub-Sector]],Table2[Rate of Change - Zone],"Positive")/Table4[[#This Row],[Count]]</f>
        <v>0</v>
      </c>
      <c r="V50" s="1">
        <f>COUNTIFS(Table2[Sub-Sector],Table4[[#This Row],[Sub-Sector]],Table2[Sharpe Ratio],"&gt;=0.10")/Table4[[#This Row],[Count]]</f>
        <v>0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416.5</v>
      </c>
      <c r="X50">
        <f>_xlfn.RANK.AVG(Table4[[#This Row],[Score]],Table4[Score],1)</f>
        <v>56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217.5</v>
      </c>
      <c r="Z50">
        <f>_xlfn.RANK.AVG(Table4[[#This Row],[Score 2 ]],Table4[[Score 2 ]],1)</f>
        <v>49</v>
      </c>
    </row>
    <row r="51" spans="1:26" x14ac:dyDescent="0.3">
      <c r="A51" t="s">
        <v>232</v>
      </c>
      <c r="B51">
        <f>COUNTIFS(Table2[Sub-Sector],Table4[[#This Row],[Sub-Sector]])</f>
        <v>8</v>
      </c>
      <c r="C51" s="1">
        <f>COUNTIFS(Table2[Sub-Sector],Table4[[#This Row],[Sub-Sector]],Table2[Uptrend],"Uptrend")/Table4[[#This Row],[Count]]</f>
        <v>0.125</v>
      </c>
      <c r="D51" s="1">
        <f>COUNTIFS(Table2[Sub-Sector],Table4[[#This Row],[Sub-Sector]],Table2[1W Return vs Nifty],"&gt;=5")/Table4[[#This Row],[Count]]</f>
        <v>0.25</v>
      </c>
      <c r="E51" s="1">
        <f>COUNTIFS(Table2[Sub-Sector],Table4[[#This Row],[Sub-Sector]],Table2[1M Return vs Nifty],"&gt;=5")/Table4[[#This Row],[Count]]</f>
        <v>0.125</v>
      </c>
      <c r="F51" s="1">
        <f>COUNTIFS(Table2[Sub-Sector],Table4[[#This Row],[Sub-Sector]],Table2[6M Return vs Nifty],"&gt;=10")/Table4[[#This Row],[Count]]</f>
        <v>0.375</v>
      </c>
      <c r="G51" s="1">
        <f>COUNTIFS(Table2[Sub-Sector],Table4[[#This Row],[Sub-Sector]],Table2[1Y Return vs Nifty],"&gt;=10")/Table4[[#This Row],[Count]]</f>
        <v>0.5</v>
      </c>
      <c r="H51" s="1">
        <f>COUNTIFS(Table2[Sub-Sector],Table4[[#This Row],[Sub-Sector]],Table2[RSI Exponential â€“ 14D],"&gt;=50")/Table4[[#This Row],[Count]]</f>
        <v>0.25</v>
      </c>
      <c r="I51" s="1">
        <f>COUNTIFS(Table2[Sub-Sector],Table4[[#This Row],[Sub-Sector]],Table2[Relative Volume],"&gt;=1")/Table4[[#This Row],[Count]]</f>
        <v>0.125</v>
      </c>
      <c r="J51" s="1">
        <f>COUNTIFS(Table2[Sub-Sector],Table4[[#This Row],[Sub-Sector]],Table2[% Away From Day Low],"&gt;=0.05")/Table4[[#This Row],[Count]]</f>
        <v>0</v>
      </c>
      <c r="K51" s="1">
        <f>COUNTIFS(Table2[Sub-Sector],Table4[[#This Row],[Sub-Sector]],Table2[% Away From Day High],"&lt;=0.05")/Table4[[#This Row],[Count]]</f>
        <v>1</v>
      </c>
      <c r="L51" s="1">
        <f>COUNTIFS(Table2[Sub-Sector],Table4[[#This Row],[Sub-Sector]],Table2[% Away From Current Week Low],"&gt;=0.05")/Table4[[#This Row],[Count]]</f>
        <v>0.375</v>
      </c>
      <c r="M51" s="1">
        <f>COUNTIFS(Table2[Sub-Sector],Table4[[#This Row],[Sub-Sector]],Table2[% Away From Current Week High],"&lt;=0.05")/Table4[[#This Row],[Count]]</f>
        <v>0.875</v>
      </c>
      <c r="N51" s="1">
        <f>COUNTIFS(Table2[Sub-Sector],Table4[[#This Row],[Sub-Sector]],Table2[% Away From Current Month Low],"&gt;=0.05")/Table4[[#This Row],[Count]]</f>
        <v>0.375</v>
      </c>
      <c r="O51" s="1">
        <f>COUNTIFS(Table2[Sub-Sector],Table4[[#This Row],[Sub-Sector]],Table2[% Away From Current Month High],"&lt;=0.05")/Table4[[#This Row],[Count]]</f>
        <v>0.25</v>
      </c>
      <c r="P51" s="1">
        <f>COUNTIFS(Table2[Sub-Sector],Table4[[#This Row],[Sub-Sector]],Table2[% Away From 52W High],"&lt;=10")/Table4[[#This Row],[Count]]</f>
        <v>0.125</v>
      </c>
      <c r="Q51" s="1">
        <f>COUNTIFS(Table2[Sub-Sector],Table4[[#This Row],[Sub-Sector]],Table2[% Away From 52W Low],"&gt;=10")/Table4[[#This Row],[Count]]</f>
        <v>0.875</v>
      </c>
      <c r="R51" s="1">
        <f>COUNTIFS(Table2[Sub-Sector],Table4[[#This Row],[Sub-Sector]],Table2[% Price above 20 EMA],"&gt;=0")/Table4[[#This Row],[Count]]</f>
        <v>0.375</v>
      </c>
      <c r="S51" s="1">
        <f>COUNTIFS(Table2[Sub-Sector],Table4[[#This Row],[Sub-Sector]],Table2[% Price above 50 EMA],"&gt;=0")/Table4[[#This Row],[Count]]</f>
        <v>0.25</v>
      </c>
      <c r="T51" s="1">
        <f>COUNTIFS(Table2[Sub-Sector],Table4[[#This Row],[Sub-Sector]],Table2[% Price above 200 EMA],"&gt;=0")/Table4[[#This Row],[Count]]</f>
        <v>0.5</v>
      </c>
      <c r="U51" s="1">
        <f>COUNTIFS(Table2[Sub-Sector],Table4[[#This Row],[Sub-Sector]],Table2[Rate of Change - Zone],"Positive")/Table4[[#This Row],[Count]]</f>
        <v>0.125</v>
      </c>
      <c r="V51" s="1">
        <f>COUNTIFS(Table2[Sub-Sector],Table4[[#This Row],[Sub-Sector]],Table2[Sharpe Ratio],"&gt;=0.10")/Table4[[#This Row],[Count]]</f>
        <v>0.375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339</v>
      </c>
      <c r="X51">
        <f>_xlfn.RANK.AVG(Table4[[#This Row],[Score]],Table4[Score],1)</f>
        <v>35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218</v>
      </c>
      <c r="Z51">
        <f>_xlfn.RANK.AVG(Table4[[#This Row],[Score 2 ]],Table4[[Score 2 ]],1)</f>
        <v>50</v>
      </c>
    </row>
    <row r="52" spans="1:26" x14ac:dyDescent="0.3">
      <c r="A52" t="s">
        <v>123</v>
      </c>
      <c r="B52">
        <f>COUNTIFS(Table2[Sub-Sector],Table4[[#This Row],[Sub-Sector]])</f>
        <v>1</v>
      </c>
      <c r="C52" s="1">
        <f>COUNTIFS(Table2[Sub-Sector],Table4[[#This Row],[Sub-Sector]],Table2[Uptrend],"Uptrend")/Table4[[#This Row],[Count]]</f>
        <v>0</v>
      </c>
      <c r="D52" s="1">
        <f>COUNTIFS(Table2[Sub-Sector],Table4[[#This Row],[Sub-Sector]],Table2[1W Return vs Nifty],"&gt;=5")/Table4[[#This Row],[Count]]</f>
        <v>1</v>
      </c>
      <c r="E52" s="1">
        <f>COUNTIFS(Table2[Sub-Sector],Table4[[#This Row],[Sub-Sector]],Table2[1M Return vs Nifty],"&gt;=5")/Table4[[#This Row],[Count]]</f>
        <v>1</v>
      </c>
      <c r="F52" s="1">
        <f>COUNTIFS(Table2[Sub-Sector],Table4[[#This Row],[Sub-Sector]],Table2[6M Return vs Nifty],"&gt;=10")/Table4[[#This Row],[Count]]</f>
        <v>0</v>
      </c>
      <c r="G52" s="1">
        <f>COUNTIFS(Table2[Sub-Sector],Table4[[#This Row],[Sub-Sector]],Table2[1Y Return vs Nifty],"&gt;=10")/Table4[[#This Row],[Count]]</f>
        <v>1</v>
      </c>
      <c r="H52" s="1">
        <f>COUNTIFS(Table2[Sub-Sector],Table4[[#This Row],[Sub-Sector]],Table2[RSI Exponential â€“ 14D],"&gt;=50")/Table4[[#This Row],[Count]]</f>
        <v>1</v>
      </c>
      <c r="I52" s="1">
        <f>COUNTIFS(Table2[Sub-Sector],Table4[[#This Row],[Sub-Sector]],Table2[Relative Volume],"&gt;=1")/Table4[[#This Row],[Count]]</f>
        <v>0</v>
      </c>
      <c r="J52" s="1">
        <f>COUNTIFS(Table2[Sub-Sector],Table4[[#This Row],[Sub-Sector]],Table2[% Away From Day Low],"&gt;=0.05")/Table4[[#This Row],[Count]]</f>
        <v>0</v>
      </c>
      <c r="K52" s="1">
        <f>COUNTIFS(Table2[Sub-Sector],Table4[[#This Row],[Sub-Sector]],Table2[% Away From Day High],"&lt;=0.05")/Table4[[#This Row],[Count]]</f>
        <v>1</v>
      </c>
      <c r="L52" s="1">
        <f>COUNTIFS(Table2[Sub-Sector],Table4[[#This Row],[Sub-Sector]],Table2[% Away From Current Week Low],"&gt;=0.05")/Table4[[#This Row],[Count]]</f>
        <v>1</v>
      </c>
      <c r="M52" s="1">
        <f>COUNTIFS(Table2[Sub-Sector],Table4[[#This Row],[Sub-Sector]],Table2[% Away From Current Week High],"&lt;=0.05")/Table4[[#This Row],[Count]]</f>
        <v>1</v>
      </c>
      <c r="N52" s="1">
        <f>COUNTIFS(Table2[Sub-Sector],Table4[[#This Row],[Sub-Sector]],Table2[% Away From Current Month Low],"&gt;=0.05")/Table4[[#This Row],[Count]]</f>
        <v>1</v>
      </c>
      <c r="O52" s="1">
        <f>COUNTIFS(Table2[Sub-Sector],Table4[[#This Row],[Sub-Sector]],Table2[% Away From Current Month High],"&lt;=0.05")/Table4[[#This Row],[Count]]</f>
        <v>1</v>
      </c>
      <c r="P52" s="1">
        <f>COUNTIFS(Table2[Sub-Sector],Table4[[#This Row],[Sub-Sector]],Table2[% Away From 52W High],"&lt;=10")/Table4[[#This Row],[Count]]</f>
        <v>1</v>
      </c>
      <c r="Q52" s="1">
        <f>COUNTIFS(Table2[Sub-Sector],Table4[[#This Row],[Sub-Sector]],Table2[% Away From 52W Low],"&gt;=10")/Table4[[#This Row],[Count]]</f>
        <v>1</v>
      </c>
      <c r="R52" s="1">
        <f>COUNTIFS(Table2[Sub-Sector],Table4[[#This Row],[Sub-Sector]],Table2[% Price above 20 EMA],"&gt;=0")/Table4[[#This Row],[Count]]</f>
        <v>1</v>
      </c>
      <c r="S52" s="1">
        <f>COUNTIFS(Table2[Sub-Sector],Table4[[#This Row],[Sub-Sector]],Table2[% Price above 50 EMA],"&gt;=0")/Table4[[#This Row],[Count]]</f>
        <v>1</v>
      </c>
      <c r="T52" s="1">
        <f>COUNTIFS(Table2[Sub-Sector],Table4[[#This Row],[Sub-Sector]],Table2[% Price above 200 EMA],"&gt;=0")/Table4[[#This Row],[Count]]</f>
        <v>1</v>
      </c>
      <c r="U52" s="1">
        <f>COUNTIFS(Table2[Sub-Sector],Table4[[#This Row],[Sub-Sector]],Table2[Rate of Change - Zone],"Positive")/Table4[[#This Row],[Count]]</f>
        <v>1</v>
      </c>
      <c r="V52" s="1">
        <f>COUNTIFS(Table2[Sub-Sector],Table4[[#This Row],[Sub-Sector]],Table2[Sharpe Ratio],"&gt;=0.10")/Table4[[#This Row],[Count]]</f>
        <v>1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315.5</v>
      </c>
      <c r="X52">
        <f>_xlfn.RANK.AVG(Table4[[#This Row],[Score]],Table4[Score],1)</f>
        <v>30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218.5</v>
      </c>
      <c r="Z52">
        <f>_xlfn.RANK.AVG(Table4[[#This Row],[Score 2 ]],Table4[[Score 2 ]],1)</f>
        <v>51.5</v>
      </c>
    </row>
    <row r="53" spans="1:26" x14ac:dyDescent="0.3">
      <c r="A53" t="s">
        <v>161</v>
      </c>
      <c r="B53">
        <f>COUNTIFS(Table2[Sub-Sector],Table4[[#This Row],[Sub-Sector]])</f>
        <v>1</v>
      </c>
      <c r="C53" s="1">
        <f>COUNTIFS(Table2[Sub-Sector],Table4[[#This Row],[Sub-Sector]],Table2[Uptrend],"Uptrend")/Table4[[#This Row],[Count]]</f>
        <v>0</v>
      </c>
      <c r="D53" s="1">
        <f>COUNTIFS(Table2[Sub-Sector],Table4[[#This Row],[Sub-Sector]],Table2[1W Return vs Nifty],"&gt;=5")/Table4[[#This Row],[Count]]</f>
        <v>1</v>
      </c>
      <c r="E53" s="1">
        <f>COUNTIFS(Table2[Sub-Sector],Table4[[#This Row],[Sub-Sector]],Table2[1M Return vs Nifty],"&gt;=5")/Table4[[#This Row],[Count]]</f>
        <v>0</v>
      </c>
      <c r="F53" s="1">
        <f>COUNTIFS(Table2[Sub-Sector],Table4[[#This Row],[Sub-Sector]],Table2[6M Return vs Nifty],"&gt;=10")/Table4[[#This Row],[Count]]</f>
        <v>0</v>
      </c>
      <c r="G53" s="1">
        <f>COUNTIFS(Table2[Sub-Sector],Table4[[#This Row],[Sub-Sector]],Table2[1Y Return vs Nifty],"&gt;=10")/Table4[[#This Row],[Count]]</f>
        <v>1</v>
      </c>
      <c r="H53" s="1">
        <f>COUNTIFS(Table2[Sub-Sector],Table4[[#This Row],[Sub-Sector]],Table2[RSI Exponential â€“ 14D],"&gt;=50")/Table4[[#This Row],[Count]]</f>
        <v>1</v>
      </c>
      <c r="I53" s="1">
        <f>COUNTIFS(Table2[Sub-Sector],Table4[[#This Row],[Sub-Sector]],Table2[Relative Volume],"&gt;=1")/Table4[[#This Row],[Count]]</f>
        <v>0</v>
      </c>
      <c r="J53" s="1">
        <f>COUNTIFS(Table2[Sub-Sector],Table4[[#This Row],[Sub-Sector]],Table2[% Away From Day Low],"&gt;=0.05")/Table4[[#This Row],[Count]]</f>
        <v>0</v>
      </c>
      <c r="K53" s="1">
        <f>COUNTIFS(Table2[Sub-Sector],Table4[[#This Row],[Sub-Sector]],Table2[% Away From Day High],"&lt;=0.05")/Table4[[#This Row],[Count]]</f>
        <v>1</v>
      </c>
      <c r="L53" s="1">
        <f>COUNTIFS(Table2[Sub-Sector],Table4[[#This Row],[Sub-Sector]],Table2[% Away From Current Week Low],"&gt;=0.05")/Table4[[#This Row],[Count]]</f>
        <v>0</v>
      </c>
      <c r="M53" s="1">
        <f>COUNTIFS(Table2[Sub-Sector],Table4[[#This Row],[Sub-Sector]],Table2[% Away From Current Week High],"&lt;=0.05")/Table4[[#This Row],[Count]]</f>
        <v>1</v>
      </c>
      <c r="N53" s="1">
        <f>COUNTIFS(Table2[Sub-Sector],Table4[[#This Row],[Sub-Sector]],Table2[% Away From Current Month Low],"&gt;=0.05")/Table4[[#This Row],[Count]]</f>
        <v>1</v>
      </c>
      <c r="O53" s="1">
        <f>COUNTIFS(Table2[Sub-Sector],Table4[[#This Row],[Sub-Sector]],Table2[% Away From Current Month High],"&lt;=0.05")/Table4[[#This Row],[Count]]</f>
        <v>1</v>
      </c>
      <c r="P53" s="1">
        <f>COUNTIFS(Table2[Sub-Sector],Table4[[#This Row],[Sub-Sector]],Table2[% Away From 52W High],"&lt;=10")/Table4[[#This Row],[Count]]</f>
        <v>0</v>
      </c>
      <c r="Q53" s="1">
        <f>COUNTIFS(Table2[Sub-Sector],Table4[[#This Row],[Sub-Sector]],Table2[% Away From 52W Low],"&gt;=10")/Table4[[#This Row],[Count]]</f>
        <v>1</v>
      </c>
      <c r="R53" s="1">
        <f>COUNTIFS(Table2[Sub-Sector],Table4[[#This Row],[Sub-Sector]],Table2[% Price above 20 EMA],"&gt;=0")/Table4[[#This Row],[Count]]</f>
        <v>0</v>
      </c>
      <c r="S53" s="1">
        <f>COUNTIFS(Table2[Sub-Sector],Table4[[#This Row],[Sub-Sector]],Table2[% Price above 50 EMA],"&gt;=0")/Table4[[#This Row],[Count]]</f>
        <v>0</v>
      </c>
      <c r="T53" s="1">
        <f>COUNTIFS(Table2[Sub-Sector],Table4[[#This Row],[Sub-Sector]],Table2[% Price above 200 EMA],"&gt;=0")/Table4[[#This Row],[Count]]</f>
        <v>1</v>
      </c>
      <c r="U53" s="1">
        <f>COUNTIFS(Table2[Sub-Sector],Table4[[#This Row],[Sub-Sector]],Table2[Rate of Change - Zone],"Positive")/Table4[[#This Row],[Count]]</f>
        <v>1</v>
      </c>
      <c r="V53" s="1">
        <f>COUNTIFS(Table2[Sub-Sector],Table4[[#This Row],[Sub-Sector]],Table2[Sharpe Ratio],"&gt;=0.10")/Table4[[#This Row],[Count]]</f>
        <v>1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403.5</v>
      </c>
      <c r="X53">
        <f>_xlfn.RANK.AVG(Table4[[#This Row],[Score]],Table4[Score],1)</f>
        <v>54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218.5</v>
      </c>
      <c r="Z53">
        <f>_xlfn.RANK.AVG(Table4[[#This Row],[Score 2 ]],Table4[[Score 2 ]],1)</f>
        <v>51.5</v>
      </c>
    </row>
    <row r="54" spans="1:26" x14ac:dyDescent="0.3">
      <c r="A54" t="s">
        <v>311</v>
      </c>
      <c r="B54">
        <f>COUNTIFS(Table2[Sub-Sector],Table4[[#This Row],[Sub-Sector]])</f>
        <v>3</v>
      </c>
      <c r="C54" s="1">
        <f>COUNTIFS(Table2[Sub-Sector],Table4[[#This Row],[Sub-Sector]],Table2[Uptrend],"Uptrend")/Table4[[#This Row],[Count]]</f>
        <v>0</v>
      </c>
      <c r="D54" s="1">
        <f>COUNTIFS(Table2[Sub-Sector],Table4[[#This Row],[Sub-Sector]],Table2[1W Return vs Nifty],"&gt;=5")/Table4[[#This Row],[Count]]</f>
        <v>0</v>
      </c>
      <c r="E54" s="1">
        <f>COUNTIFS(Table2[Sub-Sector],Table4[[#This Row],[Sub-Sector]],Table2[1M Return vs Nifty],"&gt;=5")/Table4[[#This Row],[Count]]</f>
        <v>0</v>
      </c>
      <c r="F54" s="1">
        <f>COUNTIFS(Table2[Sub-Sector],Table4[[#This Row],[Sub-Sector]],Table2[6M Return vs Nifty],"&gt;=10")/Table4[[#This Row],[Count]]</f>
        <v>0.66666666666666663</v>
      </c>
      <c r="G54" s="1">
        <f>COUNTIFS(Table2[Sub-Sector],Table4[[#This Row],[Sub-Sector]],Table2[1Y Return vs Nifty],"&gt;=10")/Table4[[#This Row],[Count]]</f>
        <v>1</v>
      </c>
      <c r="H54" s="1">
        <f>COUNTIFS(Table2[Sub-Sector],Table4[[#This Row],[Sub-Sector]],Table2[RSI Exponential â€“ 14D],"&gt;=50")/Table4[[#This Row],[Count]]</f>
        <v>0</v>
      </c>
      <c r="I54" s="1">
        <f>COUNTIFS(Table2[Sub-Sector],Table4[[#This Row],[Sub-Sector]],Table2[Relative Volume],"&gt;=1")/Table4[[#This Row],[Count]]</f>
        <v>0</v>
      </c>
      <c r="J54" s="1">
        <f>COUNTIFS(Table2[Sub-Sector],Table4[[#This Row],[Sub-Sector]],Table2[% Away From Day Low],"&gt;=0.05")/Table4[[#This Row],[Count]]</f>
        <v>0</v>
      </c>
      <c r="K54" s="1">
        <f>COUNTIFS(Table2[Sub-Sector],Table4[[#This Row],[Sub-Sector]],Table2[% Away From Day High],"&lt;=0.05")/Table4[[#This Row],[Count]]</f>
        <v>1</v>
      </c>
      <c r="L54" s="1">
        <f>COUNTIFS(Table2[Sub-Sector],Table4[[#This Row],[Sub-Sector]],Table2[% Away From Current Week Low],"&gt;=0.05")/Table4[[#This Row],[Count]]</f>
        <v>0</v>
      </c>
      <c r="M54" s="1">
        <f>COUNTIFS(Table2[Sub-Sector],Table4[[#This Row],[Sub-Sector]],Table2[% Away From Current Week High],"&lt;=0.05")/Table4[[#This Row],[Count]]</f>
        <v>0.33333333333333331</v>
      </c>
      <c r="N54" s="1">
        <f>COUNTIFS(Table2[Sub-Sector],Table4[[#This Row],[Sub-Sector]],Table2[% Away From Current Month Low],"&gt;=0.05")/Table4[[#This Row],[Count]]</f>
        <v>0</v>
      </c>
      <c r="O54" s="1">
        <f>COUNTIFS(Table2[Sub-Sector],Table4[[#This Row],[Sub-Sector]],Table2[% Away From Current Month High],"&lt;=0.05")/Table4[[#This Row],[Count]]</f>
        <v>0</v>
      </c>
      <c r="P54" s="1">
        <f>COUNTIFS(Table2[Sub-Sector],Table4[[#This Row],[Sub-Sector]],Table2[% Away From 52W High],"&lt;=10")/Table4[[#This Row],[Count]]</f>
        <v>0</v>
      </c>
      <c r="Q54" s="1">
        <f>COUNTIFS(Table2[Sub-Sector],Table4[[#This Row],[Sub-Sector]],Table2[% Away From 52W Low],"&gt;=10")/Table4[[#This Row],[Count]]</f>
        <v>1</v>
      </c>
      <c r="R54" s="1">
        <f>COUNTIFS(Table2[Sub-Sector],Table4[[#This Row],[Sub-Sector]],Table2[% Price above 20 EMA],"&gt;=0")/Table4[[#This Row],[Count]]</f>
        <v>0</v>
      </c>
      <c r="S54" s="1">
        <f>COUNTIFS(Table2[Sub-Sector],Table4[[#This Row],[Sub-Sector]],Table2[% Price above 50 EMA],"&gt;=0")/Table4[[#This Row],[Count]]</f>
        <v>0</v>
      </c>
      <c r="T54" s="1">
        <f>COUNTIFS(Table2[Sub-Sector],Table4[[#This Row],[Sub-Sector]],Table2[% Price above 200 EMA],"&gt;=0")/Table4[[#This Row],[Count]]</f>
        <v>0.33333333333333331</v>
      </c>
      <c r="U54" s="1">
        <f>COUNTIFS(Table2[Sub-Sector],Table4[[#This Row],[Sub-Sector]],Table2[Rate of Change - Zone],"Positive")/Table4[[#This Row],[Count]]</f>
        <v>0</v>
      </c>
      <c r="V54" s="1">
        <f>COUNTIFS(Table2[Sub-Sector],Table4[[#This Row],[Sub-Sector]],Table2[Sharpe Ratio],"&gt;=0.10")/Table4[[#This Row],[Count]]</f>
        <v>1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491.5</v>
      </c>
      <c r="X54">
        <f>_xlfn.RANK.AVG(Table4[[#This Row],[Score]],Table4[Score],1)</f>
        <v>74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220.5</v>
      </c>
      <c r="Z54">
        <f>_xlfn.RANK.AVG(Table4[[#This Row],[Score 2 ]],Table4[[Score 2 ]],1)</f>
        <v>53</v>
      </c>
    </row>
    <row r="55" spans="1:26" x14ac:dyDescent="0.3">
      <c r="A55" t="s">
        <v>166</v>
      </c>
      <c r="B55">
        <f>COUNTIFS(Table2[Sub-Sector],Table4[[#This Row],[Sub-Sector]])</f>
        <v>9</v>
      </c>
      <c r="C55" s="1">
        <f>COUNTIFS(Table2[Sub-Sector],Table4[[#This Row],[Sub-Sector]],Table2[Uptrend],"Uptrend")/Table4[[#This Row],[Count]]</f>
        <v>0</v>
      </c>
      <c r="D55" s="1">
        <f>COUNTIFS(Table2[Sub-Sector],Table4[[#This Row],[Sub-Sector]],Table2[1W Return vs Nifty],"&gt;=5")/Table4[[#This Row],[Count]]</f>
        <v>0.22222222222222221</v>
      </c>
      <c r="E55" s="1">
        <f>COUNTIFS(Table2[Sub-Sector],Table4[[#This Row],[Sub-Sector]],Table2[1M Return vs Nifty],"&gt;=5")/Table4[[#This Row],[Count]]</f>
        <v>0.1111111111111111</v>
      </c>
      <c r="F55" s="1">
        <f>COUNTIFS(Table2[Sub-Sector],Table4[[#This Row],[Sub-Sector]],Table2[6M Return vs Nifty],"&gt;=10")/Table4[[#This Row],[Count]]</f>
        <v>0.55555555555555558</v>
      </c>
      <c r="G55" s="1">
        <f>COUNTIFS(Table2[Sub-Sector],Table4[[#This Row],[Sub-Sector]],Table2[1Y Return vs Nifty],"&gt;=10")/Table4[[#This Row],[Count]]</f>
        <v>0.44444444444444442</v>
      </c>
      <c r="H55" s="1">
        <f>COUNTIFS(Table2[Sub-Sector],Table4[[#This Row],[Sub-Sector]],Table2[RSI Exponential â€“ 14D],"&gt;=50")/Table4[[#This Row],[Count]]</f>
        <v>0.1111111111111111</v>
      </c>
      <c r="I55" s="1">
        <f>COUNTIFS(Table2[Sub-Sector],Table4[[#This Row],[Sub-Sector]],Table2[Relative Volume],"&gt;=1")/Table4[[#This Row],[Count]]</f>
        <v>0.33333333333333331</v>
      </c>
      <c r="J55" s="1">
        <f>COUNTIFS(Table2[Sub-Sector],Table4[[#This Row],[Sub-Sector]],Table2[% Away From Day Low],"&gt;=0.05")/Table4[[#This Row],[Count]]</f>
        <v>0</v>
      </c>
      <c r="K55" s="1">
        <f>COUNTIFS(Table2[Sub-Sector],Table4[[#This Row],[Sub-Sector]],Table2[% Away From Day High],"&lt;=0.05")/Table4[[#This Row],[Count]]</f>
        <v>0.88888888888888884</v>
      </c>
      <c r="L55" s="1">
        <f>COUNTIFS(Table2[Sub-Sector],Table4[[#This Row],[Sub-Sector]],Table2[% Away From Current Week Low],"&gt;=0.05")/Table4[[#This Row],[Count]]</f>
        <v>0.1111111111111111</v>
      </c>
      <c r="M55" s="1">
        <f>COUNTIFS(Table2[Sub-Sector],Table4[[#This Row],[Sub-Sector]],Table2[% Away From Current Week High],"&lt;=0.05")/Table4[[#This Row],[Count]]</f>
        <v>0.66666666666666663</v>
      </c>
      <c r="N55" s="1">
        <f>COUNTIFS(Table2[Sub-Sector],Table4[[#This Row],[Sub-Sector]],Table2[% Away From Current Month Low],"&gt;=0.05")/Table4[[#This Row],[Count]]</f>
        <v>0.1111111111111111</v>
      </c>
      <c r="O55" s="1">
        <f>COUNTIFS(Table2[Sub-Sector],Table4[[#This Row],[Sub-Sector]],Table2[% Away From Current Month High],"&lt;=0.05")/Table4[[#This Row],[Count]]</f>
        <v>0</v>
      </c>
      <c r="P55" s="1">
        <f>COUNTIFS(Table2[Sub-Sector],Table4[[#This Row],[Sub-Sector]],Table2[% Away From 52W High],"&lt;=10")/Table4[[#This Row],[Count]]</f>
        <v>0.1111111111111111</v>
      </c>
      <c r="Q55" s="1">
        <f>COUNTIFS(Table2[Sub-Sector],Table4[[#This Row],[Sub-Sector]],Table2[% Away From 52W Low],"&gt;=10")/Table4[[#This Row],[Count]]</f>
        <v>0.88888888888888884</v>
      </c>
      <c r="R55" s="1">
        <f>COUNTIFS(Table2[Sub-Sector],Table4[[#This Row],[Sub-Sector]],Table2[% Price above 20 EMA],"&gt;=0")/Table4[[#This Row],[Count]]</f>
        <v>0</v>
      </c>
      <c r="S55" s="1">
        <f>COUNTIFS(Table2[Sub-Sector],Table4[[#This Row],[Sub-Sector]],Table2[% Price above 50 EMA],"&gt;=0")/Table4[[#This Row],[Count]]</f>
        <v>0.1111111111111111</v>
      </c>
      <c r="T55" s="1">
        <f>COUNTIFS(Table2[Sub-Sector],Table4[[#This Row],[Sub-Sector]],Table2[% Price above 200 EMA],"&gt;=0")/Table4[[#This Row],[Count]]</f>
        <v>0.66666666666666663</v>
      </c>
      <c r="U55" s="1">
        <f>COUNTIFS(Table2[Sub-Sector],Table4[[#This Row],[Sub-Sector]],Table2[Rate of Change - Zone],"Positive")/Table4[[#This Row],[Count]]</f>
        <v>0</v>
      </c>
      <c r="V55" s="1">
        <f>COUNTIFS(Table2[Sub-Sector],Table4[[#This Row],[Sub-Sector]],Table2[Sharpe Ratio],"&gt;=0.10")/Table4[[#This Row],[Count]]</f>
        <v>0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394</v>
      </c>
      <c r="X55">
        <f>_xlfn.RANK.AVG(Table4[[#This Row],[Score]],Table4[Score],1)</f>
        <v>49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223</v>
      </c>
      <c r="Z55">
        <f>_xlfn.RANK.AVG(Table4[[#This Row],[Score 2 ]],Table4[[Score 2 ]],1)</f>
        <v>54</v>
      </c>
    </row>
    <row r="56" spans="1:26" x14ac:dyDescent="0.3">
      <c r="A56" t="s">
        <v>120</v>
      </c>
      <c r="B56">
        <f>COUNTIFS(Table2[Sub-Sector],Table4[[#This Row],[Sub-Sector]])</f>
        <v>9</v>
      </c>
      <c r="C56" s="1">
        <f>COUNTIFS(Table2[Sub-Sector],Table4[[#This Row],[Sub-Sector]],Table2[Uptrend],"Uptrend")/Table4[[#This Row],[Count]]</f>
        <v>0</v>
      </c>
      <c r="D56" s="1">
        <f>COUNTIFS(Table2[Sub-Sector],Table4[[#This Row],[Sub-Sector]],Table2[1W Return vs Nifty],"&gt;=5")/Table4[[#This Row],[Count]]</f>
        <v>0</v>
      </c>
      <c r="E56" s="1">
        <f>COUNTIFS(Table2[Sub-Sector],Table4[[#This Row],[Sub-Sector]],Table2[1M Return vs Nifty],"&gt;=5")/Table4[[#This Row],[Count]]</f>
        <v>0</v>
      </c>
      <c r="F56" s="1">
        <f>COUNTIFS(Table2[Sub-Sector],Table4[[#This Row],[Sub-Sector]],Table2[6M Return vs Nifty],"&gt;=10")/Table4[[#This Row],[Count]]</f>
        <v>0.44444444444444442</v>
      </c>
      <c r="G56" s="1">
        <f>COUNTIFS(Table2[Sub-Sector],Table4[[#This Row],[Sub-Sector]],Table2[1Y Return vs Nifty],"&gt;=10")/Table4[[#This Row],[Count]]</f>
        <v>0.44444444444444442</v>
      </c>
      <c r="H56" s="1">
        <f>COUNTIFS(Table2[Sub-Sector],Table4[[#This Row],[Sub-Sector]],Table2[RSI Exponential â€“ 14D],"&gt;=50")/Table4[[#This Row],[Count]]</f>
        <v>0.22222222222222221</v>
      </c>
      <c r="I56" s="1">
        <f>COUNTIFS(Table2[Sub-Sector],Table4[[#This Row],[Sub-Sector]],Table2[Relative Volume],"&gt;=1")/Table4[[#This Row],[Count]]</f>
        <v>0.44444444444444442</v>
      </c>
      <c r="J56" s="1">
        <f>COUNTIFS(Table2[Sub-Sector],Table4[[#This Row],[Sub-Sector]],Table2[% Away From Day Low],"&gt;=0.05")/Table4[[#This Row],[Count]]</f>
        <v>0</v>
      </c>
      <c r="K56" s="1">
        <f>COUNTIFS(Table2[Sub-Sector],Table4[[#This Row],[Sub-Sector]],Table2[% Away From Day High],"&lt;=0.05")/Table4[[#This Row],[Count]]</f>
        <v>1</v>
      </c>
      <c r="L56" s="1">
        <f>COUNTIFS(Table2[Sub-Sector],Table4[[#This Row],[Sub-Sector]],Table2[% Away From Current Week Low],"&gt;=0.05")/Table4[[#This Row],[Count]]</f>
        <v>0</v>
      </c>
      <c r="M56" s="1">
        <f>COUNTIFS(Table2[Sub-Sector],Table4[[#This Row],[Sub-Sector]],Table2[% Away From Current Week High],"&lt;=0.05")/Table4[[#This Row],[Count]]</f>
        <v>0.66666666666666663</v>
      </c>
      <c r="N56" s="1">
        <f>COUNTIFS(Table2[Sub-Sector],Table4[[#This Row],[Sub-Sector]],Table2[% Away From Current Month Low],"&gt;=0.05")/Table4[[#This Row],[Count]]</f>
        <v>0.1111111111111111</v>
      </c>
      <c r="O56" s="1">
        <f>COUNTIFS(Table2[Sub-Sector],Table4[[#This Row],[Sub-Sector]],Table2[% Away From Current Month High],"&lt;=0.05")/Table4[[#This Row],[Count]]</f>
        <v>0.22222222222222221</v>
      </c>
      <c r="P56" s="1">
        <f>COUNTIFS(Table2[Sub-Sector],Table4[[#This Row],[Sub-Sector]],Table2[% Away From 52W High],"&lt;=10")/Table4[[#This Row],[Count]]</f>
        <v>0</v>
      </c>
      <c r="Q56" s="1">
        <f>COUNTIFS(Table2[Sub-Sector],Table4[[#This Row],[Sub-Sector]],Table2[% Away From 52W Low],"&gt;=10")/Table4[[#This Row],[Count]]</f>
        <v>0.66666666666666663</v>
      </c>
      <c r="R56" s="1">
        <f>COUNTIFS(Table2[Sub-Sector],Table4[[#This Row],[Sub-Sector]],Table2[% Price above 20 EMA],"&gt;=0")/Table4[[#This Row],[Count]]</f>
        <v>0.1111111111111111</v>
      </c>
      <c r="S56" s="1">
        <f>COUNTIFS(Table2[Sub-Sector],Table4[[#This Row],[Sub-Sector]],Table2[% Price above 50 EMA],"&gt;=0")/Table4[[#This Row],[Count]]</f>
        <v>0</v>
      </c>
      <c r="T56" s="1">
        <f>COUNTIFS(Table2[Sub-Sector],Table4[[#This Row],[Sub-Sector]],Table2[% Price above 200 EMA],"&gt;=0")/Table4[[#This Row],[Count]]</f>
        <v>0.44444444444444442</v>
      </c>
      <c r="U56" s="1">
        <f>COUNTIFS(Table2[Sub-Sector],Table4[[#This Row],[Sub-Sector]],Table2[Rate of Change - Zone],"Positive")/Table4[[#This Row],[Count]]</f>
        <v>0</v>
      </c>
      <c r="V56" s="1">
        <f>COUNTIFS(Table2[Sub-Sector],Table4[[#This Row],[Sub-Sector]],Table2[Sharpe Ratio],"&gt;=0.10")/Table4[[#This Row],[Count]]</f>
        <v>0.22222222222222221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495</v>
      </c>
      <c r="X56">
        <f>_xlfn.RANK.AVG(Table4[[#This Row],[Score]],Table4[Score],1)</f>
        <v>75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</v>
      </c>
      <c r="Z56">
        <f>_xlfn.RANK.AVG(Table4[[#This Row],[Score 2 ]],Table4[[Score 2 ]],1)</f>
        <v>55</v>
      </c>
    </row>
    <row r="57" spans="1:26" x14ac:dyDescent="0.3">
      <c r="A57" t="s">
        <v>211</v>
      </c>
      <c r="B57">
        <f>COUNTIFS(Table2[Sub-Sector],Table4[[#This Row],[Sub-Sector]])</f>
        <v>28</v>
      </c>
      <c r="C57" s="1">
        <f>COUNTIFS(Table2[Sub-Sector],Table4[[#This Row],[Sub-Sector]],Table2[Uptrend],"Uptrend")/Table4[[#This Row],[Count]]</f>
        <v>7.1428571428571425E-2</v>
      </c>
      <c r="D57" s="1">
        <f>COUNTIFS(Table2[Sub-Sector],Table4[[#This Row],[Sub-Sector]],Table2[1W Return vs Nifty],"&gt;=5")/Table4[[#This Row],[Count]]</f>
        <v>0.14285714285714285</v>
      </c>
      <c r="E57" s="1">
        <f>COUNTIFS(Table2[Sub-Sector],Table4[[#This Row],[Sub-Sector]],Table2[1M Return vs Nifty],"&gt;=5")/Table4[[#This Row],[Count]]</f>
        <v>0.17857142857142858</v>
      </c>
      <c r="F57" s="1">
        <f>COUNTIFS(Table2[Sub-Sector],Table4[[#This Row],[Sub-Sector]],Table2[6M Return vs Nifty],"&gt;=10")/Table4[[#This Row],[Count]]</f>
        <v>0.25</v>
      </c>
      <c r="G57" s="1">
        <f>COUNTIFS(Table2[Sub-Sector],Table4[[#This Row],[Sub-Sector]],Table2[1Y Return vs Nifty],"&gt;=10")/Table4[[#This Row],[Count]]</f>
        <v>0.5357142857142857</v>
      </c>
      <c r="H57" s="1">
        <f>COUNTIFS(Table2[Sub-Sector],Table4[[#This Row],[Sub-Sector]],Table2[RSI Exponential â€“ 14D],"&gt;=50")/Table4[[#This Row],[Count]]</f>
        <v>0.17857142857142858</v>
      </c>
      <c r="I57" s="1">
        <f>COUNTIFS(Table2[Sub-Sector],Table4[[#This Row],[Sub-Sector]],Table2[Relative Volume],"&gt;=1")/Table4[[#This Row],[Count]]</f>
        <v>0.17857142857142858</v>
      </c>
      <c r="J57" s="1">
        <f>COUNTIFS(Table2[Sub-Sector],Table4[[#This Row],[Sub-Sector]],Table2[% Away From Day Low],"&gt;=0.05")/Table4[[#This Row],[Count]]</f>
        <v>0</v>
      </c>
      <c r="K57" s="1">
        <f>COUNTIFS(Table2[Sub-Sector],Table4[[#This Row],[Sub-Sector]],Table2[% Away From Day High],"&lt;=0.05")/Table4[[#This Row],[Count]]</f>
        <v>1</v>
      </c>
      <c r="L57" s="1">
        <f>COUNTIFS(Table2[Sub-Sector],Table4[[#This Row],[Sub-Sector]],Table2[% Away From Current Week Low],"&gt;=0.05")/Table4[[#This Row],[Count]]</f>
        <v>0.14285714285714285</v>
      </c>
      <c r="M57" s="1">
        <f>COUNTIFS(Table2[Sub-Sector],Table4[[#This Row],[Sub-Sector]],Table2[% Away From Current Week High],"&lt;=0.05")/Table4[[#This Row],[Count]]</f>
        <v>0.8214285714285714</v>
      </c>
      <c r="N57" s="1">
        <f>COUNTIFS(Table2[Sub-Sector],Table4[[#This Row],[Sub-Sector]],Table2[% Away From Current Month Low],"&gt;=0.05")/Table4[[#This Row],[Count]]</f>
        <v>0.17857142857142858</v>
      </c>
      <c r="O57" s="1">
        <f>COUNTIFS(Table2[Sub-Sector],Table4[[#This Row],[Sub-Sector]],Table2[% Away From Current Month High],"&lt;=0.05")/Table4[[#This Row],[Count]]</f>
        <v>0.10714285714285714</v>
      </c>
      <c r="P57" s="1">
        <f>COUNTIFS(Table2[Sub-Sector],Table4[[#This Row],[Sub-Sector]],Table2[% Away From 52W High],"&lt;=10")/Table4[[#This Row],[Count]]</f>
        <v>3.5714285714285712E-2</v>
      </c>
      <c r="Q57" s="1">
        <f>COUNTIFS(Table2[Sub-Sector],Table4[[#This Row],[Sub-Sector]],Table2[% Away From 52W Low],"&gt;=10")/Table4[[#This Row],[Count]]</f>
        <v>0.9285714285714286</v>
      </c>
      <c r="R57" s="1">
        <f>COUNTIFS(Table2[Sub-Sector],Table4[[#This Row],[Sub-Sector]],Table2[% Price above 20 EMA],"&gt;=0")/Table4[[#This Row],[Count]]</f>
        <v>0.17857142857142858</v>
      </c>
      <c r="S57" s="1">
        <f>COUNTIFS(Table2[Sub-Sector],Table4[[#This Row],[Sub-Sector]],Table2[% Price above 50 EMA],"&gt;=0")/Table4[[#This Row],[Count]]</f>
        <v>0.10714285714285714</v>
      </c>
      <c r="T57" s="1">
        <f>COUNTIFS(Table2[Sub-Sector],Table4[[#This Row],[Sub-Sector]],Table2[% Price above 200 EMA],"&gt;=0")/Table4[[#This Row],[Count]]</f>
        <v>0.42857142857142855</v>
      </c>
      <c r="U57" s="1">
        <f>COUNTIFS(Table2[Sub-Sector],Table4[[#This Row],[Sub-Sector]],Table2[Rate of Change - Zone],"Positive")/Table4[[#This Row],[Count]]</f>
        <v>0.10714285714285714</v>
      </c>
      <c r="V57" s="1">
        <f>COUNTIFS(Table2[Sub-Sector],Table4[[#This Row],[Sub-Sector]],Table2[Sharpe Ratio],"&gt;=0.10")/Table4[[#This Row],[Count]]</f>
        <v>0.35714285714285715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364</v>
      </c>
      <c r="X57">
        <f>_xlfn.RANK.AVG(Table4[[#This Row],[Score]],Table4[Score],1)</f>
        <v>40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226</v>
      </c>
      <c r="Z57">
        <f>_xlfn.RANK.AVG(Table4[[#This Row],[Score 2 ]],Table4[[Score 2 ]],1)</f>
        <v>56</v>
      </c>
    </row>
    <row r="58" spans="1:26" x14ac:dyDescent="0.3">
      <c r="A58" t="s">
        <v>114</v>
      </c>
      <c r="B58">
        <f>COUNTIFS(Table2[Sub-Sector],Table4[[#This Row],[Sub-Sector]])</f>
        <v>24</v>
      </c>
      <c r="C58" s="1">
        <f>COUNTIFS(Table2[Sub-Sector],Table4[[#This Row],[Sub-Sector]],Table2[Uptrend],"Uptrend")/Table4[[#This Row],[Count]]</f>
        <v>0.20833333333333334</v>
      </c>
      <c r="D58" s="1">
        <f>COUNTIFS(Table2[Sub-Sector],Table4[[#This Row],[Sub-Sector]],Table2[1W Return vs Nifty],"&gt;=5")/Table4[[#This Row],[Count]]</f>
        <v>8.3333333333333329E-2</v>
      </c>
      <c r="E58" s="1">
        <f>COUNTIFS(Table2[Sub-Sector],Table4[[#This Row],[Sub-Sector]],Table2[1M Return vs Nifty],"&gt;=5")/Table4[[#This Row],[Count]]</f>
        <v>8.3333333333333329E-2</v>
      </c>
      <c r="F58" s="1">
        <f>COUNTIFS(Table2[Sub-Sector],Table4[[#This Row],[Sub-Sector]],Table2[6M Return vs Nifty],"&gt;=10")/Table4[[#This Row],[Count]]</f>
        <v>0.25</v>
      </c>
      <c r="G58" s="1">
        <f>COUNTIFS(Table2[Sub-Sector],Table4[[#This Row],[Sub-Sector]],Table2[1Y Return vs Nifty],"&gt;=10")/Table4[[#This Row],[Count]]</f>
        <v>0.45833333333333331</v>
      </c>
      <c r="H58" s="1">
        <f>COUNTIFS(Table2[Sub-Sector],Table4[[#This Row],[Sub-Sector]],Table2[RSI Exponential â€“ 14D],"&gt;=50")/Table4[[#This Row],[Count]]</f>
        <v>4.1666666666666664E-2</v>
      </c>
      <c r="I58" s="1">
        <f>COUNTIFS(Table2[Sub-Sector],Table4[[#This Row],[Sub-Sector]],Table2[Relative Volume],"&gt;=1")/Table4[[#This Row],[Count]]</f>
        <v>0.29166666666666669</v>
      </c>
      <c r="J58" s="1">
        <f>COUNTIFS(Table2[Sub-Sector],Table4[[#This Row],[Sub-Sector]],Table2[% Away From Day Low],"&gt;=0.05")/Table4[[#This Row],[Count]]</f>
        <v>8.3333333333333329E-2</v>
      </c>
      <c r="K58" s="1">
        <f>COUNTIFS(Table2[Sub-Sector],Table4[[#This Row],[Sub-Sector]],Table2[% Away From Day High],"&lt;=0.05")/Table4[[#This Row],[Count]]</f>
        <v>0.91666666666666663</v>
      </c>
      <c r="L58" s="1">
        <f>COUNTIFS(Table2[Sub-Sector],Table4[[#This Row],[Sub-Sector]],Table2[% Away From Current Week Low],"&gt;=0.05")/Table4[[#This Row],[Count]]</f>
        <v>0.20833333333333334</v>
      </c>
      <c r="M58" s="1">
        <f>COUNTIFS(Table2[Sub-Sector],Table4[[#This Row],[Sub-Sector]],Table2[% Away From Current Week High],"&lt;=0.05")/Table4[[#This Row],[Count]]</f>
        <v>0.79166666666666663</v>
      </c>
      <c r="N58" s="1">
        <f>COUNTIFS(Table2[Sub-Sector],Table4[[#This Row],[Sub-Sector]],Table2[% Away From Current Month Low],"&gt;=0.05")/Table4[[#This Row],[Count]]</f>
        <v>0.20833333333333334</v>
      </c>
      <c r="O58" s="1">
        <f>COUNTIFS(Table2[Sub-Sector],Table4[[#This Row],[Sub-Sector]],Table2[% Away From Current Month High],"&lt;=0.05")/Table4[[#This Row],[Count]]</f>
        <v>4.1666666666666664E-2</v>
      </c>
      <c r="P58" s="1">
        <f>COUNTIFS(Table2[Sub-Sector],Table4[[#This Row],[Sub-Sector]],Table2[% Away From 52W High],"&lt;=10")/Table4[[#This Row],[Count]]</f>
        <v>0</v>
      </c>
      <c r="Q58" s="1">
        <f>COUNTIFS(Table2[Sub-Sector],Table4[[#This Row],[Sub-Sector]],Table2[% Away From 52W Low],"&gt;=10")/Table4[[#This Row],[Count]]</f>
        <v>0.95833333333333337</v>
      </c>
      <c r="R58" s="1">
        <f>COUNTIFS(Table2[Sub-Sector],Table4[[#This Row],[Sub-Sector]],Table2[% Price above 20 EMA],"&gt;=0")/Table4[[#This Row],[Count]]</f>
        <v>8.3333333333333329E-2</v>
      </c>
      <c r="S58" s="1">
        <f>COUNTIFS(Table2[Sub-Sector],Table4[[#This Row],[Sub-Sector]],Table2[% Price above 50 EMA],"&gt;=0")/Table4[[#This Row],[Count]]</f>
        <v>8.3333333333333329E-2</v>
      </c>
      <c r="T58" s="1">
        <f>COUNTIFS(Table2[Sub-Sector],Table4[[#This Row],[Sub-Sector]],Table2[% Price above 200 EMA],"&gt;=0")/Table4[[#This Row],[Count]]</f>
        <v>0.375</v>
      </c>
      <c r="U58" s="1">
        <f>COUNTIFS(Table2[Sub-Sector],Table4[[#This Row],[Sub-Sector]],Table2[Rate of Change - Zone],"Positive")/Table4[[#This Row],[Count]]</f>
        <v>8.3333333333333329E-2</v>
      </c>
      <c r="V58" s="1">
        <f>COUNTIFS(Table2[Sub-Sector],Table4[[#This Row],[Sub-Sector]],Table2[Sharpe Ratio],"&gt;=0.10")/Table4[[#This Row],[Count]]</f>
        <v>0.41666666666666669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367</v>
      </c>
      <c r="X58">
        <f>_xlfn.RANK.AVG(Table4[[#This Row],[Score]],Table4[Score],1)</f>
        <v>41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</v>
      </c>
      <c r="Z58">
        <f>_xlfn.RANK.AVG(Table4[[#This Row],[Score 2 ]],Table4[[Score 2 ]],1)</f>
        <v>57</v>
      </c>
    </row>
    <row r="59" spans="1:26" x14ac:dyDescent="0.3">
      <c r="A59" t="s">
        <v>958</v>
      </c>
      <c r="B59">
        <f>COUNTIFS(Table2[Sub-Sector],Table4[[#This Row],[Sub-Sector]])</f>
        <v>5</v>
      </c>
      <c r="C59" s="1">
        <f>COUNTIFS(Table2[Sub-Sector],Table4[[#This Row],[Sub-Sector]],Table2[Uptrend],"Uptrend")/Table4[[#This Row],[Count]]</f>
        <v>0.2</v>
      </c>
      <c r="D59" s="1">
        <f>COUNTIFS(Table2[Sub-Sector],Table4[[#This Row],[Sub-Sector]],Table2[1W Return vs Nifty],"&gt;=5")/Table4[[#This Row],[Count]]</f>
        <v>0.2</v>
      </c>
      <c r="E59" s="1">
        <f>COUNTIFS(Table2[Sub-Sector],Table4[[#This Row],[Sub-Sector]],Table2[1M Return vs Nifty],"&gt;=5")/Table4[[#This Row],[Count]]</f>
        <v>0.2</v>
      </c>
      <c r="F59" s="1">
        <f>COUNTIFS(Table2[Sub-Sector],Table4[[#This Row],[Sub-Sector]],Table2[6M Return vs Nifty],"&gt;=10")/Table4[[#This Row],[Count]]</f>
        <v>0.4</v>
      </c>
      <c r="G59" s="1">
        <f>COUNTIFS(Table2[Sub-Sector],Table4[[#This Row],[Sub-Sector]],Table2[1Y Return vs Nifty],"&gt;=10")/Table4[[#This Row],[Count]]</f>
        <v>0.2</v>
      </c>
      <c r="H59" s="1">
        <f>COUNTIFS(Table2[Sub-Sector],Table4[[#This Row],[Sub-Sector]],Table2[RSI Exponential â€“ 14D],"&gt;=50")/Table4[[#This Row],[Count]]</f>
        <v>0.2</v>
      </c>
      <c r="I59" s="1">
        <f>COUNTIFS(Table2[Sub-Sector],Table4[[#This Row],[Sub-Sector]],Table2[Relative Volume],"&gt;=1")/Table4[[#This Row],[Count]]</f>
        <v>0.2</v>
      </c>
      <c r="J59" s="1">
        <f>COUNTIFS(Table2[Sub-Sector],Table4[[#This Row],[Sub-Sector]],Table2[% Away From Day Low],"&gt;=0.05")/Table4[[#This Row],[Count]]</f>
        <v>0</v>
      </c>
      <c r="K59" s="1">
        <f>COUNTIFS(Table2[Sub-Sector],Table4[[#This Row],[Sub-Sector]],Table2[% Away From Day High],"&lt;=0.05")/Table4[[#This Row],[Count]]</f>
        <v>1</v>
      </c>
      <c r="L59" s="1">
        <f>COUNTIFS(Table2[Sub-Sector],Table4[[#This Row],[Sub-Sector]],Table2[% Away From Current Week Low],"&gt;=0.05")/Table4[[#This Row],[Count]]</f>
        <v>0.2</v>
      </c>
      <c r="M59" s="1">
        <f>COUNTIFS(Table2[Sub-Sector],Table4[[#This Row],[Sub-Sector]],Table2[% Away From Current Week High],"&lt;=0.05")/Table4[[#This Row],[Count]]</f>
        <v>0.4</v>
      </c>
      <c r="N59" s="1">
        <f>COUNTIFS(Table2[Sub-Sector],Table4[[#This Row],[Sub-Sector]],Table2[% Away From Current Month Low],"&gt;=0.05")/Table4[[#This Row],[Count]]</f>
        <v>0.2</v>
      </c>
      <c r="O59" s="1">
        <f>COUNTIFS(Table2[Sub-Sector],Table4[[#This Row],[Sub-Sector]],Table2[% Away From Current Month High],"&lt;=0.05")/Table4[[#This Row],[Count]]</f>
        <v>0.2</v>
      </c>
      <c r="P59" s="1">
        <f>COUNTIFS(Table2[Sub-Sector],Table4[[#This Row],[Sub-Sector]],Table2[% Away From 52W High],"&lt;=10")/Table4[[#This Row],[Count]]</f>
        <v>0.2</v>
      </c>
      <c r="Q59" s="1">
        <f>COUNTIFS(Table2[Sub-Sector],Table4[[#This Row],[Sub-Sector]],Table2[% Away From 52W Low],"&gt;=10")/Table4[[#This Row],[Count]]</f>
        <v>0.8</v>
      </c>
      <c r="R59" s="1">
        <f>COUNTIFS(Table2[Sub-Sector],Table4[[#This Row],[Sub-Sector]],Table2[% Price above 20 EMA],"&gt;=0")/Table4[[#This Row],[Count]]</f>
        <v>0.2</v>
      </c>
      <c r="S59" s="1">
        <f>COUNTIFS(Table2[Sub-Sector],Table4[[#This Row],[Sub-Sector]],Table2[% Price above 50 EMA],"&gt;=0")/Table4[[#This Row],[Count]]</f>
        <v>0.2</v>
      </c>
      <c r="T59" s="1">
        <f>COUNTIFS(Table2[Sub-Sector],Table4[[#This Row],[Sub-Sector]],Table2[% Price above 200 EMA],"&gt;=0")/Table4[[#This Row],[Count]]</f>
        <v>0.4</v>
      </c>
      <c r="U59" s="1">
        <f>COUNTIFS(Table2[Sub-Sector],Table4[[#This Row],[Sub-Sector]],Table2[Rate of Change - Zone],"Positive")/Table4[[#This Row],[Count]]</f>
        <v>0.2</v>
      </c>
      <c r="V59" s="1">
        <f>COUNTIFS(Table2[Sub-Sector],Table4[[#This Row],[Sub-Sector]],Table2[Sharpe Ratio],"&gt;=0.10")/Table4[[#This Row],[Count]]</f>
        <v>0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341.5</v>
      </c>
      <c r="X59">
        <f>_xlfn.RANK.AVG(Table4[[#This Row],[Score]],Table4[Score],1)</f>
        <v>36.5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9">
        <f>_xlfn.RANK.AVG(Table4[[#This Row],[Score 2 ]],Table4[[Score 2 ]],1)</f>
        <v>58</v>
      </c>
    </row>
    <row r="60" spans="1:26" x14ac:dyDescent="0.3">
      <c r="A60" t="s">
        <v>974</v>
      </c>
      <c r="B60">
        <f>COUNTIFS(Table2[Sub-Sector],Table4[[#This Row],[Sub-Sector]])</f>
        <v>2</v>
      </c>
      <c r="C60" s="1">
        <f>COUNTIFS(Table2[Sub-Sector],Table4[[#This Row],[Sub-Sector]],Table2[Uptrend],"Uptrend")/Table4[[#This Row],[Count]]</f>
        <v>0</v>
      </c>
      <c r="D60" s="1">
        <f>COUNTIFS(Table2[Sub-Sector],Table4[[#This Row],[Sub-Sector]],Table2[1W Return vs Nifty],"&gt;=5")/Table4[[#This Row],[Count]]</f>
        <v>0</v>
      </c>
      <c r="E60" s="1">
        <f>COUNTIFS(Table2[Sub-Sector],Table4[[#This Row],[Sub-Sector]],Table2[1M Return vs Nifty],"&gt;=5")/Table4[[#This Row],[Count]]</f>
        <v>0</v>
      </c>
      <c r="F60" s="1">
        <f>COUNTIFS(Table2[Sub-Sector],Table4[[#This Row],[Sub-Sector]],Table2[6M Return vs Nifty],"&gt;=10")/Table4[[#This Row],[Count]]</f>
        <v>0.5</v>
      </c>
      <c r="G60" s="1">
        <f>COUNTIFS(Table2[Sub-Sector],Table4[[#This Row],[Sub-Sector]],Table2[1Y Return vs Nifty],"&gt;=10")/Table4[[#This Row],[Count]]</f>
        <v>1</v>
      </c>
      <c r="H60" s="1">
        <f>COUNTIFS(Table2[Sub-Sector],Table4[[#This Row],[Sub-Sector]],Table2[RSI Exponential â€“ 14D],"&gt;=50")/Table4[[#This Row],[Count]]</f>
        <v>0</v>
      </c>
      <c r="I60" s="1">
        <f>COUNTIFS(Table2[Sub-Sector],Table4[[#This Row],[Sub-Sector]],Table2[Relative Volume],"&gt;=1")/Table4[[#This Row],[Count]]</f>
        <v>0</v>
      </c>
      <c r="J60" s="1">
        <f>COUNTIFS(Table2[Sub-Sector],Table4[[#This Row],[Sub-Sector]],Table2[% Away From Day Low],"&gt;=0.05")/Table4[[#This Row],[Count]]</f>
        <v>0</v>
      </c>
      <c r="K60" s="1">
        <f>COUNTIFS(Table2[Sub-Sector],Table4[[#This Row],[Sub-Sector]],Table2[% Away From Day High],"&lt;=0.05")/Table4[[#This Row],[Count]]</f>
        <v>1</v>
      </c>
      <c r="L60" s="1">
        <f>COUNTIFS(Table2[Sub-Sector],Table4[[#This Row],[Sub-Sector]],Table2[% Away From Current Week Low],"&gt;=0.05")/Table4[[#This Row],[Count]]</f>
        <v>0</v>
      </c>
      <c r="M60" s="1">
        <f>COUNTIFS(Table2[Sub-Sector],Table4[[#This Row],[Sub-Sector]],Table2[% Away From Current Week High],"&lt;=0.05")/Table4[[#This Row],[Count]]</f>
        <v>0.5</v>
      </c>
      <c r="N60" s="1">
        <f>COUNTIFS(Table2[Sub-Sector],Table4[[#This Row],[Sub-Sector]],Table2[% Away From Current Month Low],"&gt;=0.05")/Table4[[#This Row],[Count]]</f>
        <v>0.5</v>
      </c>
      <c r="O60" s="1">
        <f>COUNTIFS(Table2[Sub-Sector],Table4[[#This Row],[Sub-Sector]],Table2[% Away From Current Month High],"&lt;=0.05")/Table4[[#This Row],[Count]]</f>
        <v>0</v>
      </c>
      <c r="P60" s="1">
        <f>COUNTIFS(Table2[Sub-Sector],Table4[[#This Row],[Sub-Sector]],Table2[% Away From 52W High],"&lt;=10")/Table4[[#This Row],[Count]]</f>
        <v>0</v>
      </c>
      <c r="Q60" s="1">
        <f>COUNTIFS(Table2[Sub-Sector],Table4[[#This Row],[Sub-Sector]],Table2[% Away From 52W Low],"&gt;=10")/Table4[[#This Row],[Count]]</f>
        <v>1</v>
      </c>
      <c r="R60" s="1">
        <f>COUNTIFS(Table2[Sub-Sector],Table4[[#This Row],[Sub-Sector]],Table2[% Price above 20 EMA],"&gt;=0")/Table4[[#This Row],[Count]]</f>
        <v>0</v>
      </c>
      <c r="S60" s="1">
        <f>COUNTIFS(Table2[Sub-Sector],Table4[[#This Row],[Sub-Sector]],Table2[% Price above 50 EMA],"&gt;=0")/Table4[[#This Row],[Count]]</f>
        <v>0</v>
      </c>
      <c r="T60" s="1">
        <f>COUNTIFS(Table2[Sub-Sector],Table4[[#This Row],[Sub-Sector]],Table2[% Price above 200 EMA],"&gt;=0")/Table4[[#This Row],[Count]]</f>
        <v>0.5</v>
      </c>
      <c r="U60" s="1">
        <f>COUNTIFS(Table2[Sub-Sector],Table4[[#This Row],[Sub-Sector]],Table2[Rate of Change - Zone],"Positive")/Table4[[#This Row],[Count]]</f>
        <v>0</v>
      </c>
      <c r="V60" s="1">
        <f>COUNTIFS(Table2[Sub-Sector],Table4[[#This Row],[Sub-Sector]],Table2[Sharpe Ratio],"&gt;=0.10")/Table4[[#This Row],[Count]]</f>
        <v>0.5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504.5</v>
      </c>
      <c r="X60">
        <f>_xlfn.RANK.AVG(Table4[[#This Row],[Score]],Table4[Score],1)</f>
        <v>78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60">
        <f>_xlfn.RANK.AVG(Table4[[#This Row],[Score 2 ]],Table4[[Score 2 ]],1)</f>
        <v>59</v>
      </c>
    </row>
    <row r="61" spans="1:26" x14ac:dyDescent="0.3">
      <c r="A61" t="s">
        <v>48</v>
      </c>
      <c r="B61">
        <f>COUNTIFS(Table2[Sub-Sector],Table4[[#This Row],[Sub-Sector]])</f>
        <v>26</v>
      </c>
      <c r="C61" s="1">
        <f>COUNTIFS(Table2[Sub-Sector],Table4[[#This Row],[Sub-Sector]],Table2[Uptrend],"Uptrend")/Table4[[#This Row],[Count]]</f>
        <v>7.6923076923076927E-2</v>
      </c>
      <c r="D61" s="1">
        <f>COUNTIFS(Table2[Sub-Sector],Table4[[#This Row],[Sub-Sector]],Table2[1W Return vs Nifty],"&gt;=5")/Table4[[#This Row],[Count]]</f>
        <v>0.15384615384615385</v>
      </c>
      <c r="E61" s="1">
        <f>COUNTIFS(Table2[Sub-Sector],Table4[[#This Row],[Sub-Sector]],Table2[1M Return vs Nifty],"&gt;=5")/Table4[[#This Row],[Count]]</f>
        <v>3.8461538461538464E-2</v>
      </c>
      <c r="F61" s="1">
        <f>COUNTIFS(Table2[Sub-Sector],Table4[[#This Row],[Sub-Sector]],Table2[6M Return vs Nifty],"&gt;=10")/Table4[[#This Row],[Count]]</f>
        <v>0.34615384615384615</v>
      </c>
      <c r="G61" s="1">
        <f>COUNTIFS(Table2[Sub-Sector],Table4[[#This Row],[Sub-Sector]],Table2[1Y Return vs Nifty],"&gt;=10")/Table4[[#This Row],[Count]]</f>
        <v>0.42307692307692307</v>
      </c>
      <c r="H61" s="1">
        <f>COUNTIFS(Table2[Sub-Sector],Table4[[#This Row],[Sub-Sector]],Table2[RSI Exponential â€“ 14D],"&gt;=50")/Table4[[#This Row],[Count]]</f>
        <v>0.15384615384615385</v>
      </c>
      <c r="I61" s="1">
        <f>COUNTIFS(Table2[Sub-Sector],Table4[[#This Row],[Sub-Sector]],Table2[Relative Volume],"&gt;=1")/Table4[[#This Row],[Count]]</f>
        <v>0.19230769230769232</v>
      </c>
      <c r="J61" s="1">
        <f>COUNTIFS(Table2[Sub-Sector],Table4[[#This Row],[Sub-Sector]],Table2[% Away From Day Low],"&gt;=0.05")/Table4[[#This Row],[Count]]</f>
        <v>0</v>
      </c>
      <c r="K61" s="1">
        <f>COUNTIFS(Table2[Sub-Sector],Table4[[#This Row],[Sub-Sector]],Table2[% Away From Day High],"&lt;=0.05")/Table4[[#This Row],[Count]]</f>
        <v>1</v>
      </c>
      <c r="L61" s="1">
        <f>COUNTIFS(Table2[Sub-Sector],Table4[[#This Row],[Sub-Sector]],Table2[% Away From Current Week Low],"&gt;=0.05")/Table4[[#This Row],[Count]]</f>
        <v>3.8461538461538464E-2</v>
      </c>
      <c r="M61" s="1">
        <f>COUNTIFS(Table2[Sub-Sector],Table4[[#This Row],[Sub-Sector]],Table2[% Away From Current Week High],"&lt;=0.05")/Table4[[#This Row],[Count]]</f>
        <v>0.57692307692307687</v>
      </c>
      <c r="N61" s="1">
        <f>COUNTIFS(Table2[Sub-Sector],Table4[[#This Row],[Sub-Sector]],Table2[% Away From Current Month Low],"&gt;=0.05")/Table4[[#This Row],[Count]]</f>
        <v>0.26923076923076922</v>
      </c>
      <c r="O61" s="1">
        <f>COUNTIFS(Table2[Sub-Sector],Table4[[#This Row],[Sub-Sector]],Table2[% Away From Current Month High],"&lt;=0.05")/Table4[[#This Row],[Count]]</f>
        <v>3.8461538461538464E-2</v>
      </c>
      <c r="P61" s="1">
        <f>COUNTIFS(Table2[Sub-Sector],Table4[[#This Row],[Sub-Sector]],Table2[% Away From 52W High],"&lt;=10")/Table4[[#This Row],[Count]]</f>
        <v>3.8461538461538464E-2</v>
      </c>
      <c r="Q61" s="1">
        <f>COUNTIFS(Table2[Sub-Sector],Table4[[#This Row],[Sub-Sector]],Table2[% Away From 52W Low],"&gt;=10")/Table4[[#This Row],[Count]]</f>
        <v>0.96153846153846156</v>
      </c>
      <c r="R61" s="1">
        <f>COUNTIFS(Table2[Sub-Sector],Table4[[#This Row],[Sub-Sector]],Table2[% Price above 20 EMA],"&gt;=0")/Table4[[#This Row],[Count]]</f>
        <v>0.15384615384615385</v>
      </c>
      <c r="S61" s="1">
        <f>COUNTIFS(Table2[Sub-Sector],Table4[[#This Row],[Sub-Sector]],Table2[% Price above 50 EMA],"&gt;=0")/Table4[[#This Row],[Count]]</f>
        <v>7.6923076923076927E-2</v>
      </c>
      <c r="T61" s="1">
        <f>COUNTIFS(Table2[Sub-Sector],Table4[[#This Row],[Sub-Sector]],Table2[% Price above 200 EMA],"&gt;=0")/Table4[[#This Row],[Count]]</f>
        <v>0.26923076923076922</v>
      </c>
      <c r="U61" s="1">
        <f>COUNTIFS(Table2[Sub-Sector],Table4[[#This Row],[Sub-Sector]],Table2[Rate of Change - Zone],"Positive")/Table4[[#This Row],[Count]]</f>
        <v>3.8461538461538464E-2</v>
      </c>
      <c r="V61" s="1">
        <f>COUNTIFS(Table2[Sub-Sector],Table4[[#This Row],[Sub-Sector]],Table2[Sharpe Ratio],"&gt;=0.10")/Table4[[#This Row],[Count]]</f>
        <v>0.42307692307692307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386.5</v>
      </c>
      <c r="X61">
        <f>_xlfn.RANK.AVG(Table4[[#This Row],[Score]],Table4[Score],1)</f>
        <v>44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234.5</v>
      </c>
      <c r="Z61">
        <f>_xlfn.RANK.AVG(Table4[[#This Row],[Score 2 ]],Table4[[Score 2 ]],1)</f>
        <v>60</v>
      </c>
    </row>
    <row r="62" spans="1:26" x14ac:dyDescent="0.3">
      <c r="A62" t="s">
        <v>416</v>
      </c>
      <c r="B62">
        <f>COUNTIFS(Table2[Sub-Sector],Table4[[#This Row],[Sub-Sector]])</f>
        <v>6</v>
      </c>
      <c r="C62" s="1">
        <f>COUNTIFS(Table2[Sub-Sector],Table4[[#This Row],[Sub-Sector]],Table2[Uptrend],"Uptrend")/Table4[[#This Row],[Count]]</f>
        <v>0</v>
      </c>
      <c r="D62" s="1">
        <f>COUNTIFS(Table2[Sub-Sector],Table4[[#This Row],[Sub-Sector]],Table2[1W Return vs Nifty],"&gt;=5")/Table4[[#This Row],[Count]]</f>
        <v>0.5</v>
      </c>
      <c r="E62" s="1">
        <f>COUNTIFS(Table2[Sub-Sector],Table4[[#This Row],[Sub-Sector]],Table2[1M Return vs Nifty],"&gt;=5")/Table4[[#This Row],[Count]]</f>
        <v>0</v>
      </c>
      <c r="F62" s="1">
        <f>COUNTIFS(Table2[Sub-Sector],Table4[[#This Row],[Sub-Sector]],Table2[6M Return vs Nifty],"&gt;=10")/Table4[[#This Row],[Count]]</f>
        <v>0.33333333333333331</v>
      </c>
      <c r="G62" s="1">
        <f>COUNTIFS(Table2[Sub-Sector],Table4[[#This Row],[Sub-Sector]],Table2[1Y Return vs Nifty],"&gt;=10")/Table4[[#This Row],[Count]]</f>
        <v>0.33333333333333331</v>
      </c>
      <c r="H62" s="1">
        <f>COUNTIFS(Table2[Sub-Sector],Table4[[#This Row],[Sub-Sector]],Table2[RSI Exponential â€“ 14D],"&gt;=50")/Table4[[#This Row],[Count]]</f>
        <v>0.33333333333333331</v>
      </c>
      <c r="I62" s="1">
        <f>COUNTIFS(Table2[Sub-Sector],Table4[[#This Row],[Sub-Sector]],Table2[Relative Volume],"&gt;=1")/Table4[[#This Row],[Count]]</f>
        <v>0.16666666666666666</v>
      </c>
      <c r="J62" s="1">
        <f>COUNTIFS(Table2[Sub-Sector],Table4[[#This Row],[Sub-Sector]],Table2[% Away From Day Low],"&gt;=0.05")/Table4[[#This Row],[Count]]</f>
        <v>0</v>
      </c>
      <c r="K62" s="1">
        <f>COUNTIFS(Table2[Sub-Sector],Table4[[#This Row],[Sub-Sector]],Table2[% Away From Day High],"&lt;=0.05")/Table4[[#This Row],[Count]]</f>
        <v>0.83333333333333337</v>
      </c>
      <c r="L62" s="1">
        <f>COUNTIFS(Table2[Sub-Sector],Table4[[#This Row],[Sub-Sector]],Table2[% Away From Current Week Low],"&gt;=0.05")/Table4[[#This Row],[Count]]</f>
        <v>0</v>
      </c>
      <c r="M62" s="1">
        <f>COUNTIFS(Table2[Sub-Sector],Table4[[#This Row],[Sub-Sector]],Table2[% Away From Current Week High],"&lt;=0.05")/Table4[[#This Row],[Count]]</f>
        <v>0.83333333333333337</v>
      </c>
      <c r="N62" s="1">
        <f>COUNTIFS(Table2[Sub-Sector],Table4[[#This Row],[Sub-Sector]],Table2[% Away From Current Month Low],"&gt;=0.05")/Table4[[#This Row],[Count]]</f>
        <v>0.33333333333333331</v>
      </c>
      <c r="O62" s="1">
        <f>COUNTIFS(Table2[Sub-Sector],Table4[[#This Row],[Sub-Sector]],Table2[% Away From Current Month High],"&lt;=0.05")/Table4[[#This Row],[Count]]</f>
        <v>0.33333333333333331</v>
      </c>
      <c r="P62" s="1">
        <f>COUNTIFS(Table2[Sub-Sector],Table4[[#This Row],[Sub-Sector]],Table2[% Away From 52W High],"&lt;=10")/Table4[[#This Row],[Count]]</f>
        <v>0.16666666666666666</v>
      </c>
      <c r="Q62" s="1">
        <f>COUNTIFS(Table2[Sub-Sector],Table4[[#This Row],[Sub-Sector]],Table2[% Away From 52W Low],"&gt;=10")/Table4[[#This Row],[Count]]</f>
        <v>0.83333333333333337</v>
      </c>
      <c r="R62" s="1">
        <f>COUNTIFS(Table2[Sub-Sector],Table4[[#This Row],[Sub-Sector]],Table2[% Price above 20 EMA],"&gt;=0")/Table4[[#This Row],[Count]]</f>
        <v>0.33333333333333331</v>
      </c>
      <c r="S62" s="1">
        <f>COUNTIFS(Table2[Sub-Sector],Table4[[#This Row],[Sub-Sector]],Table2[% Price above 50 EMA],"&gt;=0")/Table4[[#This Row],[Count]]</f>
        <v>0</v>
      </c>
      <c r="T62" s="1">
        <f>COUNTIFS(Table2[Sub-Sector],Table4[[#This Row],[Sub-Sector]],Table2[% Price above 200 EMA],"&gt;=0")/Table4[[#This Row],[Count]]</f>
        <v>0.33333333333333331</v>
      </c>
      <c r="U62" s="1">
        <f>COUNTIFS(Table2[Sub-Sector],Table4[[#This Row],[Sub-Sector]],Table2[Rate of Change - Zone],"Positive")/Table4[[#This Row],[Count]]</f>
        <v>0.16666666666666666</v>
      </c>
      <c r="V62" s="1">
        <f>COUNTIFS(Table2[Sub-Sector],Table4[[#This Row],[Sub-Sector]],Table2[Sharpe Ratio],"&gt;=0.10")/Table4[[#This Row],[Count]]</f>
        <v>0.5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</v>
      </c>
      <c r="X62">
        <f>_xlfn.RANK.AVG(Table4[[#This Row],[Score]],Table4[Score],1)</f>
        <v>59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238</v>
      </c>
      <c r="Z62">
        <f>_xlfn.RANK.AVG(Table4[[#This Row],[Score 2 ]],Table4[[Score 2 ]],1)</f>
        <v>61</v>
      </c>
    </row>
    <row r="63" spans="1:26" x14ac:dyDescent="0.3">
      <c r="A63" t="s">
        <v>568</v>
      </c>
      <c r="B63">
        <f>COUNTIFS(Table2[Sub-Sector],Table4[[#This Row],[Sub-Sector]])</f>
        <v>14</v>
      </c>
      <c r="C63" s="1">
        <f>COUNTIFS(Table2[Sub-Sector],Table4[[#This Row],[Sub-Sector]],Table2[Uptrend],"Uptrend")/Table4[[#This Row],[Count]]</f>
        <v>0.2857142857142857</v>
      </c>
      <c r="D63" s="1">
        <f>COUNTIFS(Table2[Sub-Sector],Table4[[#This Row],[Sub-Sector]],Table2[1W Return vs Nifty],"&gt;=5")/Table4[[#This Row],[Count]]</f>
        <v>0.21428571428571427</v>
      </c>
      <c r="E63" s="1">
        <f>COUNTIFS(Table2[Sub-Sector],Table4[[#This Row],[Sub-Sector]],Table2[1M Return vs Nifty],"&gt;=5")/Table4[[#This Row],[Count]]</f>
        <v>0.2857142857142857</v>
      </c>
      <c r="F63" s="1">
        <f>COUNTIFS(Table2[Sub-Sector],Table4[[#This Row],[Sub-Sector]],Table2[6M Return vs Nifty],"&gt;=10")/Table4[[#This Row],[Count]]</f>
        <v>0.2857142857142857</v>
      </c>
      <c r="G63" s="1">
        <f>COUNTIFS(Table2[Sub-Sector],Table4[[#This Row],[Sub-Sector]],Table2[1Y Return vs Nifty],"&gt;=10")/Table4[[#This Row],[Count]]</f>
        <v>0.14285714285714285</v>
      </c>
      <c r="H63" s="1">
        <f>COUNTIFS(Table2[Sub-Sector],Table4[[#This Row],[Sub-Sector]],Table2[RSI Exponential â€“ 14D],"&gt;=50")/Table4[[#This Row],[Count]]</f>
        <v>0.2857142857142857</v>
      </c>
      <c r="I63" s="1">
        <f>COUNTIFS(Table2[Sub-Sector],Table4[[#This Row],[Sub-Sector]],Table2[Relative Volume],"&gt;=1")/Table4[[#This Row],[Count]]</f>
        <v>0.21428571428571427</v>
      </c>
      <c r="J63" s="1">
        <f>COUNTIFS(Table2[Sub-Sector],Table4[[#This Row],[Sub-Sector]],Table2[% Away From Day Low],"&gt;=0.05")/Table4[[#This Row],[Count]]</f>
        <v>0</v>
      </c>
      <c r="K63" s="1">
        <f>COUNTIFS(Table2[Sub-Sector],Table4[[#This Row],[Sub-Sector]],Table2[% Away From Day High],"&lt;=0.05")/Table4[[#This Row],[Count]]</f>
        <v>0.9285714285714286</v>
      </c>
      <c r="L63" s="1">
        <f>COUNTIFS(Table2[Sub-Sector],Table4[[#This Row],[Sub-Sector]],Table2[% Away From Current Week Low],"&gt;=0.05")/Table4[[#This Row],[Count]]</f>
        <v>0.21428571428571427</v>
      </c>
      <c r="M63" s="1">
        <f>COUNTIFS(Table2[Sub-Sector],Table4[[#This Row],[Sub-Sector]],Table2[% Away From Current Week High],"&lt;=0.05")/Table4[[#This Row],[Count]]</f>
        <v>0.6428571428571429</v>
      </c>
      <c r="N63" s="1">
        <f>COUNTIFS(Table2[Sub-Sector],Table4[[#This Row],[Sub-Sector]],Table2[% Away From Current Month Low],"&gt;=0.05")/Table4[[#This Row],[Count]]</f>
        <v>0.2857142857142857</v>
      </c>
      <c r="O63" s="1">
        <f>COUNTIFS(Table2[Sub-Sector],Table4[[#This Row],[Sub-Sector]],Table2[% Away From Current Month High],"&lt;=0.05")/Table4[[#This Row],[Count]]</f>
        <v>0</v>
      </c>
      <c r="P63" s="1">
        <f>COUNTIFS(Table2[Sub-Sector],Table4[[#This Row],[Sub-Sector]],Table2[% Away From 52W High],"&lt;=10")/Table4[[#This Row],[Count]]</f>
        <v>7.1428571428571425E-2</v>
      </c>
      <c r="Q63" s="1">
        <f>COUNTIFS(Table2[Sub-Sector],Table4[[#This Row],[Sub-Sector]],Table2[% Away From 52W Low],"&gt;=10")/Table4[[#This Row],[Count]]</f>
        <v>0.8571428571428571</v>
      </c>
      <c r="R63" s="1">
        <f>COUNTIFS(Table2[Sub-Sector],Table4[[#This Row],[Sub-Sector]],Table2[% Price above 20 EMA],"&gt;=0")/Table4[[#This Row],[Count]]</f>
        <v>0.2857142857142857</v>
      </c>
      <c r="S63" s="1">
        <f>COUNTIFS(Table2[Sub-Sector],Table4[[#This Row],[Sub-Sector]],Table2[% Price above 50 EMA],"&gt;=0")/Table4[[#This Row],[Count]]</f>
        <v>0.14285714285714285</v>
      </c>
      <c r="T63" s="1">
        <f>COUNTIFS(Table2[Sub-Sector],Table4[[#This Row],[Sub-Sector]],Table2[% Price above 200 EMA],"&gt;=0")/Table4[[#This Row],[Count]]</f>
        <v>0.35714285714285715</v>
      </c>
      <c r="U63" s="1">
        <f>COUNTIFS(Table2[Sub-Sector],Table4[[#This Row],[Sub-Sector]],Table2[Rate of Change - Zone],"Positive")/Table4[[#This Row],[Count]]</f>
        <v>0.21428571428571427</v>
      </c>
      <c r="V63" s="1">
        <f>COUNTIFS(Table2[Sub-Sector],Table4[[#This Row],[Sub-Sector]],Table2[Sharpe Ratio],"&gt;=0.10")/Table4[[#This Row],[Count]]</f>
        <v>0.14285714285714285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330</v>
      </c>
      <c r="X63">
        <f>_xlfn.RANK.AVG(Table4[[#This Row],[Score]],Table4[Score],1)</f>
        <v>31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244.5</v>
      </c>
      <c r="Z63">
        <f>_xlfn.RANK.AVG(Table4[[#This Row],[Score 2 ]],Table4[[Score 2 ]],1)</f>
        <v>62</v>
      </c>
    </row>
    <row r="64" spans="1:26" x14ac:dyDescent="0.3">
      <c r="A64" t="s">
        <v>885</v>
      </c>
      <c r="B64">
        <f>COUNTIFS(Table2[Sub-Sector],Table4[[#This Row],[Sub-Sector]])</f>
        <v>2</v>
      </c>
      <c r="C64" s="1">
        <f>COUNTIFS(Table2[Sub-Sector],Table4[[#This Row],[Sub-Sector]],Table2[Uptrend],"Uptrend")/Table4[[#This Row],[Count]]</f>
        <v>0</v>
      </c>
      <c r="D64" s="1">
        <f>COUNTIFS(Table2[Sub-Sector],Table4[[#This Row],[Sub-Sector]],Table2[1W Return vs Nifty],"&gt;=5")/Table4[[#This Row],[Count]]</f>
        <v>0</v>
      </c>
      <c r="E64" s="1">
        <f>COUNTIFS(Table2[Sub-Sector],Table4[[#This Row],[Sub-Sector]],Table2[1M Return vs Nifty],"&gt;=5")/Table4[[#This Row],[Count]]</f>
        <v>0.5</v>
      </c>
      <c r="F64" s="1">
        <f>COUNTIFS(Table2[Sub-Sector],Table4[[#This Row],[Sub-Sector]],Table2[6M Return vs Nifty],"&gt;=10")/Table4[[#This Row],[Count]]</f>
        <v>0</v>
      </c>
      <c r="G64" s="1">
        <f>COUNTIFS(Table2[Sub-Sector],Table4[[#This Row],[Sub-Sector]],Table2[1Y Return vs Nifty],"&gt;=10")/Table4[[#This Row],[Count]]</f>
        <v>0</v>
      </c>
      <c r="H64" s="1">
        <f>COUNTIFS(Table2[Sub-Sector],Table4[[#This Row],[Sub-Sector]],Table2[RSI Exponential â€“ 14D],"&gt;=50")/Table4[[#This Row],[Count]]</f>
        <v>0.5</v>
      </c>
      <c r="I64" s="1">
        <f>COUNTIFS(Table2[Sub-Sector],Table4[[#This Row],[Sub-Sector]],Table2[Relative Volume],"&gt;=1")/Table4[[#This Row],[Count]]</f>
        <v>0.5</v>
      </c>
      <c r="J64" s="1">
        <f>COUNTIFS(Table2[Sub-Sector],Table4[[#This Row],[Sub-Sector]],Table2[% Away From Day Low],"&gt;=0.05")/Table4[[#This Row],[Count]]</f>
        <v>0</v>
      </c>
      <c r="K64" s="1">
        <f>COUNTIFS(Table2[Sub-Sector],Table4[[#This Row],[Sub-Sector]],Table2[% Away From Day High],"&lt;=0.05")/Table4[[#This Row],[Count]]</f>
        <v>1</v>
      </c>
      <c r="L64" s="1">
        <f>COUNTIFS(Table2[Sub-Sector],Table4[[#This Row],[Sub-Sector]],Table2[% Away From Current Week Low],"&gt;=0.05")/Table4[[#This Row],[Count]]</f>
        <v>0</v>
      </c>
      <c r="M64" s="1">
        <f>COUNTIFS(Table2[Sub-Sector],Table4[[#This Row],[Sub-Sector]],Table2[% Away From Current Week High],"&lt;=0.05")/Table4[[#This Row],[Count]]</f>
        <v>1</v>
      </c>
      <c r="N64" s="1">
        <f>COUNTIFS(Table2[Sub-Sector],Table4[[#This Row],[Sub-Sector]],Table2[% Away From Current Month Low],"&gt;=0.05")/Table4[[#This Row],[Count]]</f>
        <v>0.5</v>
      </c>
      <c r="O64" s="1">
        <f>COUNTIFS(Table2[Sub-Sector],Table4[[#This Row],[Sub-Sector]],Table2[% Away From Current Month High],"&lt;=0.05")/Table4[[#This Row],[Count]]</f>
        <v>0.5</v>
      </c>
      <c r="P64" s="1">
        <f>COUNTIFS(Table2[Sub-Sector],Table4[[#This Row],[Sub-Sector]],Table2[% Away From 52W High],"&lt;=10")/Table4[[#This Row],[Count]]</f>
        <v>0</v>
      </c>
      <c r="Q64" s="1">
        <f>COUNTIFS(Table2[Sub-Sector],Table4[[#This Row],[Sub-Sector]],Table2[% Away From 52W Low],"&gt;=10")/Table4[[#This Row],[Count]]</f>
        <v>0.5</v>
      </c>
      <c r="R64" s="1">
        <f>COUNTIFS(Table2[Sub-Sector],Table4[[#This Row],[Sub-Sector]],Table2[% Price above 20 EMA],"&gt;=0")/Table4[[#This Row],[Count]]</f>
        <v>0.5</v>
      </c>
      <c r="S64" s="1">
        <f>COUNTIFS(Table2[Sub-Sector],Table4[[#This Row],[Sub-Sector]],Table2[% Price above 50 EMA],"&gt;=0")/Table4[[#This Row],[Count]]</f>
        <v>0.5</v>
      </c>
      <c r="T64" s="1">
        <f>COUNTIFS(Table2[Sub-Sector],Table4[[#This Row],[Sub-Sector]],Table2[% Price above 200 EMA],"&gt;=0")/Table4[[#This Row],[Count]]</f>
        <v>0.5</v>
      </c>
      <c r="U64" s="1">
        <f>COUNTIFS(Table2[Sub-Sector],Table4[[#This Row],[Sub-Sector]],Table2[Rate of Change - Zone],"Positive")/Table4[[#This Row],[Count]]</f>
        <v>0.5</v>
      </c>
      <c r="V64" s="1">
        <f>COUNTIFS(Table2[Sub-Sector],Table4[[#This Row],[Sub-Sector]],Table2[Sharpe Ratio],"&gt;=0.10")/Table4[[#This Row],[Count]]</f>
        <v>0.5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438</v>
      </c>
      <c r="X64">
        <f>_xlfn.RANK.AVG(Table4[[#This Row],[Score]],Table4[Score],1)</f>
        <v>61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245.5</v>
      </c>
      <c r="Z64">
        <f>_xlfn.RANK.AVG(Table4[[#This Row],[Score 2 ]],Table4[[Score 2 ]],1)</f>
        <v>63</v>
      </c>
    </row>
    <row r="65" spans="1:26" x14ac:dyDescent="0.3">
      <c r="A65" t="s">
        <v>88</v>
      </c>
      <c r="B65">
        <f>COUNTIFS(Table2[Sub-Sector],Table4[[#This Row],[Sub-Sector]])</f>
        <v>3</v>
      </c>
      <c r="C65" s="1">
        <f>COUNTIFS(Table2[Sub-Sector],Table4[[#This Row],[Sub-Sector]],Table2[Uptrend],"Uptrend")/Table4[[#This Row],[Count]]</f>
        <v>0</v>
      </c>
      <c r="D65" s="1">
        <f>COUNTIFS(Table2[Sub-Sector],Table4[[#This Row],[Sub-Sector]],Table2[1W Return vs Nifty],"&gt;=5")/Table4[[#This Row],[Count]]</f>
        <v>0.33333333333333331</v>
      </c>
      <c r="E65" s="1">
        <f>COUNTIFS(Table2[Sub-Sector],Table4[[#This Row],[Sub-Sector]],Table2[1M Return vs Nifty],"&gt;=5")/Table4[[#This Row],[Count]]</f>
        <v>0</v>
      </c>
      <c r="F65" s="1">
        <f>COUNTIFS(Table2[Sub-Sector],Table4[[#This Row],[Sub-Sector]],Table2[6M Return vs Nifty],"&gt;=10")/Table4[[#This Row],[Count]]</f>
        <v>0</v>
      </c>
      <c r="G65" s="1">
        <f>COUNTIFS(Table2[Sub-Sector],Table4[[#This Row],[Sub-Sector]],Table2[1Y Return vs Nifty],"&gt;=10")/Table4[[#This Row],[Count]]</f>
        <v>1</v>
      </c>
      <c r="H65" s="1">
        <f>COUNTIFS(Table2[Sub-Sector],Table4[[#This Row],[Sub-Sector]],Table2[RSI Exponential â€“ 14D],"&gt;=50")/Table4[[#This Row],[Count]]</f>
        <v>0</v>
      </c>
      <c r="I65" s="1">
        <f>COUNTIFS(Table2[Sub-Sector],Table4[[#This Row],[Sub-Sector]],Table2[Relative Volume],"&gt;=1")/Table4[[#This Row],[Count]]</f>
        <v>0.33333333333333331</v>
      </c>
      <c r="J65" s="1">
        <f>COUNTIFS(Table2[Sub-Sector],Table4[[#This Row],[Sub-Sector]],Table2[% Away From Day Low],"&gt;=0.05")/Table4[[#This Row],[Count]]</f>
        <v>0</v>
      </c>
      <c r="K65" s="1">
        <f>COUNTIFS(Table2[Sub-Sector],Table4[[#This Row],[Sub-Sector]],Table2[% Away From Day High],"&lt;=0.05")/Table4[[#This Row],[Count]]</f>
        <v>1</v>
      </c>
      <c r="L65" s="1">
        <f>COUNTIFS(Table2[Sub-Sector],Table4[[#This Row],[Sub-Sector]],Table2[% Away From Current Week Low],"&gt;=0.05")/Table4[[#This Row],[Count]]</f>
        <v>0</v>
      </c>
      <c r="M65" s="1">
        <f>COUNTIFS(Table2[Sub-Sector],Table4[[#This Row],[Sub-Sector]],Table2[% Away From Current Week High],"&lt;=0.05")/Table4[[#This Row],[Count]]</f>
        <v>1</v>
      </c>
      <c r="N65" s="1">
        <f>COUNTIFS(Table2[Sub-Sector],Table4[[#This Row],[Sub-Sector]],Table2[% Away From Current Month Low],"&gt;=0.05")/Table4[[#This Row],[Count]]</f>
        <v>0.33333333333333331</v>
      </c>
      <c r="O65" s="1">
        <f>COUNTIFS(Table2[Sub-Sector],Table4[[#This Row],[Sub-Sector]],Table2[% Away From Current Month High],"&lt;=0.05")/Table4[[#This Row],[Count]]</f>
        <v>0.33333333333333331</v>
      </c>
      <c r="P65" s="1">
        <f>COUNTIFS(Table2[Sub-Sector],Table4[[#This Row],[Sub-Sector]],Table2[% Away From 52W High],"&lt;=10")/Table4[[#This Row],[Count]]</f>
        <v>0</v>
      </c>
      <c r="Q65" s="1">
        <f>COUNTIFS(Table2[Sub-Sector],Table4[[#This Row],[Sub-Sector]],Table2[% Away From 52W Low],"&gt;=10")/Table4[[#This Row],[Count]]</f>
        <v>1</v>
      </c>
      <c r="R65" s="1">
        <f>COUNTIFS(Table2[Sub-Sector],Table4[[#This Row],[Sub-Sector]],Table2[% Price above 20 EMA],"&gt;=0")/Table4[[#This Row],[Count]]</f>
        <v>0</v>
      </c>
      <c r="S65" s="1">
        <f>COUNTIFS(Table2[Sub-Sector],Table4[[#This Row],[Sub-Sector]],Table2[% Price above 50 EMA],"&gt;=0")/Table4[[#This Row],[Count]]</f>
        <v>0</v>
      </c>
      <c r="T65" s="1">
        <f>COUNTIFS(Table2[Sub-Sector],Table4[[#This Row],[Sub-Sector]],Table2[% Price above 200 EMA],"&gt;=0")/Table4[[#This Row],[Count]]</f>
        <v>0.66666666666666663</v>
      </c>
      <c r="U65" s="1">
        <f>COUNTIFS(Table2[Sub-Sector],Table4[[#This Row],[Sub-Sector]],Table2[Rate of Change - Zone],"Positive")/Table4[[#This Row],[Count]]</f>
        <v>0</v>
      </c>
      <c r="V65" s="1">
        <f>COUNTIFS(Table2[Sub-Sector],Table4[[#This Row],[Sub-Sector]],Table2[Sharpe Ratio],"&gt;=0.10")/Table4[[#This Row],[Count]]</f>
        <v>0.66666666666666663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446</v>
      </c>
      <c r="X65">
        <f>_xlfn.RANK.AVG(Table4[[#This Row],[Score]],Table4[Score],1)</f>
        <v>62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</v>
      </c>
      <c r="Z65">
        <f>_xlfn.RANK.AVG(Table4[[#This Row],[Score 2 ]],Table4[[Score 2 ]],1)</f>
        <v>64</v>
      </c>
    </row>
    <row r="66" spans="1:26" x14ac:dyDescent="0.3">
      <c r="A66" t="s">
        <v>438</v>
      </c>
      <c r="B66">
        <f>COUNTIFS(Table2[Sub-Sector],Table4[[#This Row],[Sub-Sector]])</f>
        <v>10</v>
      </c>
      <c r="C66" s="1">
        <f>COUNTIFS(Table2[Sub-Sector],Table4[[#This Row],[Sub-Sector]],Table2[Uptrend],"Uptrend")/Table4[[#This Row],[Count]]</f>
        <v>0.1</v>
      </c>
      <c r="D66" s="1">
        <f>COUNTIFS(Table2[Sub-Sector],Table4[[#This Row],[Sub-Sector]],Table2[1W Return vs Nifty],"&gt;=5")/Table4[[#This Row],[Count]]</f>
        <v>0.2</v>
      </c>
      <c r="E66" s="1">
        <f>COUNTIFS(Table2[Sub-Sector],Table4[[#This Row],[Sub-Sector]],Table2[1M Return vs Nifty],"&gt;=5")/Table4[[#This Row],[Count]]</f>
        <v>0.1</v>
      </c>
      <c r="F66" s="1">
        <f>COUNTIFS(Table2[Sub-Sector],Table4[[#This Row],[Sub-Sector]],Table2[6M Return vs Nifty],"&gt;=10")/Table4[[#This Row],[Count]]</f>
        <v>0.2</v>
      </c>
      <c r="G66" s="1">
        <f>COUNTIFS(Table2[Sub-Sector],Table4[[#This Row],[Sub-Sector]],Table2[1Y Return vs Nifty],"&gt;=10")/Table4[[#This Row],[Count]]</f>
        <v>0.3</v>
      </c>
      <c r="H66" s="1">
        <f>COUNTIFS(Table2[Sub-Sector],Table4[[#This Row],[Sub-Sector]],Table2[RSI Exponential â€“ 14D],"&gt;=50")/Table4[[#This Row],[Count]]</f>
        <v>0.3</v>
      </c>
      <c r="I66" s="1">
        <f>COUNTIFS(Table2[Sub-Sector],Table4[[#This Row],[Sub-Sector]],Table2[Relative Volume],"&gt;=1")/Table4[[#This Row],[Count]]</f>
        <v>0.1</v>
      </c>
      <c r="J66" s="1">
        <f>COUNTIFS(Table2[Sub-Sector],Table4[[#This Row],[Sub-Sector]],Table2[% Away From Day Low],"&gt;=0.05")/Table4[[#This Row],[Count]]</f>
        <v>0</v>
      </c>
      <c r="K66" s="1">
        <f>COUNTIFS(Table2[Sub-Sector],Table4[[#This Row],[Sub-Sector]],Table2[% Away From Day High],"&lt;=0.05")/Table4[[#This Row],[Count]]</f>
        <v>0.9</v>
      </c>
      <c r="L66" s="1">
        <f>COUNTIFS(Table2[Sub-Sector],Table4[[#This Row],[Sub-Sector]],Table2[% Away From Current Week Low],"&gt;=0.05")/Table4[[#This Row],[Count]]</f>
        <v>0.3</v>
      </c>
      <c r="M66" s="1">
        <f>COUNTIFS(Table2[Sub-Sector],Table4[[#This Row],[Sub-Sector]],Table2[% Away From Current Week High],"&lt;=0.05")/Table4[[#This Row],[Count]]</f>
        <v>0.5</v>
      </c>
      <c r="N66" s="1">
        <f>COUNTIFS(Table2[Sub-Sector],Table4[[#This Row],[Sub-Sector]],Table2[% Away From Current Month Low],"&gt;=0.05")/Table4[[#This Row],[Count]]</f>
        <v>0.4</v>
      </c>
      <c r="O66" s="1">
        <f>COUNTIFS(Table2[Sub-Sector],Table4[[#This Row],[Sub-Sector]],Table2[% Away From Current Month High],"&lt;=0.05")/Table4[[#This Row],[Count]]</f>
        <v>0.2</v>
      </c>
      <c r="P66" s="1">
        <f>COUNTIFS(Table2[Sub-Sector],Table4[[#This Row],[Sub-Sector]],Table2[% Away From 52W High],"&lt;=10")/Table4[[#This Row],[Count]]</f>
        <v>0.2</v>
      </c>
      <c r="Q66" s="1">
        <f>COUNTIFS(Table2[Sub-Sector],Table4[[#This Row],[Sub-Sector]],Table2[% Away From 52W Low],"&gt;=10")/Table4[[#This Row],[Count]]</f>
        <v>0.8</v>
      </c>
      <c r="R66" s="1">
        <f>COUNTIFS(Table2[Sub-Sector],Table4[[#This Row],[Sub-Sector]],Table2[% Price above 20 EMA],"&gt;=0")/Table4[[#This Row],[Count]]</f>
        <v>0.2</v>
      </c>
      <c r="S66" s="1">
        <f>COUNTIFS(Table2[Sub-Sector],Table4[[#This Row],[Sub-Sector]],Table2[% Price above 50 EMA],"&gt;=0")/Table4[[#This Row],[Count]]</f>
        <v>0.3</v>
      </c>
      <c r="T66" s="1">
        <f>COUNTIFS(Table2[Sub-Sector],Table4[[#This Row],[Sub-Sector]],Table2[% Price above 200 EMA],"&gt;=0")/Table4[[#This Row],[Count]]</f>
        <v>0.4</v>
      </c>
      <c r="U66" s="1">
        <f>COUNTIFS(Table2[Sub-Sector],Table4[[#This Row],[Sub-Sector]],Table2[Rate of Change - Zone],"Positive")/Table4[[#This Row],[Count]]</f>
        <v>0.3</v>
      </c>
      <c r="V66" s="1">
        <f>COUNTIFS(Table2[Sub-Sector],Table4[[#This Row],[Sub-Sector]],Table2[Sharpe Ratio],"&gt;=0.10")/Table4[[#This Row],[Count]]</f>
        <v>0.4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389.5</v>
      </c>
      <c r="X66">
        <f>_xlfn.RANK.AVG(Table4[[#This Row],[Score]],Table4[Score],1)</f>
        <v>46.5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249.5</v>
      </c>
      <c r="Z66">
        <f>_xlfn.RANK.AVG(Table4[[#This Row],[Score 2 ]],Table4[[Score 2 ]],1)</f>
        <v>65</v>
      </c>
    </row>
    <row r="67" spans="1:26" x14ac:dyDescent="0.3">
      <c r="A67" t="s">
        <v>565</v>
      </c>
      <c r="B67">
        <f>COUNTIFS(Table2[Sub-Sector],Table4[[#This Row],[Sub-Sector]])</f>
        <v>8</v>
      </c>
      <c r="C67" s="1">
        <f>COUNTIFS(Table2[Sub-Sector],Table4[[#This Row],[Sub-Sector]],Table2[Uptrend],"Uptrend")/Table4[[#This Row],[Count]]</f>
        <v>0</v>
      </c>
      <c r="D67" s="1">
        <f>COUNTIFS(Table2[Sub-Sector],Table4[[#This Row],[Sub-Sector]],Table2[1W Return vs Nifty],"&gt;=5")/Table4[[#This Row],[Count]]</f>
        <v>0.125</v>
      </c>
      <c r="E67" s="1">
        <f>COUNTIFS(Table2[Sub-Sector],Table4[[#This Row],[Sub-Sector]],Table2[1M Return vs Nifty],"&gt;=5")/Table4[[#This Row],[Count]]</f>
        <v>0.25</v>
      </c>
      <c r="F67" s="1">
        <f>COUNTIFS(Table2[Sub-Sector],Table4[[#This Row],[Sub-Sector]],Table2[6M Return vs Nifty],"&gt;=10")/Table4[[#This Row],[Count]]</f>
        <v>0.25</v>
      </c>
      <c r="G67" s="1">
        <f>COUNTIFS(Table2[Sub-Sector],Table4[[#This Row],[Sub-Sector]],Table2[1Y Return vs Nifty],"&gt;=10")/Table4[[#This Row],[Count]]</f>
        <v>0.125</v>
      </c>
      <c r="H67" s="1">
        <f>COUNTIFS(Table2[Sub-Sector],Table4[[#This Row],[Sub-Sector]],Table2[RSI Exponential â€“ 14D],"&gt;=50")/Table4[[#This Row],[Count]]</f>
        <v>0.125</v>
      </c>
      <c r="I67" s="1">
        <f>COUNTIFS(Table2[Sub-Sector],Table4[[#This Row],[Sub-Sector]],Table2[Relative Volume],"&gt;=1")/Table4[[#This Row],[Count]]</f>
        <v>0.25</v>
      </c>
      <c r="J67" s="1">
        <f>COUNTIFS(Table2[Sub-Sector],Table4[[#This Row],[Sub-Sector]],Table2[% Away From Day Low],"&gt;=0.05")/Table4[[#This Row],[Count]]</f>
        <v>0.125</v>
      </c>
      <c r="K67" s="1">
        <f>COUNTIFS(Table2[Sub-Sector],Table4[[#This Row],[Sub-Sector]],Table2[% Away From Day High],"&lt;=0.05")/Table4[[#This Row],[Count]]</f>
        <v>1</v>
      </c>
      <c r="L67" s="1">
        <f>COUNTIFS(Table2[Sub-Sector],Table4[[#This Row],[Sub-Sector]],Table2[% Away From Current Week Low],"&gt;=0.05")/Table4[[#This Row],[Count]]</f>
        <v>0.125</v>
      </c>
      <c r="M67" s="1">
        <f>COUNTIFS(Table2[Sub-Sector],Table4[[#This Row],[Sub-Sector]],Table2[% Away From Current Week High],"&lt;=0.05")/Table4[[#This Row],[Count]]</f>
        <v>1</v>
      </c>
      <c r="N67" s="1">
        <f>COUNTIFS(Table2[Sub-Sector],Table4[[#This Row],[Sub-Sector]],Table2[% Away From Current Month Low],"&gt;=0.05")/Table4[[#This Row],[Count]]</f>
        <v>0.25</v>
      </c>
      <c r="O67" s="1">
        <f>COUNTIFS(Table2[Sub-Sector],Table4[[#This Row],[Sub-Sector]],Table2[% Away From Current Month High],"&lt;=0.05")/Table4[[#This Row],[Count]]</f>
        <v>0.125</v>
      </c>
      <c r="P67" s="1">
        <f>COUNTIFS(Table2[Sub-Sector],Table4[[#This Row],[Sub-Sector]],Table2[% Away From 52W High],"&lt;=10")/Table4[[#This Row],[Count]]</f>
        <v>0</v>
      </c>
      <c r="Q67" s="1">
        <f>COUNTIFS(Table2[Sub-Sector],Table4[[#This Row],[Sub-Sector]],Table2[% Away From 52W Low],"&gt;=10")/Table4[[#This Row],[Count]]</f>
        <v>1</v>
      </c>
      <c r="R67" s="1">
        <f>COUNTIFS(Table2[Sub-Sector],Table4[[#This Row],[Sub-Sector]],Table2[% Price above 20 EMA],"&gt;=0")/Table4[[#This Row],[Count]]</f>
        <v>0.125</v>
      </c>
      <c r="S67" s="1">
        <f>COUNTIFS(Table2[Sub-Sector],Table4[[#This Row],[Sub-Sector]],Table2[% Price above 50 EMA],"&gt;=0")/Table4[[#This Row],[Count]]</f>
        <v>0.125</v>
      </c>
      <c r="T67" s="1">
        <f>COUNTIFS(Table2[Sub-Sector],Table4[[#This Row],[Sub-Sector]],Table2[% Price above 200 EMA],"&gt;=0")/Table4[[#This Row],[Count]]</f>
        <v>0.375</v>
      </c>
      <c r="U67" s="1">
        <f>COUNTIFS(Table2[Sub-Sector],Table4[[#This Row],[Sub-Sector]],Table2[Rate of Change - Zone],"Positive")/Table4[[#This Row],[Count]]</f>
        <v>0.125</v>
      </c>
      <c r="V67" s="1">
        <f>COUNTIFS(Table2[Sub-Sector],Table4[[#This Row],[Sub-Sector]],Table2[Sharpe Ratio],"&gt;=0.10")/Table4[[#This Row],[Count]]</f>
        <v>0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417.5</v>
      </c>
      <c r="X67">
        <f>_xlfn.RANK.AVG(Table4[[#This Row],[Score]],Table4[Score],1)</f>
        <v>57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256</v>
      </c>
      <c r="Z67">
        <f>_xlfn.RANK.AVG(Table4[[#This Row],[Score 2 ]],Table4[[Score 2 ]],1)</f>
        <v>66</v>
      </c>
    </row>
    <row r="68" spans="1:26" x14ac:dyDescent="0.3">
      <c r="A68" t="s">
        <v>72</v>
      </c>
      <c r="B68">
        <f>COUNTIFS(Table2[Sub-Sector],Table4[[#This Row],[Sub-Sector]])</f>
        <v>3</v>
      </c>
      <c r="C68" s="1">
        <f>COUNTIFS(Table2[Sub-Sector],Table4[[#This Row],[Sub-Sector]],Table2[Uptrend],"Uptrend")/Table4[[#This Row],[Count]]</f>
        <v>0</v>
      </c>
      <c r="D68" s="1">
        <f>COUNTIFS(Table2[Sub-Sector],Table4[[#This Row],[Sub-Sector]],Table2[1W Return vs Nifty],"&gt;=5")/Table4[[#This Row],[Count]]</f>
        <v>0</v>
      </c>
      <c r="E68" s="1">
        <f>COUNTIFS(Table2[Sub-Sector],Table4[[#This Row],[Sub-Sector]],Table2[1M Return vs Nifty],"&gt;=5")/Table4[[#This Row],[Count]]</f>
        <v>0</v>
      </c>
      <c r="F68" s="1">
        <f>COUNTIFS(Table2[Sub-Sector],Table4[[#This Row],[Sub-Sector]],Table2[6M Return vs Nifty],"&gt;=10")/Table4[[#This Row],[Count]]</f>
        <v>0</v>
      </c>
      <c r="G68" s="1">
        <f>COUNTIFS(Table2[Sub-Sector],Table4[[#This Row],[Sub-Sector]],Table2[1Y Return vs Nifty],"&gt;=10")/Table4[[#This Row],[Count]]</f>
        <v>0.66666666666666663</v>
      </c>
      <c r="H68" s="1">
        <f>COUNTIFS(Table2[Sub-Sector],Table4[[#This Row],[Sub-Sector]],Table2[RSI Exponential â€“ 14D],"&gt;=50")/Table4[[#This Row],[Count]]</f>
        <v>0</v>
      </c>
      <c r="I68" s="1">
        <f>COUNTIFS(Table2[Sub-Sector],Table4[[#This Row],[Sub-Sector]],Table2[Relative Volume],"&gt;=1")/Table4[[#This Row],[Count]]</f>
        <v>0</v>
      </c>
      <c r="J68" s="1">
        <f>COUNTIFS(Table2[Sub-Sector],Table4[[#This Row],[Sub-Sector]],Table2[% Away From Day Low],"&gt;=0.05")/Table4[[#This Row],[Count]]</f>
        <v>0</v>
      </c>
      <c r="K68" s="1">
        <f>COUNTIFS(Table2[Sub-Sector],Table4[[#This Row],[Sub-Sector]],Table2[% Away From Day High],"&lt;=0.05")/Table4[[#This Row],[Count]]</f>
        <v>1</v>
      </c>
      <c r="L68" s="1">
        <f>COUNTIFS(Table2[Sub-Sector],Table4[[#This Row],[Sub-Sector]],Table2[% Away From Current Week Low],"&gt;=0.05")/Table4[[#This Row],[Count]]</f>
        <v>0.33333333333333331</v>
      </c>
      <c r="M68" s="1">
        <f>COUNTIFS(Table2[Sub-Sector],Table4[[#This Row],[Sub-Sector]],Table2[% Away From Current Week High],"&lt;=0.05")/Table4[[#This Row],[Count]]</f>
        <v>0.66666666666666663</v>
      </c>
      <c r="N68" s="1">
        <f>COUNTIFS(Table2[Sub-Sector],Table4[[#This Row],[Sub-Sector]],Table2[% Away From Current Month Low],"&gt;=0.05")/Table4[[#This Row],[Count]]</f>
        <v>0.66666666666666663</v>
      </c>
      <c r="O68" s="1">
        <f>COUNTIFS(Table2[Sub-Sector],Table4[[#This Row],[Sub-Sector]],Table2[% Away From Current Month High],"&lt;=0.05")/Table4[[#This Row],[Count]]</f>
        <v>0</v>
      </c>
      <c r="P68" s="1">
        <f>COUNTIFS(Table2[Sub-Sector],Table4[[#This Row],[Sub-Sector]],Table2[% Away From 52W High],"&lt;=10")/Table4[[#This Row],[Count]]</f>
        <v>0</v>
      </c>
      <c r="Q68" s="1">
        <f>COUNTIFS(Table2[Sub-Sector],Table4[[#This Row],[Sub-Sector]],Table2[% Away From 52W Low],"&gt;=10")/Table4[[#This Row],[Count]]</f>
        <v>1</v>
      </c>
      <c r="R68" s="1">
        <f>COUNTIFS(Table2[Sub-Sector],Table4[[#This Row],[Sub-Sector]],Table2[% Price above 20 EMA],"&gt;=0")/Table4[[#This Row],[Count]]</f>
        <v>0</v>
      </c>
      <c r="S68" s="1">
        <f>COUNTIFS(Table2[Sub-Sector],Table4[[#This Row],[Sub-Sector]],Table2[% Price above 50 EMA],"&gt;=0")/Table4[[#This Row],[Count]]</f>
        <v>0</v>
      </c>
      <c r="T68" s="1">
        <f>COUNTIFS(Table2[Sub-Sector],Table4[[#This Row],[Sub-Sector]],Table2[% Price above 200 EMA],"&gt;=0")/Table4[[#This Row],[Count]]</f>
        <v>0.33333333333333331</v>
      </c>
      <c r="U68" s="1">
        <f>COUNTIFS(Table2[Sub-Sector],Table4[[#This Row],[Sub-Sector]],Table2[Rate of Change - Zone],"Positive")/Table4[[#This Row],[Count]]</f>
        <v>0.33333333333333331</v>
      </c>
      <c r="V68" s="1">
        <f>COUNTIFS(Table2[Sub-Sector],Table4[[#This Row],[Sub-Sector]],Table2[Sharpe Ratio],"&gt;=0.10")/Table4[[#This Row],[Count]]</f>
        <v>0.33333333333333331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531</v>
      </c>
      <c r="X68">
        <f>_xlfn.RANK.AVG(Table4[[#This Row],[Score]],Table4[Score],1)</f>
        <v>84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260</v>
      </c>
      <c r="Z68">
        <f>_xlfn.RANK.AVG(Table4[[#This Row],[Score 2 ]],Table4[[Score 2 ]],1)</f>
        <v>67</v>
      </c>
    </row>
    <row r="69" spans="1:26" x14ac:dyDescent="0.3">
      <c r="A69" t="s">
        <v>69</v>
      </c>
      <c r="B69">
        <f>COUNTIFS(Table2[Sub-Sector],Table4[[#This Row],[Sub-Sector]])</f>
        <v>17</v>
      </c>
      <c r="C69" s="1">
        <f>COUNTIFS(Table2[Sub-Sector],Table4[[#This Row],[Sub-Sector]],Table2[Uptrend],"Uptrend")/Table4[[#This Row],[Count]]</f>
        <v>0.17647058823529413</v>
      </c>
      <c r="D69" s="1">
        <f>COUNTIFS(Table2[Sub-Sector],Table4[[#This Row],[Sub-Sector]],Table2[1W Return vs Nifty],"&gt;=5")/Table4[[#This Row],[Count]]</f>
        <v>5.8823529411764705E-2</v>
      </c>
      <c r="E69" s="1">
        <f>COUNTIFS(Table2[Sub-Sector],Table4[[#This Row],[Sub-Sector]],Table2[1M Return vs Nifty],"&gt;=5")/Table4[[#This Row],[Count]]</f>
        <v>0.11764705882352941</v>
      </c>
      <c r="F69" s="1">
        <f>COUNTIFS(Table2[Sub-Sector],Table4[[#This Row],[Sub-Sector]],Table2[6M Return vs Nifty],"&gt;=10")/Table4[[#This Row],[Count]]</f>
        <v>0.17647058823529413</v>
      </c>
      <c r="G69" s="1">
        <f>COUNTIFS(Table2[Sub-Sector],Table4[[#This Row],[Sub-Sector]],Table2[1Y Return vs Nifty],"&gt;=10")/Table4[[#This Row],[Count]]</f>
        <v>0.17647058823529413</v>
      </c>
      <c r="H69" s="1">
        <f>COUNTIFS(Table2[Sub-Sector],Table4[[#This Row],[Sub-Sector]],Table2[RSI Exponential â€“ 14D],"&gt;=50")/Table4[[#This Row],[Count]]</f>
        <v>0.23529411764705882</v>
      </c>
      <c r="I69" s="1">
        <f>COUNTIFS(Table2[Sub-Sector],Table4[[#This Row],[Sub-Sector]],Table2[Relative Volume],"&gt;=1")/Table4[[#This Row],[Count]]</f>
        <v>0.29411764705882354</v>
      </c>
      <c r="J69" s="1">
        <f>COUNTIFS(Table2[Sub-Sector],Table4[[#This Row],[Sub-Sector]],Table2[% Away From Day Low],"&gt;=0.05")/Table4[[#This Row],[Count]]</f>
        <v>0.11764705882352941</v>
      </c>
      <c r="K69" s="1">
        <f>COUNTIFS(Table2[Sub-Sector],Table4[[#This Row],[Sub-Sector]],Table2[% Away From Day High],"&lt;=0.05")/Table4[[#This Row],[Count]]</f>
        <v>1</v>
      </c>
      <c r="L69" s="1">
        <f>COUNTIFS(Table2[Sub-Sector],Table4[[#This Row],[Sub-Sector]],Table2[% Away From Current Week Low],"&gt;=0.05")/Table4[[#This Row],[Count]]</f>
        <v>0.23529411764705882</v>
      </c>
      <c r="M69" s="1">
        <f>COUNTIFS(Table2[Sub-Sector],Table4[[#This Row],[Sub-Sector]],Table2[% Away From Current Week High],"&lt;=0.05")/Table4[[#This Row],[Count]]</f>
        <v>0.70588235294117652</v>
      </c>
      <c r="N69" s="1">
        <f>COUNTIFS(Table2[Sub-Sector],Table4[[#This Row],[Sub-Sector]],Table2[% Away From Current Month Low],"&gt;=0.05")/Table4[[#This Row],[Count]]</f>
        <v>0.29411764705882354</v>
      </c>
      <c r="O69" s="1">
        <f>COUNTIFS(Table2[Sub-Sector],Table4[[#This Row],[Sub-Sector]],Table2[% Away From Current Month High],"&lt;=0.05")/Table4[[#This Row],[Count]]</f>
        <v>0.23529411764705882</v>
      </c>
      <c r="P69" s="1">
        <f>COUNTIFS(Table2[Sub-Sector],Table4[[#This Row],[Sub-Sector]],Table2[% Away From 52W High],"&lt;=10")/Table4[[#This Row],[Count]]</f>
        <v>5.8823529411764705E-2</v>
      </c>
      <c r="Q69" s="1">
        <f>COUNTIFS(Table2[Sub-Sector],Table4[[#This Row],[Sub-Sector]],Table2[% Away From 52W Low],"&gt;=10")/Table4[[#This Row],[Count]]</f>
        <v>0.6470588235294118</v>
      </c>
      <c r="R69" s="1">
        <f>COUNTIFS(Table2[Sub-Sector],Table4[[#This Row],[Sub-Sector]],Table2[% Price above 20 EMA],"&gt;=0")/Table4[[#This Row],[Count]]</f>
        <v>5.8823529411764705E-2</v>
      </c>
      <c r="S69" s="1">
        <f>COUNTIFS(Table2[Sub-Sector],Table4[[#This Row],[Sub-Sector]],Table2[% Price above 50 EMA],"&gt;=0")/Table4[[#This Row],[Count]]</f>
        <v>0.11764705882352941</v>
      </c>
      <c r="T69" s="1">
        <f>COUNTIFS(Table2[Sub-Sector],Table4[[#This Row],[Sub-Sector]],Table2[% Price above 200 EMA],"&gt;=0")/Table4[[#This Row],[Count]]</f>
        <v>0.29411764705882354</v>
      </c>
      <c r="U69" s="1">
        <f>COUNTIFS(Table2[Sub-Sector],Table4[[#This Row],[Sub-Sector]],Table2[Rate of Change - Zone],"Positive")/Table4[[#This Row],[Count]]</f>
        <v>5.8823529411764705E-2</v>
      </c>
      <c r="V69" s="1">
        <f>COUNTIFS(Table2[Sub-Sector],Table4[[#This Row],[Sub-Sector]],Table2[Sharpe Ratio],"&gt;=0.10")/Table4[[#This Row],[Count]]</f>
        <v>0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404</v>
      </c>
      <c r="X69">
        <f>_xlfn.RANK.AVG(Table4[[#This Row],[Score]],Table4[Score],1)</f>
        <v>55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261.5</v>
      </c>
      <c r="Z69">
        <f>_xlfn.RANK.AVG(Table4[[#This Row],[Score 2 ]],Table4[[Score 2 ]],1)</f>
        <v>68</v>
      </c>
    </row>
    <row r="70" spans="1:26" x14ac:dyDescent="0.3">
      <c r="A70" t="s">
        <v>197</v>
      </c>
      <c r="B70">
        <f>COUNTIFS(Table2[Sub-Sector],Table4[[#This Row],[Sub-Sector]])</f>
        <v>9</v>
      </c>
      <c r="C70" s="1">
        <f>COUNTIFS(Table2[Sub-Sector],Table4[[#This Row],[Sub-Sector]],Table2[Uptrend],"Uptrend")/Table4[[#This Row],[Count]]</f>
        <v>0.1111111111111111</v>
      </c>
      <c r="D70" s="1">
        <f>COUNTIFS(Table2[Sub-Sector],Table4[[#This Row],[Sub-Sector]],Table2[1W Return vs Nifty],"&gt;=5")/Table4[[#This Row],[Count]]</f>
        <v>0</v>
      </c>
      <c r="E70" s="1">
        <f>COUNTIFS(Table2[Sub-Sector],Table4[[#This Row],[Sub-Sector]],Table2[1M Return vs Nifty],"&gt;=5")/Table4[[#This Row],[Count]]</f>
        <v>0.1111111111111111</v>
      </c>
      <c r="F70" s="1">
        <f>COUNTIFS(Table2[Sub-Sector],Table4[[#This Row],[Sub-Sector]],Table2[6M Return vs Nifty],"&gt;=10")/Table4[[#This Row],[Count]]</f>
        <v>0.22222222222222221</v>
      </c>
      <c r="G70" s="1">
        <f>COUNTIFS(Table2[Sub-Sector],Table4[[#This Row],[Sub-Sector]],Table2[1Y Return vs Nifty],"&gt;=10")/Table4[[#This Row],[Count]]</f>
        <v>0.22222222222222221</v>
      </c>
      <c r="H70" s="1">
        <f>COUNTIFS(Table2[Sub-Sector],Table4[[#This Row],[Sub-Sector]],Table2[RSI Exponential â€“ 14D],"&gt;=50")/Table4[[#This Row],[Count]]</f>
        <v>0.1111111111111111</v>
      </c>
      <c r="I70" s="1">
        <f>COUNTIFS(Table2[Sub-Sector],Table4[[#This Row],[Sub-Sector]],Table2[Relative Volume],"&gt;=1")/Table4[[#This Row],[Count]]</f>
        <v>0.44444444444444442</v>
      </c>
      <c r="J70" s="1">
        <f>COUNTIFS(Table2[Sub-Sector],Table4[[#This Row],[Sub-Sector]],Table2[% Away From Day Low],"&gt;=0.05")/Table4[[#This Row],[Count]]</f>
        <v>0</v>
      </c>
      <c r="K70" s="1">
        <f>COUNTIFS(Table2[Sub-Sector],Table4[[#This Row],[Sub-Sector]],Table2[% Away From Day High],"&lt;=0.05")/Table4[[#This Row],[Count]]</f>
        <v>0.88888888888888884</v>
      </c>
      <c r="L70" s="1">
        <f>COUNTIFS(Table2[Sub-Sector],Table4[[#This Row],[Sub-Sector]],Table2[% Away From Current Week Low],"&gt;=0.05")/Table4[[#This Row],[Count]]</f>
        <v>0</v>
      </c>
      <c r="M70" s="1">
        <f>COUNTIFS(Table2[Sub-Sector],Table4[[#This Row],[Sub-Sector]],Table2[% Away From Current Week High],"&lt;=0.05")/Table4[[#This Row],[Count]]</f>
        <v>0.88888888888888884</v>
      </c>
      <c r="N70" s="1">
        <f>COUNTIFS(Table2[Sub-Sector],Table4[[#This Row],[Sub-Sector]],Table2[% Away From Current Month Low],"&gt;=0.05")/Table4[[#This Row],[Count]]</f>
        <v>0</v>
      </c>
      <c r="O70" s="1">
        <f>COUNTIFS(Table2[Sub-Sector],Table4[[#This Row],[Sub-Sector]],Table2[% Away From Current Month High],"&lt;=0.05")/Table4[[#This Row],[Count]]</f>
        <v>0.1111111111111111</v>
      </c>
      <c r="P70" s="1">
        <f>COUNTIFS(Table2[Sub-Sector],Table4[[#This Row],[Sub-Sector]],Table2[% Away From 52W High],"&lt;=10")/Table4[[#This Row],[Count]]</f>
        <v>0</v>
      </c>
      <c r="Q70" s="1">
        <f>COUNTIFS(Table2[Sub-Sector],Table4[[#This Row],[Sub-Sector]],Table2[% Away From 52W Low],"&gt;=10")/Table4[[#This Row],[Count]]</f>
        <v>0.55555555555555558</v>
      </c>
      <c r="R70" s="1">
        <f>COUNTIFS(Table2[Sub-Sector],Table4[[#This Row],[Sub-Sector]],Table2[% Price above 20 EMA],"&gt;=0")/Table4[[#This Row],[Count]]</f>
        <v>0</v>
      </c>
      <c r="S70" s="1">
        <f>COUNTIFS(Table2[Sub-Sector],Table4[[#This Row],[Sub-Sector]],Table2[% Price above 50 EMA],"&gt;=0")/Table4[[#This Row],[Count]]</f>
        <v>0.1111111111111111</v>
      </c>
      <c r="T70" s="1">
        <f>COUNTIFS(Table2[Sub-Sector],Table4[[#This Row],[Sub-Sector]],Table2[% Price above 200 EMA],"&gt;=0")/Table4[[#This Row],[Count]]</f>
        <v>0.1111111111111111</v>
      </c>
      <c r="U70" s="1">
        <f>COUNTIFS(Table2[Sub-Sector],Table4[[#This Row],[Sub-Sector]],Table2[Rate of Change - Zone],"Positive")/Table4[[#This Row],[Count]]</f>
        <v>0</v>
      </c>
      <c r="V70" s="1">
        <f>COUNTIFS(Table2[Sub-Sector],Table4[[#This Row],[Sub-Sector]],Table2[Sharpe Ratio],"&gt;=0.10")/Table4[[#This Row],[Count]]</f>
        <v>0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458</v>
      </c>
      <c r="X70">
        <f>_xlfn.RANK.AVG(Table4[[#This Row],[Score]],Table4[Score],1)</f>
        <v>66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</v>
      </c>
      <c r="Z70">
        <f>_xlfn.RANK.AVG(Table4[[#This Row],[Score 2 ]],Table4[[Score 2 ]],1)</f>
        <v>69</v>
      </c>
    </row>
    <row r="71" spans="1:26" x14ac:dyDescent="0.3">
      <c r="A71" t="s">
        <v>1207</v>
      </c>
      <c r="B71">
        <f>COUNTIFS(Table2[Sub-Sector],Table4[[#This Row],[Sub-Sector]])</f>
        <v>2</v>
      </c>
      <c r="C71" s="1">
        <f>COUNTIFS(Table2[Sub-Sector],Table4[[#This Row],[Sub-Sector]],Table2[Uptrend],"Uptrend")/Table4[[#This Row],[Count]]</f>
        <v>0</v>
      </c>
      <c r="D71" s="1">
        <f>COUNTIFS(Table2[Sub-Sector],Table4[[#This Row],[Sub-Sector]],Table2[1W Return vs Nifty],"&gt;=5")/Table4[[#This Row],[Count]]</f>
        <v>0</v>
      </c>
      <c r="E71" s="1">
        <f>COUNTIFS(Table2[Sub-Sector],Table4[[#This Row],[Sub-Sector]],Table2[1M Return vs Nifty],"&gt;=5")/Table4[[#This Row],[Count]]</f>
        <v>0</v>
      </c>
      <c r="F71" s="1">
        <f>COUNTIFS(Table2[Sub-Sector],Table4[[#This Row],[Sub-Sector]],Table2[6M Return vs Nifty],"&gt;=10")/Table4[[#This Row],[Count]]</f>
        <v>0</v>
      </c>
      <c r="G71" s="1">
        <f>COUNTIFS(Table2[Sub-Sector],Table4[[#This Row],[Sub-Sector]],Table2[1Y Return vs Nifty],"&gt;=10")/Table4[[#This Row],[Count]]</f>
        <v>0.5</v>
      </c>
      <c r="H71" s="1">
        <f>COUNTIFS(Table2[Sub-Sector],Table4[[#This Row],[Sub-Sector]],Table2[RSI Exponential â€“ 14D],"&gt;=50")/Table4[[#This Row],[Count]]</f>
        <v>0</v>
      </c>
      <c r="I71" s="1">
        <f>COUNTIFS(Table2[Sub-Sector],Table4[[#This Row],[Sub-Sector]],Table2[Relative Volume],"&gt;=1")/Table4[[#This Row],[Count]]</f>
        <v>0.5</v>
      </c>
      <c r="J71" s="1">
        <f>COUNTIFS(Table2[Sub-Sector],Table4[[#This Row],[Sub-Sector]],Table2[% Away From Day Low],"&gt;=0.05")/Table4[[#This Row],[Count]]</f>
        <v>0</v>
      </c>
      <c r="K71" s="1">
        <f>COUNTIFS(Table2[Sub-Sector],Table4[[#This Row],[Sub-Sector]],Table2[% Away From Day High],"&lt;=0.05")/Table4[[#This Row],[Count]]</f>
        <v>1</v>
      </c>
      <c r="L71" s="1">
        <f>COUNTIFS(Table2[Sub-Sector],Table4[[#This Row],[Sub-Sector]],Table2[% Away From Current Week Low],"&gt;=0.05")/Table4[[#This Row],[Count]]</f>
        <v>0</v>
      </c>
      <c r="M71" s="1">
        <f>COUNTIFS(Table2[Sub-Sector],Table4[[#This Row],[Sub-Sector]],Table2[% Away From Current Week High],"&lt;=0.05")/Table4[[#This Row],[Count]]</f>
        <v>1</v>
      </c>
      <c r="N71" s="1">
        <f>COUNTIFS(Table2[Sub-Sector],Table4[[#This Row],[Sub-Sector]],Table2[% Away From Current Month Low],"&gt;=0.05")/Table4[[#This Row],[Count]]</f>
        <v>0.5</v>
      </c>
      <c r="O71" s="1">
        <f>COUNTIFS(Table2[Sub-Sector],Table4[[#This Row],[Sub-Sector]],Table2[% Away From Current Month High],"&lt;=0.05")/Table4[[#This Row],[Count]]</f>
        <v>0</v>
      </c>
      <c r="P71" s="1">
        <f>COUNTIFS(Table2[Sub-Sector],Table4[[#This Row],[Sub-Sector]],Table2[% Away From 52W High],"&lt;=10")/Table4[[#This Row],[Count]]</f>
        <v>0</v>
      </c>
      <c r="Q71" s="1">
        <f>COUNTIFS(Table2[Sub-Sector],Table4[[#This Row],[Sub-Sector]],Table2[% Away From 52W Low],"&gt;=10")/Table4[[#This Row],[Count]]</f>
        <v>1</v>
      </c>
      <c r="R71" s="1">
        <f>COUNTIFS(Table2[Sub-Sector],Table4[[#This Row],[Sub-Sector]],Table2[% Price above 20 EMA],"&gt;=0")/Table4[[#This Row],[Count]]</f>
        <v>0</v>
      </c>
      <c r="S71" s="1">
        <f>COUNTIFS(Table2[Sub-Sector],Table4[[#This Row],[Sub-Sector]],Table2[% Price above 50 EMA],"&gt;=0")/Table4[[#This Row],[Count]]</f>
        <v>0</v>
      </c>
      <c r="T71" s="1">
        <f>COUNTIFS(Table2[Sub-Sector],Table4[[#This Row],[Sub-Sector]],Table2[% Price above 200 EMA],"&gt;=0")/Table4[[#This Row],[Count]]</f>
        <v>0</v>
      </c>
      <c r="U71" s="1">
        <f>COUNTIFS(Table2[Sub-Sector],Table4[[#This Row],[Sub-Sector]],Table2[Rate of Change - Zone],"Positive")/Table4[[#This Row],[Count]]</f>
        <v>0</v>
      </c>
      <c r="V71" s="1">
        <f>COUNTIFS(Table2[Sub-Sector],Table4[[#This Row],[Sub-Sector]],Table2[Sharpe Ratio],"&gt;=0.10")/Table4[[#This Row],[Count]]</f>
        <v>0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539.5</v>
      </c>
      <c r="X71">
        <f>_xlfn.RANK.AVG(Table4[[#This Row],[Score]],Table4[Score],1)</f>
        <v>85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268.5</v>
      </c>
      <c r="Z71">
        <f>_xlfn.RANK.AVG(Table4[[#This Row],[Score 2 ]],Table4[[Score 2 ]],1)</f>
        <v>70</v>
      </c>
    </row>
    <row r="72" spans="1:26" x14ac:dyDescent="0.3">
      <c r="A72" t="s">
        <v>99</v>
      </c>
      <c r="B72">
        <f>COUNTIFS(Table2[Sub-Sector],Table4[[#This Row],[Sub-Sector]])</f>
        <v>3</v>
      </c>
      <c r="C72" s="1">
        <f>COUNTIFS(Table2[Sub-Sector],Table4[[#This Row],[Sub-Sector]],Table2[Uptrend],"Uptrend")/Table4[[#This Row],[Count]]</f>
        <v>0</v>
      </c>
      <c r="D72" s="1">
        <f>COUNTIFS(Table2[Sub-Sector],Table4[[#This Row],[Sub-Sector]],Table2[1W Return vs Nifty],"&gt;=5")/Table4[[#This Row],[Count]]</f>
        <v>0</v>
      </c>
      <c r="E72" s="1">
        <f>COUNTIFS(Table2[Sub-Sector],Table4[[#This Row],[Sub-Sector]],Table2[1M Return vs Nifty],"&gt;=5")/Table4[[#This Row],[Count]]</f>
        <v>0</v>
      </c>
      <c r="F72" s="1">
        <f>COUNTIFS(Table2[Sub-Sector],Table4[[#This Row],[Sub-Sector]],Table2[6M Return vs Nifty],"&gt;=10")/Table4[[#This Row],[Count]]</f>
        <v>0</v>
      </c>
      <c r="G72" s="1">
        <f>COUNTIFS(Table2[Sub-Sector],Table4[[#This Row],[Sub-Sector]],Table2[1Y Return vs Nifty],"&gt;=10")/Table4[[#This Row],[Count]]</f>
        <v>0.66666666666666663</v>
      </c>
      <c r="H72" s="1">
        <f>COUNTIFS(Table2[Sub-Sector],Table4[[#This Row],[Sub-Sector]],Table2[RSI Exponential â€“ 14D],"&gt;=50")/Table4[[#This Row],[Count]]</f>
        <v>0</v>
      </c>
      <c r="I72" s="1">
        <f>COUNTIFS(Table2[Sub-Sector],Table4[[#This Row],[Sub-Sector]],Table2[Relative Volume],"&gt;=1")/Table4[[#This Row],[Count]]</f>
        <v>0.33333333333333331</v>
      </c>
      <c r="J72" s="1">
        <f>COUNTIFS(Table2[Sub-Sector],Table4[[#This Row],[Sub-Sector]],Table2[% Away From Day Low],"&gt;=0.05")/Table4[[#This Row],[Count]]</f>
        <v>0.33333333333333331</v>
      </c>
      <c r="K72" s="1">
        <f>COUNTIFS(Table2[Sub-Sector],Table4[[#This Row],[Sub-Sector]],Table2[% Away From Day High],"&lt;=0.05")/Table4[[#This Row],[Count]]</f>
        <v>1</v>
      </c>
      <c r="L72" s="1">
        <f>COUNTIFS(Table2[Sub-Sector],Table4[[#This Row],[Sub-Sector]],Table2[% Away From Current Week Low],"&gt;=0.05")/Table4[[#This Row],[Count]]</f>
        <v>0.33333333333333331</v>
      </c>
      <c r="M72" s="1">
        <f>COUNTIFS(Table2[Sub-Sector],Table4[[#This Row],[Sub-Sector]],Table2[% Away From Current Week High],"&lt;=0.05")/Table4[[#This Row],[Count]]</f>
        <v>0.33333333333333331</v>
      </c>
      <c r="N72" s="1">
        <f>COUNTIFS(Table2[Sub-Sector],Table4[[#This Row],[Sub-Sector]],Table2[% Away From Current Month Low],"&gt;=0.05")/Table4[[#This Row],[Count]]</f>
        <v>0.33333333333333331</v>
      </c>
      <c r="O72" s="1">
        <f>COUNTIFS(Table2[Sub-Sector],Table4[[#This Row],[Sub-Sector]],Table2[% Away From Current Month High],"&lt;=0.05")/Table4[[#This Row],[Count]]</f>
        <v>0</v>
      </c>
      <c r="P72" s="1">
        <f>COUNTIFS(Table2[Sub-Sector],Table4[[#This Row],[Sub-Sector]],Table2[% Away From 52W High],"&lt;=10")/Table4[[#This Row],[Count]]</f>
        <v>0</v>
      </c>
      <c r="Q72" s="1">
        <f>COUNTIFS(Table2[Sub-Sector],Table4[[#This Row],[Sub-Sector]],Table2[% Away From 52W Low],"&gt;=10")/Table4[[#This Row],[Count]]</f>
        <v>1</v>
      </c>
      <c r="R72" s="1">
        <f>COUNTIFS(Table2[Sub-Sector],Table4[[#This Row],[Sub-Sector]],Table2[% Price above 20 EMA],"&gt;=0")/Table4[[#This Row],[Count]]</f>
        <v>0</v>
      </c>
      <c r="S72" s="1">
        <f>COUNTIFS(Table2[Sub-Sector],Table4[[#This Row],[Sub-Sector]],Table2[% Price above 50 EMA],"&gt;=0")/Table4[[#This Row],[Count]]</f>
        <v>0</v>
      </c>
      <c r="T72" s="1">
        <f>COUNTIFS(Table2[Sub-Sector],Table4[[#This Row],[Sub-Sector]],Table2[% Price above 200 EMA],"&gt;=0")/Table4[[#This Row],[Count]]</f>
        <v>0.33333333333333331</v>
      </c>
      <c r="U72" s="1">
        <f>COUNTIFS(Table2[Sub-Sector],Table4[[#This Row],[Sub-Sector]],Table2[Rate of Change - Zone],"Positive")/Table4[[#This Row],[Count]]</f>
        <v>0</v>
      </c>
      <c r="V72" s="1">
        <f>COUNTIFS(Table2[Sub-Sector],Table4[[#This Row],[Sub-Sector]],Table2[Sharpe Ratio],"&gt;=0.10")/Table4[[#This Row],[Count]]</f>
        <v>0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540</v>
      </c>
      <c r="X72">
        <f>_xlfn.RANK.AVG(Table4[[#This Row],[Score]],Table4[Score],1)</f>
        <v>86.5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269</v>
      </c>
      <c r="Z72">
        <f>_xlfn.RANK.AVG(Table4[[#This Row],[Score 2 ]],Table4[[Score 2 ]],1)</f>
        <v>71.5</v>
      </c>
    </row>
    <row r="73" spans="1:26" x14ac:dyDescent="0.3">
      <c r="A73" t="s">
        <v>151</v>
      </c>
      <c r="B73">
        <f>COUNTIFS(Table2[Sub-Sector],Table4[[#This Row],[Sub-Sector]])</f>
        <v>3</v>
      </c>
      <c r="C73" s="1">
        <f>COUNTIFS(Table2[Sub-Sector],Table4[[#This Row],[Sub-Sector]],Table2[Uptrend],"Uptrend")/Table4[[#This Row],[Count]]</f>
        <v>0</v>
      </c>
      <c r="D73" s="1">
        <f>COUNTIFS(Table2[Sub-Sector],Table4[[#This Row],[Sub-Sector]],Table2[1W Return vs Nifty],"&gt;=5")/Table4[[#This Row],[Count]]</f>
        <v>0</v>
      </c>
      <c r="E73" s="1">
        <f>COUNTIFS(Table2[Sub-Sector],Table4[[#This Row],[Sub-Sector]],Table2[1M Return vs Nifty],"&gt;=5")/Table4[[#This Row],[Count]]</f>
        <v>0</v>
      </c>
      <c r="F73" s="1">
        <f>COUNTIFS(Table2[Sub-Sector],Table4[[#This Row],[Sub-Sector]],Table2[6M Return vs Nifty],"&gt;=10")/Table4[[#This Row],[Count]]</f>
        <v>0</v>
      </c>
      <c r="G73" s="1">
        <f>COUNTIFS(Table2[Sub-Sector],Table4[[#This Row],[Sub-Sector]],Table2[1Y Return vs Nifty],"&gt;=10")/Table4[[#This Row],[Count]]</f>
        <v>0.66666666666666663</v>
      </c>
      <c r="H73" s="1">
        <f>COUNTIFS(Table2[Sub-Sector],Table4[[#This Row],[Sub-Sector]],Table2[RSI Exponential â€“ 14D],"&gt;=50")/Table4[[#This Row],[Count]]</f>
        <v>0.33333333333333331</v>
      </c>
      <c r="I73" s="1">
        <f>COUNTIFS(Table2[Sub-Sector],Table4[[#This Row],[Sub-Sector]],Table2[Relative Volume],"&gt;=1")/Table4[[#This Row],[Count]]</f>
        <v>0.33333333333333331</v>
      </c>
      <c r="J73" s="1">
        <f>COUNTIFS(Table2[Sub-Sector],Table4[[#This Row],[Sub-Sector]],Table2[% Away From Day Low],"&gt;=0.05")/Table4[[#This Row],[Count]]</f>
        <v>0.33333333333333331</v>
      </c>
      <c r="K73" s="1">
        <f>COUNTIFS(Table2[Sub-Sector],Table4[[#This Row],[Sub-Sector]],Table2[% Away From Day High],"&lt;=0.05")/Table4[[#This Row],[Count]]</f>
        <v>1</v>
      </c>
      <c r="L73" s="1">
        <f>COUNTIFS(Table2[Sub-Sector],Table4[[#This Row],[Sub-Sector]],Table2[% Away From Current Week Low],"&gt;=0.05")/Table4[[#This Row],[Count]]</f>
        <v>0.33333333333333331</v>
      </c>
      <c r="M73" s="1">
        <f>COUNTIFS(Table2[Sub-Sector],Table4[[#This Row],[Sub-Sector]],Table2[% Away From Current Week High],"&lt;=0.05")/Table4[[#This Row],[Count]]</f>
        <v>1</v>
      </c>
      <c r="N73" s="1">
        <f>COUNTIFS(Table2[Sub-Sector],Table4[[#This Row],[Sub-Sector]],Table2[% Away From Current Month Low],"&gt;=0.05")/Table4[[#This Row],[Count]]</f>
        <v>0.33333333333333331</v>
      </c>
      <c r="O73" s="1">
        <f>COUNTIFS(Table2[Sub-Sector],Table4[[#This Row],[Sub-Sector]],Table2[% Away From Current Month High],"&lt;=0.05")/Table4[[#This Row],[Count]]</f>
        <v>0.33333333333333331</v>
      </c>
      <c r="P73" s="1">
        <f>COUNTIFS(Table2[Sub-Sector],Table4[[#This Row],[Sub-Sector]],Table2[% Away From 52W High],"&lt;=10")/Table4[[#This Row],[Count]]</f>
        <v>0</v>
      </c>
      <c r="Q73" s="1">
        <f>COUNTIFS(Table2[Sub-Sector],Table4[[#This Row],[Sub-Sector]],Table2[% Away From 52W Low],"&gt;=10")/Table4[[#This Row],[Count]]</f>
        <v>0.66666666666666663</v>
      </c>
      <c r="R73" s="1">
        <f>COUNTIFS(Table2[Sub-Sector],Table4[[#This Row],[Sub-Sector]],Table2[% Price above 20 EMA],"&gt;=0")/Table4[[#This Row],[Count]]</f>
        <v>0.33333333333333331</v>
      </c>
      <c r="S73" s="1">
        <f>COUNTIFS(Table2[Sub-Sector],Table4[[#This Row],[Sub-Sector]],Table2[% Price above 50 EMA],"&gt;=0")/Table4[[#This Row],[Count]]</f>
        <v>0</v>
      </c>
      <c r="T73" s="1">
        <f>COUNTIFS(Table2[Sub-Sector],Table4[[#This Row],[Sub-Sector]],Table2[% Price above 200 EMA],"&gt;=0")/Table4[[#This Row],[Count]]</f>
        <v>0.66666666666666663</v>
      </c>
      <c r="U73" s="1">
        <f>COUNTIFS(Table2[Sub-Sector],Table4[[#This Row],[Sub-Sector]],Table2[Rate of Change - Zone],"Positive")/Table4[[#This Row],[Count]]</f>
        <v>0</v>
      </c>
      <c r="V73" s="1">
        <f>COUNTIFS(Table2[Sub-Sector],Table4[[#This Row],[Sub-Sector]],Table2[Sharpe Ratio],"&gt;=0.10")/Table4[[#This Row],[Count]]</f>
        <v>0.33333333333333331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540</v>
      </c>
      <c r="X73">
        <f>_xlfn.RANK.AVG(Table4[[#This Row],[Score]],Table4[Score],1)</f>
        <v>86.5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269</v>
      </c>
      <c r="Z73">
        <f>_xlfn.RANK.AVG(Table4[[#This Row],[Score 2 ]],Table4[[Score 2 ]],1)</f>
        <v>71.5</v>
      </c>
    </row>
    <row r="74" spans="1:26" x14ac:dyDescent="0.3">
      <c r="A74" t="s">
        <v>144</v>
      </c>
      <c r="B74">
        <f>COUNTIFS(Table2[Sub-Sector],Table4[[#This Row],[Sub-Sector]])</f>
        <v>4</v>
      </c>
      <c r="C74" s="1">
        <f>COUNTIFS(Table2[Sub-Sector],Table4[[#This Row],[Sub-Sector]],Table2[Uptrend],"Uptrend")/Table4[[#This Row],[Count]]</f>
        <v>0</v>
      </c>
      <c r="D74" s="1">
        <f>COUNTIFS(Table2[Sub-Sector],Table4[[#This Row],[Sub-Sector]],Table2[1W Return vs Nifty],"&gt;=5")/Table4[[#This Row],[Count]]</f>
        <v>0</v>
      </c>
      <c r="E74" s="1">
        <f>COUNTIFS(Table2[Sub-Sector],Table4[[#This Row],[Sub-Sector]],Table2[1M Return vs Nifty],"&gt;=5")/Table4[[#This Row],[Count]]</f>
        <v>0</v>
      </c>
      <c r="F74" s="1">
        <f>COUNTIFS(Table2[Sub-Sector],Table4[[#This Row],[Sub-Sector]],Table2[6M Return vs Nifty],"&gt;=10")/Table4[[#This Row],[Count]]</f>
        <v>0</v>
      </c>
      <c r="G74" s="1">
        <f>COUNTIFS(Table2[Sub-Sector],Table4[[#This Row],[Sub-Sector]],Table2[1Y Return vs Nifty],"&gt;=10")/Table4[[#This Row],[Count]]</f>
        <v>0.75</v>
      </c>
      <c r="H74" s="1">
        <f>COUNTIFS(Table2[Sub-Sector],Table4[[#This Row],[Sub-Sector]],Table2[RSI Exponential â€“ 14D],"&gt;=50")/Table4[[#This Row],[Count]]</f>
        <v>0</v>
      </c>
      <c r="I74" s="1">
        <f>COUNTIFS(Table2[Sub-Sector],Table4[[#This Row],[Sub-Sector]],Table2[Relative Volume],"&gt;=1")/Table4[[#This Row],[Count]]</f>
        <v>0.25</v>
      </c>
      <c r="J74" s="1">
        <f>COUNTIFS(Table2[Sub-Sector],Table4[[#This Row],[Sub-Sector]],Table2[% Away From Day Low],"&gt;=0.05")/Table4[[#This Row],[Count]]</f>
        <v>0</v>
      </c>
      <c r="K74" s="1">
        <f>COUNTIFS(Table2[Sub-Sector],Table4[[#This Row],[Sub-Sector]],Table2[% Away From Day High],"&lt;=0.05")/Table4[[#This Row],[Count]]</f>
        <v>0.75</v>
      </c>
      <c r="L74" s="1">
        <f>COUNTIFS(Table2[Sub-Sector],Table4[[#This Row],[Sub-Sector]],Table2[% Away From Current Week Low],"&gt;=0.05")/Table4[[#This Row],[Count]]</f>
        <v>0</v>
      </c>
      <c r="M74" s="1">
        <f>COUNTIFS(Table2[Sub-Sector],Table4[[#This Row],[Sub-Sector]],Table2[% Away From Current Week High],"&lt;=0.05")/Table4[[#This Row],[Count]]</f>
        <v>0.75</v>
      </c>
      <c r="N74" s="1">
        <f>COUNTIFS(Table2[Sub-Sector],Table4[[#This Row],[Sub-Sector]],Table2[% Away From Current Month Low],"&gt;=0.05")/Table4[[#This Row],[Count]]</f>
        <v>0</v>
      </c>
      <c r="O74" s="1">
        <f>COUNTIFS(Table2[Sub-Sector],Table4[[#This Row],[Sub-Sector]],Table2[% Away From Current Month High],"&lt;=0.05")/Table4[[#This Row],[Count]]</f>
        <v>0</v>
      </c>
      <c r="P74" s="1">
        <f>COUNTIFS(Table2[Sub-Sector],Table4[[#This Row],[Sub-Sector]],Table2[% Away From 52W High],"&lt;=10")/Table4[[#This Row],[Count]]</f>
        <v>0</v>
      </c>
      <c r="Q74" s="1">
        <f>COUNTIFS(Table2[Sub-Sector],Table4[[#This Row],[Sub-Sector]],Table2[% Away From 52W Low],"&gt;=10")/Table4[[#This Row],[Count]]</f>
        <v>1</v>
      </c>
      <c r="R74" s="1">
        <f>COUNTIFS(Table2[Sub-Sector],Table4[[#This Row],[Sub-Sector]],Table2[% Price above 20 EMA],"&gt;=0")/Table4[[#This Row],[Count]]</f>
        <v>0</v>
      </c>
      <c r="S74" s="1">
        <f>COUNTIFS(Table2[Sub-Sector],Table4[[#This Row],[Sub-Sector]],Table2[% Price above 50 EMA],"&gt;=0")/Table4[[#This Row],[Count]]</f>
        <v>0</v>
      </c>
      <c r="T74" s="1">
        <f>COUNTIFS(Table2[Sub-Sector],Table4[[#This Row],[Sub-Sector]],Table2[% Price above 200 EMA],"&gt;=0")/Table4[[#This Row],[Count]]</f>
        <v>0</v>
      </c>
      <c r="U74" s="1">
        <f>COUNTIFS(Table2[Sub-Sector],Table4[[#This Row],[Sub-Sector]],Table2[Rate of Change - Zone],"Positive")/Table4[[#This Row],[Count]]</f>
        <v>0</v>
      </c>
      <c r="V74" s="1">
        <f>COUNTIFS(Table2[Sub-Sector],Table4[[#This Row],[Sub-Sector]],Table2[Sharpe Ratio],"&gt;=0.10")/Table4[[#This Row],[Count]]</f>
        <v>0.75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547.5</v>
      </c>
      <c r="X74">
        <f>_xlfn.RANK.AVG(Table4[[#This Row],[Score]],Table4[Score],1)</f>
        <v>89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276.5</v>
      </c>
      <c r="Z74">
        <f>_xlfn.RANK.AVG(Table4[[#This Row],[Score 2 ]],Table4[[Score 2 ]],1)</f>
        <v>73</v>
      </c>
    </row>
    <row r="75" spans="1:26" x14ac:dyDescent="0.3">
      <c r="A75" t="s">
        <v>105</v>
      </c>
      <c r="B75">
        <f>COUNTIFS(Table2[Sub-Sector],Table4[[#This Row],[Sub-Sector]])</f>
        <v>2</v>
      </c>
      <c r="C75" s="1">
        <f>COUNTIFS(Table2[Sub-Sector],Table4[[#This Row],[Sub-Sector]],Table2[Uptrend],"Uptrend")/Table4[[#This Row],[Count]]</f>
        <v>0</v>
      </c>
      <c r="D75" s="1">
        <f>COUNTIFS(Table2[Sub-Sector],Table4[[#This Row],[Sub-Sector]],Table2[1W Return vs Nifty],"&gt;=5")/Table4[[#This Row],[Count]]</f>
        <v>0</v>
      </c>
      <c r="E75" s="1">
        <f>COUNTIFS(Table2[Sub-Sector],Table4[[#This Row],[Sub-Sector]],Table2[1M Return vs Nifty],"&gt;=5")/Table4[[#This Row],[Count]]</f>
        <v>0</v>
      </c>
      <c r="F75" s="1">
        <f>COUNTIFS(Table2[Sub-Sector],Table4[[#This Row],[Sub-Sector]],Table2[6M Return vs Nifty],"&gt;=10")/Table4[[#This Row],[Count]]</f>
        <v>0.5</v>
      </c>
      <c r="G75" s="1">
        <f>COUNTIFS(Table2[Sub-Sector],Table4[[#This Row],[Sub-Sector]],Table2[1Y Return vs Nifty],"&gt;=10")/Table4[[#This Row],[Count]]</f>
        <v>0.5</v>
      </c>
      <c r="H75" s="1">
        <f>COUNTIFS(Table2[Sub-Sector],Table4[[#This Row],[Sub-Sector]],Table2[RSI Exponential â€“ 14D],"&gt;=50")/Table4[[#This Row],[Count]]</f>
        <v>0</v>
      </c>
      <c r="I75" s="1">
        <f>COUNTIFS(Table2[Sub-Sector],Table4[[#This Row],[Sub-Sector]],Table2[Relative Volume],"&gt;=1")/Table4[[#This Row],[Count]]</f>
        <v>0</v>
      </c>
      <c r="J75" s="1">
        <f>COUNTIFS(Table2[Sub-Sector],Table4[[#This Row],[Sub-Sector]],Table2[% Away From Day Low],"&gt;=0.05")/Table4[[#This Row],[Count]]</f>
        <v>0</v>
      </c>
      <c r="K75" s="1">
        <f>COUNTIFS(Table2[Sub-Sector],Table4[[#This Row],[Sub-Sector]],Table2[% Away From Day High],"&lt;=0.05")/Table4[[#This Row],[Count]]</f>
        <v>1</v>
      </c>
      <c r="L75" s="1">
        <f>COUNTIFS(Table2[Sub-Sector],Table4[[#This Row],[Sub-Sector]],Table2[% Away From Current Week Low],"&gt;=0.05")/Table4[[#This Row],[Count]]</f>
        <v>0</v>
      </c>
      <c r="M75" s="1">
        <f>COUNTIFS(Table2[Sub-Sector],Table4[[#This Row],[Sub-Sector]],Table2[% Away From Current Week High],"&lt;=0.05")/Table4[[#This Row],[Count]]</f>
        <v>0.5</v>
      </c>
      <c r="N75" s="1">
        <f>COUNTIFS(Table2[Sub-Sector],Table4[[#This Row],[Sub-Sector]],Table2[% Away From Current Month Low],"&gt;=0.05")/Table4[[#This Row],[Count]]</f>
        <v>0</v>
      </c>
      <c r="O75" s="1">
        <f>COUNTIFS(Table2[Sub-Sector],Table4[[#This Row],[Sub-Sector]],Table2[% Away From Current Month High],"&lt;=0.05")/Table4[[#This Row],[Count]]</f>
        <v>0</v>
      </c>
      <c r="P75" s="1">
        <f>COUNTIFS(Table2[Sub-Sector],Table4[[#This Row],[Sub-Sector]],Table2[% Away From 52W High],"&lt;=10")/Table4[[#This Row],[Count]]</f>
        <v>0</v>
      </c>
      <c r="Q75" s="1">
        <f>COUNTIFS(Table2[Sub-Sector],Table4[[#This Row],[Sub-Sector]],Table2[% Away From 52W Low],"&gt;=10")/Table4[[#This Row],[Count]]</f>
        <v>0.5</v>
      </c>
      <c r="R75" s="1">
        <f>COUNTIFS(Table2[Sub-Sector],Table4[[#This Row],[Sub-Sector]],Table2[% Price above 20 EMA],"&gt;=0")/Table4[[#This Row],[Count]]</f>
        <v>0</v>
      </c>
      <c r="S75" s="1">
        <f>COUNTIFS(Table2[Sub-Sector],Table4[[#This Row],[Sub-Sector]],Table2[% Price above 50 EMA],"&gt;=0")/Table4[[#This Row],[Count]]</f>
        <v>0</v>
      </c>
      <c r="T75" s="1">
        <f>COUNTIFS(Table2[Sub-Sector],Table4[[#This Row],[Sub-Sector]],Table2[% Price above 200 EMA],"&gt;=0")/Table4[[#This Row],[Count]]</f>
        <v>0.5</v>
      </c>
      <c r="U75" s="1">
        <f>COUNTIFS(Table2[Sub-Sector],Table4[[#This Row],[Sub-Sector]],Table2[Rate of Change - Zone],"Positive")/Table4[[#This Row],[Count]]</f>
        <v>0</v>
      </c>
      <c r="V75" s="1">
        <f>COUNTIFS(Table2[Sub-Sector],Table4[[#This Row],[Sub-Sector]],Table2[Sharpe Ratio],"&gt;=0.10")/Table4[[#This Row],[Count]]</f>
        <v>0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548</v>
      </c>
      <c r="X75">
        <f>_xlfn.RANK.AVG(Table4[[#This Row],[Score]],Table4[Score],1)</f>
        <v>90.5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277</v>
      </c>
      <c r="Z75">
        <f>_xlfn.RANK.AVG(Table4[[#This Row],[Score 2 ]],Table4[[Score 2 ]],1)</f>
        <v>75</v>
      </c>
    </row>
    <row r="76" spans="1:26" x14ac:dyDescent="0.3">
      <c r="A76" t="s">
        <v>943</v>
      </c>
      <c r="B76">
        <f>COUNTIFS(Table2[Sub-Sector],Table4[[#This Row],[Sub-Sector]])</f>
        <v>2</v>
      </c>
      <c r="C76" s="1">
        <f>COUNTIFS(Table2[Sub-Sector],Table4[[#This Row],[Sub-Sector]],Table2[Uptrend],"Uptrend")/Table4[[#This Row],[Count]]</f>
        <v>0.5</v>
      </c>
      <c r="D76" s="1">
        <f>COUNTIFS(Table2[Sub-Sector],Table4[[#This Row],[Sub-Sector]],Table2[1W Return vs Nifty],"&gt;=5")/Table4[[#This Row],[Count]]</f>
        <v>0</v>
      </c>
      <c r="E76" s="1">
        <f>COUNTIFS(Table2[Sub-Sector],Table4[[#This Row],[Sub-Sector]],Table2[1M Return vs Nifty],"&gt;=5")/Table4[[#This Row],[Count]]</f>
        <v>0.5</v>
      </c>
      <c r="F76" s="1">
        <f>COUNTIFS(Table2[Sub-Sector],Table4[[#This Row],[Sub-Sector]],Table2[6M Return vs Nifty],"&gt;=10")/Table4[[#This Row],[Count]]</f>
        <v>0.5</v>
      </c>
      <c r="G76" s="1">
        <f>COUNTIFS(Table2[Sub-Sector],Table4[[#This Row],[Sub-Sector]],Table2[1Y Return vs Nifty],"&gt;=10")/Table4[[#This Row],[Count]]</f>
        <v>0.5</v>
      </c>
      <c r="H76" s="1">
        <f>COUNTIFS(Table2[Sub-Sector],Table4[[#This Row],[Sub-Sector]],Table2[RSI Exponential â€“ 14D],"&gt;=50")/Table4[[#This Row],[Count]]</f>
        <v>0.5</v>
      </c>
      <c r="I76" s="1">
        <f>COUNTIFS(Table2[Sub-Sector],Table4[[#This Row],[Sub-Sector]],Table2[Relative Volume],"&gt;=1")/Table4[[#This Row],[Count]]</f>
        <v>0</v>
      </c>
      <c r="J76" s="1">
        <f>COUNTIFS(Table2[Sub-Sector],Table4[[#This Row],[Sub-Sector]],Table2[% Away From Day Low],"&gt;=0.05")/Table4[[#This Row],[Count]]</f>
        <v>0.5</v>
      </c>
      <c r="K76" s="1">
        <f>COUNTIFS(Table2[Sub-Sector],Table4[[#This Row],[Sub-Sector]],Table2[% Away From Day High],"&lt;=0.05")/Table4[[#This Row],[Count]]</f>
        <v>1</v>
      </c>
      <c r="L76" s="1">
        <f>COUNTIFS(Table2[Sub-Sector],Table4[[#This Row],[Sub-Sector]],Table2[% Away From Current Week Low],"&gt;=0.05")/Table4[[#This Row],[Count]]</f>
        <v>0.5</v>
      </c>
      <c r="M76" s="1">
        <f>COUNTIFS(Table2[Sub-Sector],Table4[[#This Row],[Sub-Sector]],Table2[% Away From Current Week High],"&lt;=0.05")/Table4[[#This Row],[Count]]</f>
        <v>1</v>
      </c>
      <c r="N76" s="1">
        <f>COUNTIFS(Table2[Sub-Sector],Table4[[#This Row],[Sub-Sector]],Table2[% Away From Current Month Low],"&gt;=0.05")/Table4[[#This Row],[Count]]</f>
        <v>0.5</v>
      </c>
      <c r="O76" s="1">
        <f>COUNTIFS(Table2[Sub-Sector],Table4[[#This Row],[Sub-Sector]],Table2[% Away From Current Month High],"&lt;=0.05")/Table4[[#This Row],[Count]]</f>
        <v>0</v>
      </c>
      <c r="P76" s="1">
        <f>COUNTIFS(Table2[Sub-Sector],Table4[[#This Row],[Sub-Sector]],Table2[% Away From 52W High],"&lt;=10")/Table4[[#This Row],[Count]]</f>
        <v>0</v>
      </c>
      <c r="Q76" s="1">
        <f>COUNTIFS(Table2[Sub-Sector],Table4[[#This Row],[Sub-Sector]],Table2[% Away From 52W Low],"&gt;=10")/Table4[[#This Row],[Count]]</f>
        <v>1</v>
      </c>
      <c r="R76" s="1">
        <f>COUNTIFS(Table2[Sub-Sector],Table4[[#This Row],[Sub-Sector]],Table2[% Price above 20 EMA],"&gt;=0")/Table4[[#This Row],[Count]]</f>
        <v>0.5</v>
      </c>
      <c r="S76" s="1">
        <f>COUNTIFS(Table2[Sub-Sector],Table4[[#This Row],[Sub-Sector]],Table2[% Price above 50 EMA],"&gt;=0")/Table4[[#This Row],[Count]]</f>
        <v>0.5</v>
      </c>
      <c r="T76" s="1">
        <f>COUNTIFS(Table2[Sub-Sector],Table4[[#This Row],[Sub-Sector]],Table2[% Price above 200 EMA],"&gt;=0")/Table4[[#This Row],[Count]]</f>
        <v>0.5</v>
      </c>
      <c r="U76" s="1">
        <f>COUNTIFS(Table2[Sub-Sector],Table4[[#This Row],[Sub-Sector]],Table2[Rate of Change - Zone],"Positive")/Table4[[#This Row],[Count]]</f>
        <v>0</v>
      </c>
      <c r="V76" s="1">
        <f>COUNTIFS(Table2[Sub-Sector],Table4[[#This Row],[Sub-Sector]],Table2[Sharpe Ratio],"&gt;=0.10")/Table4[[#This Row],[Count]]</f>
        <v>0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397</v>
      </c>
      <c r="X76">
        <f>_xlfn.RANK.AVG(Table4[[#This Row],[Score]],Table4[Score],1)</f>
        <v>51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277</v>
      </c>
      <c r="Z76">
        <f>_xlfn.RANK.AVG(Table4[[#This Row],[Score 2 ]],Table4[[Score 2 ]],1)</f>
        <v>75</v>
      </c>
    </row>
    <row r="77" spans="1:26" x14ac:dyDescent="0.3">
      <c r="A77" t="s">
        <v>995</v>
      </c>
      <c r="B77">
        <f>COUNTIFS(Table2[Sub-Sector],Table4[[#This Row],[Sub-Sector]])</f>
        <v>2</v>
      </c>
      <c r="C77" s="1">
        <f>COUNTIFS(Table2[Sub-Sector],Table4[[#This Row],[Sub-Sector]],Table2[Uptrend],"Uptrend")/Table4[[#This Row],[Count]]</f>
        <v>0</v>
      </c>
      <c r="D77" s="1">
        <f>COUNTIFS(Table2[Sub-Sector],Table4[[#This Row],[Sub-Sector]],Table2[1W Return vs Nifty],"&gt;=5")/Table4[[#This Row],[Count]]</f>
        <v>0</v>
      </c>
      <c r="E77" s="1">
        <f>COUNTIFS(Table2[Sub-Sector],Table4[[#This Row],[Sub-Sector]],Table2[1M Return vs Nifty],"&gt;=5")/Table4[[#This Row],[Count]]</f>
        <v>0</v>
      </c>
      <c r="F77" s="1">
        <f>COUNTIFS(Table2[Sub-Sector],Table4[[#This Row],[Sub-Sector]],Table2[6M Return vs Nifty],"&gt;=10")/Table4[[#This Row],[Count]]</f>
        <v>0.5</v>
      </c>
      <c r="G77" s="1">
        <f>COUNTIFS(Table2[Sub-Sector],Table4[[#This Row],[Sub-Sector]],Table2[1Y Return vs Nifty],"&gt;=10")/Table4[[#This Row],[Count]]</f>
        <v>0.5</v>
      </c>
      <c r="H77" s="1">
        <f>COUNTIFS(Table2[Sub-Sector],Table4[[#This Row],[Sub-Sector]],Table2[RSI Exponential â€“ 14D],"&gt;=50")/Table4[[#This Row],[Count]]</f>
        <v>0</v>
      </c>
      <c r="I77" s="1">
        <f>COUNTIFS(Table2[Sub-Sector],Table4[[#This Row],[Sub-Sector]],Table2[Relative Volume],"&gt;=1")/Table4[[#This Row],[Count]]</f>
        <v>0</v>
      </c>
      <c r="J77" s="1">
        <f>COUNTIFS(Table2[Sub-Sector],Table4[[#This Row],[Sub-Sector]],Table2[% Away From Day Low],"&gt;=0.05")/Table4[[#This Row],[Count]]</f>
        <v>0</v>
      </c>
      <c r="K77" s="1">
        <f>COUNTIFS(Table2[Sub-Sector],Table4[[#This Row],[Sub-Sector]],Table2[% Away From Day High],"&lt;=0.05")/Table4[[#This Row],[Count]]</f>
        <v>1</v>
      </c>
      <c r="L77" s="1">
        <f>COUNTIFS(Table2[Sub-Sector],Table4[[#This Row],[Sub-Sector]],Table2[% Away From Current Week Low],"&gt;=0.05")/Table4[[#This Row],[Count]]</f>
        <v>0</v>
      </c>
      <c r="M77" s="1">
        <f>COUNTIFS(Table2[Sub-Sector],Table4[[#This Row],[Sub-Sector]],Table2[% Away From Current Week High],"&lt;=0.05")/Table4[[#This Row],[Count]]</f>
        <v>1</v>
      </c>
      <c r="N77" s="1">
        <f>COUNTIFS(Table2[Sub-Sector],Table4[[#This Row],[Sub-Sector]],Table2[% Away From Current Month Low],"&gt;=0.05")/Table4[[#This Row],[Count]]</f>
        <v>0</v>
      </c>
      <c r="O77" s="1">
        <f>COUNTIFS(Table2[Sub-Sector],Table4[[#This Row],[Sub-Sector]],Table2[% Away From Current Month High],"&lt;=0.05")/Table4[[#This Row],[Count]]</f>
        <v>0.5</v>
      </c>
      <c r="P77" s="1">
        <f>COUNTIFS(Table2[Sub-Sector],Table4[[#This Row],[Sub-Sector]],Table2[% Away From 52W High],"&lt;=10")/Table4[[#This Row],[Count]]</f>
        <v>0</v>
      </c>
      <c r="Q77" s="1">
        <f>COUNTIFS(Table2[Sub-Sector],Table4[[#This Row],[Sub-Sector]],Table2[% Away From 52W Low],"&gt;=10")/Table4[[#This Row],[Count]]</f>
        <v>0.5</v>
      </c>
      <c r="R77" s="1">
        <f>COUNTIFS(Table2[Sub-Sector],Table4[[#This Row],[Sub-Sector]],Table2[% Price above 20 EMA],"&gt;=0")/Table4[[#This Row],[Count]]</f>
        <v>0</v>
      </c>
      <c r="S77" s="1">
        <f>COUNTIFS(Table2[Sub-Sector],Table4[[#This Row],[Sub-Sector]],Table2[% Price above 50 EMA],"&gt;=0")/Table4[[#This Row],[Count]]</f>
        <v>0</v>
      </c>
      <c r="T77" s="1">
        <f>COUNTIFS(Table2[Sub-Sector],Table4[[#This Row],[Sub-Sector]],Table2[% Price above 200 EMA],"&gt;=0")/Table4[[#This Row],[Count]]</f>
        <v>0.5</v>
      </c>
      <c r="U77" s="1">
        <f>COUNTIFS(Table2[Sub-Sector],Table4[[#This Row],[Sub-Sector]],Table2[Rate of Change - Zone],"Positive")/Table4[[#This Row],[Count]]</f>
        <v>0</v>
      </c>
      <c r="V77" s="1">
        <f>COUNTIFS(Table2[Sub-Sector],Table4[[#This Row],[Sub-Sector]],Table2[Sharpe Ratio],"&gt;=0.10")/Table4[[#This Row],[Count]]</f>
        <v>0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548</v>
      </c>
      <c r="X77">
        <f>_xlfn.RANK.AVG(Table4[[#This Row],[Score]],Table4[Score],1)</f>
        <v>90.5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277</v>
      </c>
      <c r="Z77">
        <f>_xlfn.RANK.AVG(Table4[[#This Row],[Score 2 ]],Table4[[Score 2 ]],1)</f>
        <v>75</v>
      </c>
    </row>
    <row r="78" spans="1:26" x14ac:dyDescent="0.3">
      <c r="A78" t="s">
        <v>509</v>
      </c>
      <c r="B78">
        <f>COUNTIFS(Table2[Sub-Sector],Table4[[#This Row],[Sub-Sector]])</f>
        <v>5</v>
      </c>
      <c r="C78" s="1">
        <f>COUNTIFS(Table2[Sub-Sector],Table4[[#This Row],[Sub-Sector]],Table2[Uptrend],"Uptrend")/Table4[[#This Row],[Count]]</f>
        <v>0</v>
      </c>
      <c r="D78" s="1">
        <f>COUNTIFS(Table2[Sub-Sector],Table4[[#This Row],[Sub-Sector]],Table2[1W Return vs Nifty],"&gt;=5")/Table4[[#This Row],[Count]]</f>
        <v>0</v>
      </c>
      <c r="E78" s="1">
        <f>COUNTIFS(Table2[Sub-Sector],Table4[[#This Row],[Sub-Sector]],Table2[1M Return vs Nifty],"&gt;=5")/Table4[[#This Row],[Count]]</f>
        <v>0</v>
      </c>
      <c r="F78" s="1">
        <f>COUNTIFS(Table2[Sub-Sector],Table4[[#This Row],[Sub-Sector]],Table2[6M Return vs Nifty],"&gt;=10")/Table4[[#This Row],[Count]]</f>
        <v>0.2</v>
      </c>
      <c r="G78" s="1">
        <f>COUNTIFS(Table2[Sub-Sector],Table4[[#This Row],[Sub-Sector]],Table2[1Y Return vs Nifty],"&gt;=10")/Table4[[#This Row],[Count]]</f>
        <v>0</v>
      </c>
      <c r="H78" s="1">
        <f>COUNTIFS(Table2[Sub-Sector],Table4[[#This Row],[Sub-Sector]],Table2[RSI Exponential â€“ 14D],"&gt;=50")/Table4[[#This Row],[Count]]</f>
        <v>0.2</v>
      </c>
      <c r="I78" s="1">
        <f>COUNTIFS(Table2[Sub-Sector],Table4[[#This Row],[Sub-Sector]],Table2[Relative Volume],"&gt;=1")/Table4[[#This Row],[Count]]</f>
        <v>0.2</v>
      </c>
      <c r="J78" s="1">
        <f>COUNTIFS(Table2[Sub-Sector],Table4[[#This Row],[Sub-Sector]],Table2[% Away From Day Low],"&gt;=0.05")/Table4[[#This Row],[Count]]</f>
        <v>0.2</v>
      </c>
      <c r="K78" s="1">
        <f>COUNTIFS(Table2[Sub-Sector],Table4[[#This Row],[Sub-Sector]],Table2[% Away From Day High],"&lt;=0.05")/Table4[[#This Row],[Count]]</f>
        <v>1</v>
      </c>
      <c r="L78" s="1">
        <f>COUNTIFS(Table2[Sub-Sector],Table4[[#This Row],[Sub-Sector]],Table2[% Away From Current Week Low],"&gt;=0.05")/Table4[[#This Row],[Count]]</f>
        <v>0.2</v>
      </c>
      <c r="M78" s="1">
        <f>COUNTIFS(Table2[Sub-Sector],Table4[[#This Row],[Sub-Sector]],Table2[% Away From Current Week High],"&lt;=0.05")/Table4[[#This Row],[Count]]</f>
        <v>0.8</v>
      </c>
      <c r="N78" s="1">
        <f>COUNTIFS(Table2[Sub-Sector],Table4[[#This Row],[Sub-Sector]],Table2[% Away From Current Month Low],"&gt;=0.05")/Table4[[#This Row],[Count]]</f>
        <v>0.4</v>
      </c>
      <c r="O78" s="1">
        <f>COUNTIFS(Table2[Sub-Sector],Table4[[#This Row],[Sub-Sector]],Table2[% Away From Current Month High],"&lt;=0.05")/Table4[[#This Row],[Count]]</f>
        <v>0</v>
      </c>
      <c r="P78" s="1">
        <f>COUNTIFS(Table2[Sub-Sector],Table4[[#This Row],[Sub-Sector]],Table2[% Away From 52W High],"&lt;=10")/Table4[[#This Row],[Count]]</f>
        <v>0</v>
      </c>
      <c r="Q78" s="1">
        <f>COUNTIFS(Table2[Sub-Sector],Table4[[#This Row],[Sub-Sector]],Table2[% Away From 52W Low],"&gt;=10")/Table4[[#This Row],[Count]]</f>
        <v>0.6</v>
      </c>
      <c r="R78" s="1">
        <f>COUNTIFS(Table2[Sub-Sector],Table4[[#This Row],[Sub-Sector]],Table2[% Price above 20 EMA],"&gt;=0")/Table4[[#This Row],[Count]]</f>
        <v>0.2</v>
      </c>
      <c r="S78" s="1">
        <f>COUNTIFS(Table2[Sub-Sector],Table4[[#This Row],[Sub-Sector]],Table2[% Price above 50 EMA],"&gt;=0")/Table4[[#This Row],[Count]]</f>
        <v>0</v>
      </c>
      <c r="T78" s="1">
        <f>COUNTIFS(Table2[Sub-Sector],Table4[[#This Row],[Sub-Sector]],Table2[% Price above 200 EMA],"&gt;=0")/Table4[[#This Row],[Count]]</f>
        <v>0.2</v>
      </c>
      <c r="U78" s="1">
        <f>COUNTIFS(Table2[Sub-Sector],Table4[[#This Row],[Sub-Sector]],Table2[Rate of Change - Zone],"Positive")/Table4[[#This Row],[Count]]</f>
        <v>0.2</v>
      </c>
      <c r="V78" s="1">
        <f>COUNTIFS(Table2[Sub-Sector],Table4[[#This Row],[Sub-Sector]],Table2[Sharpe Ratio],"&gt;=0.10")/Table4[[#This Row],[Count]]</f>
        <v>0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551</v>
      </c>
      <c r="X78">
        <f>_xlfn.RANK.AVG(Table4[[#This Row],[Score]],Table4[Score],1)</f>
        <v>92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280</v>
      </c>
      <c r="Z78">
        <f>_xlfn.RANK.AVG(Table4[[#This Row],[Score 2 ]],Table4[[Score 2 ]],1)</f>
        <v>77</v>
      </c>
    </row>
    <row r="79" spans="1:26" x14ac:dyDescent="0.3">
      <c r="A79" t="s">
        <v>24</v>
      </c>
      <c r="B79">
        <f>COUNTIFS(Table2[Sub-Sector],Table4[[#This Row],[Sub-Sector]])</f>
        <v>20</v>
      </c>
      <c r="C79" s="1">
        <f>COUNTIFS(Table2[Sub-Sector],Table4[[#This Row],[Sub-Sector]],Table2[Uptrend],"Uptrend")/Table4[[#This Row],[Count]]</f>
        <v>0.25</v>
      </c>
      <c r="D79" s="1">
        <f>COUNTIFS(Table2[Sub-Sector],Table4[[#This Row],[Sub-Sector]],Table2[1W Return vs Nifty],"&gt;=5")/Table4[[#This Row],[Count]]</f>
        <v>0</v>
      </c>
      <c r="E79" s="1">
        <f>COUNTIFS(Table2[Sub-Sector],Table4[[#This Row],[Sub-Sector]],Table2[1M Return vs Nifty],"&gt;=5")/Table4[[#This Row],[Count]]</f>
        <v>0.2</v>
      </c>
      <c r="F79" s="1">
        <f>COUNTIFS(Table2[Sub-Sector],Table4[[#This Row],[Sub-Sector]],Table2[6M Return vs Nifty],"&gt;=10")/Table4[[#This Row],[Count]]</f>
        <v>0.15</v>
      </c>
      <c r="G79" s="1">
        <f>COUNTIFS(Table2[Sub-Sector],Table4[[#This Row],[Sub-Sector]],Table2[1Y Return vs Nifty],"&gt;=10")/Table4[[#This Row],[Count]]</f>
        <v>0.15</v>
      </c>
      <c r="H79" s="1">
        <f>COUNTIFS(Table2[Sub-Sector],Table4[[#This Row],[Sub-Sector]],Table2[RSI Exponential â€“ 14D],"&gt;=50")/Table4[[#This Row],[Count]]</f>
        <v>0.1</v>
      </c>
      <c r="I79" s="1">
        <f>COUNTIFS(Table2[Sub-Sector],Table4[[#This Row],[Sub-Sector]],Table2[Relative Volume],"&gt;=1")/Table4[[#This Row],[Count]]</f>
        <v>0.15</v>
      </c>
      <c r="J79" s="1">
        <f>COUNTIFS(Table2[Sub-Sector],Table4[[#This Row],[Sub-Sector]],Table2[% Away From Day Low],"&gt;=0.05")/Table4[[#This Row],[Count]]</f>
        <v>0</v>
      </c>
      <c r="K79" s="1">
        <f>COUNTIFS(Table2[Sub-Sector],Table4[[#This Row],[Sub-Sector]],Table2[% Away From Day High],"&lt;=0.05")/Table4[[#This Row],[Count]]</f>
        <v>1</v>
      </c>
      <c r="L79" s="1">
        <f>COUNTIFS(Table2[Sub-Sector],Table4[[#This Row],[Sub-Sector]],Table2[% Away From Current Week Low],"&gt;=0.05")/Table4[[#This Row],[Count]]</f>
        <v>0.05</v>
      </c>
      <c r="M79" s="1">
        <f>COUNTIFS(Table2[Sub-Sector],Table4[[#This Row],[Sub-Sector]],Table2[% Away From Current Week High],"&lt;=0.05")/Table4[[#This Row],[Count]]</f>
        <v>0.9</v>
      </c>
      <c r="N79" s="1">
        <f>COUNTIFS(Table2[Sub-Sector],Table4[[#This Row],[Sub-Sector]],Table2[% Away From Current Month Low],"&gt;=0.05")/Table4[[#This Row],[Count]]</f>
        <v>0.05</v>
      </c>
      <c r="O79" s="1">
        <f>COUNTIFS(Table2[Sub-Sector],Table4[[#This Row],[Sub-Sector]],Table2[% Away From Current Month High],"&lt;=0.05")/Table4[[#This Row],[Count]]</f>
        <v>0.2</v>
      </c>
      <c r="P79" s="1">
        <f>COUNTIFS(Table2[Sub-Sector],Table4[[#This Row],[Sub-Sector]],Table2[% Away From 52W High],"&lt;=10")/Table4[[#This Row],[Count]]</f>
        <v>0.2</v>
      </c>
      <c r="Q79" s="1">
        <f>COUNTIFS(Table2[Sub-Sector],Table4[[#This Row],[Sub-Sector]],Table2[% Away From 52W Low],"&gt;=10")/Table4[[#This Row],[Count]]</f>
        <v>0.35</v>
      </c>
      <c r="R79" s="1">
        <f>COUNTIFS(Table2[Sub-Sector],Table4[[#This Row],[Sub-Sector]],Table2[% Price above 20 EMA],"&gt;=0")/Table4[[#This Row],[Count]]</f>
        <v>0.1</v>
      </c>
      <c r="S79" s="1">
        <f>COUNTIFS(Table2[Sub-Sector],Table4[[#This Row],[Sub-Sector]],Table2[% Price above 50 EMA],"&gt;=0")/Table4[[#This Row],[Count]]</f>
        <v>0.15</v>
      </c>
      <c r="T79" s="1">
        <f>COUNTIFS(Table2[Sub-Sector],Table4[[#This Row],[Sub-Sector]],Table2[% Price above 200 EMA],"&gt;=0")/Table4[[#This Row],[Count]]</f>
        <v>0.25</v>
      </c>
      <c r="U79" s="1">
        <f>COUNTIFS(Table2[Sub-Sector],Table4[[#This Row],[Sub-Sector]],Table2[Rate of Change - Zone],"Positive")/Table4[[#This Row],[Count]]</f>
        <v>0.1</v>
      </c>
      <c r="V79" s="1">
        <f>COUNTIFS(Table2[Sub-Sector],Table4[[#This Row],[Sub-Sector]],Table2[Sharpe Ratio],"&gt;=0.10")/Table4[[#This Row],[Count]]</f>
        <v>0.25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447</v>
      </c>
      <c r="X79">
        <f>_xlfn.RANK.AVG(Table4[[#This Row],[Score]],Table4[Score],1)</f>
        <v>63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</v>
      </c>
      <c r="Z79">
        <f>_xlfn.RANK.AVG(Table4[[#This Row],[Score 2 ]],Table4[[Score 2 ]],1)</f>
        <v>78</v>
      </c>
    </row>
    <row r="80" spans="1:26" x14ac:dyDescent="0.3">
      <c r="A80" t="s">
        <v>470</v>
      </c>
      <c r="B80">
        <f>COUNTIFS(Table2[Sub-Sector],Table4[[#This Row],[Sub-Sector]])</f>
        <v>9</v>
      </c>
      <c r="C80" s="1">
        <f>COUNTIFS(Table2[Sub-Sector],Table4[[#This Row],[Sub-Sector]],Table2[Uptrend],"Uptrend")/Table4[[#This Row],[Count]]</f>
        <v>0</v>
      </c>
      <c r="D80" s="1">
        <f>COUNTIFS(Table2[Sub-Sector],Table4[[#This Row],[Sub-Sector]],Table2[1W Return vs Nifty],"&gt;=5")/Table4[[#This Row],[Count]]</f>
        <v>0</v>
      </c>
      <c r="E80" s="1">
        <f>COUNTIFS(Table2[Sub-Sector],Table4[[#This Row],[Sub-Sector]],Table2[1M Return vs Nifty],"&gt;=5")/Table4[[#This Row],[Count]]</f>
        <v>0.22222222222222221</v>
      </c>
      <c r="F80" s="1">
        <f>COUNTIFS(Table2[Sub-Sector],Table4[[#This Row],[Sub-Sector]],Table2[6M Return vs Nifty],"&gt;=10")/Table4[[#This Row],[Count]]</f>
        <v>0</v>
      </c>
      <c r="G80" s="1">
        <f>COUNTIFS(Table2[Sub-Sector],Table4[[#This Row],[Sub-Sector]],Table2[1Y Return vs Nifty],"&gt;=10")/Table4[[#This Row],[Count]]</f>
        <v>0.1111111111111111</v>
      </c>
      <c r="H80" s="1">
        <f>COUNTIFS(Table2[Sub-Sector],Table4[[#This Row],[Sub-Sector]],Table2[RSI Exponential â€“ 14D],"&gt;=50")/Table4[[#This Row],[Count]]</f>
        <v>0.33333333333333331</v>
      </c>
      <c r="I80" s="1">
        <f>COUNTIFS(Table2[Sub-Sector],Table4[[#This Row],[Sub-Sector]],Table2[Relative Volume],"&gt;=1")/Table4[[#This Row],[Count]]</f>
        <v>0.33333333333333331</v>
      </c>
      <c r="J80" s="1">
        <f>COUNTIFS(Table2[Sub-Sector],Table4[[#This Row],[Sub-Sector]],Table2[% Away From Day Low],"&gt;=0.05")/Table4[[#This Row],[Count]]</f>
        <v>0.1111111111111111</v>
      </c>
      <c r="K80" s="1">
        <f>COUNTIFS(Table2[Sub-Sector],Table4[[#This Row],[Sub-Sector]],Table2[% Away From Day High],"&lt;=0.05")/Table4[[#This Row],[Count]]</f>
        <v>0.88888888888888884</v>
      </c>
      <c r="L80" s="1">
        <f>COUNTIFS(Table2[Sub-Sector],Table4[[#This Row],[Sub-Sector]],Table2[% Away From Current Week Low],"&gt;=0.05")/Table4[[#This Row],[Count]]</f>
        <v>0.22222222222222221</v>
      </c>
      <c r="M80" s="1">
        <f>COUNTIFS(Table2[Sub-Sector],Table4[[#This Row],[Sub-Sector]],Table2[% Away From Current Week High],"&lt;=0.05")/Table4[[#This Row],[Count]]</f>
        <v>0.77777777777777779</v>
      </c>
      <c r="N80" s="1">
        <f>COUNTIFS(Table2[Sub-Sector],Table4[[#This Row],[Sub-Sector]],Table2[% Away From Current Month Low],"&gt;=0.05")/Table4[[#This Row],[Count]]</f>
        <v>0.33333333333333331</v>
      </c>
      <c r="O80" s="1">
        <f>COUNTIFS(Table2[Sub-Sector],Table4[[#This Row],[Sub-Sector]],Table2[% Away From Current Month High],"&lt;=0.05")/Table4[[#This Row],[Count]]</f>
        <v>0.1111111111111111</v>
      </c>
      <c r="P80" s="1">
        <f>COUNTIFS(Table2[Sub-Sector],Table4[[#This Row],[Sub-Sector]],Table2[% Away From 52W High],"&lt;=10")/Table4[[#This Row],[Count]]</f>
        <v>0.1111111111111111</v>
      </c>
      <c r="Q80" s="1">
        <f>COUNTIFS(Table2[Sub-Sector],Table4[[#This Row],[Sub-Sector]],Table2[% Away From 52W Low],"&gt;=10")/Table4[[#This Row],[Count]]</f>
        <v>0.77777777777777779</v>
      </c>
      <c r="R80" s="1">
        <f>COUNTIFS(Table2[Sub-Sector],Table4[[#This Row],[Sub-Sector]],Table2[% Price above 20 EMA],"&gt;=0")/Table4[[#This Row],[Count]]</f>
        <v>0.33333333333333331</v>
      </c>
      <c r="S80" s="1">
        <f>COUNTIFS(Table2[Sub-Sector],Table4[[#This Row],[Sub-Sector]],Table2[% Price above 50 EMA],"&gt;=0")/Table4[[#This Row],[Count]]</f>
        <v>0.22222222222222221</v>
      </c>
      <c r="T80" s="1">
        <f>COUNTIFS(Table2[Sub-Sector],Table4[[#This Row],[Sub-Sector]],Table2[% Price above 200 EMA],"&gt;=0")/Table4[[#This Row],[Count]]</f>
        <v>0.22222222222222221</v>
      </c>
      <c r="U80" s="1">
        <f>COUNTIFS(Table2[Sub-Sector],Table4[[#This Row],[Sub-Sector]],Table2[Rate of Change - Zone],"Positive")/Table4[[#This Row],[Count]]</f>
        <v>0.1111111111111111</v>
      </c>
      <c r="V80" s="1">
        <f>COUNTIFS(Table2[Sub-Sector],Table4[[#This Row],[Sub-Sector]],Table2[Sharpe Ratio],"&gt;=0.10")/Table4[[#This Row],[Count]]</f>
        <v>0.44444444444444442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501.5</v>
      </c>
      <c r="X80">
        <f>_xlfn.RANK.AVG(Table4[[#This Row],[Score]],Table4[Score],1)</f>
        <v>76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289.5</v>
      </c>
      <c r="Z80">
        <f>_xlfn.RANK.AVG(Table4[[#This Row],[Score 2 ]],Table4[[Score 2 ]],1)</f>
        <v>79</v>
      </c>
    </row>
    <row r="81" spans="1:26" x14ac:dyDescent="0.3">
      <c r="A81" t="s">
        <v>18</v>
      </c>
      <c r="B81">
        <f>COUNTIFS(Table2[Sub-Sector],Table4[[#This Row],[Sub-Sector]])</f>
        <v>6</v>
      </c>
      <c r="C81" s="1">
        <f>COUNTIFS(Table2[Sub-Sector],Table4[[#This Row],[Sub-Sector]],Table2[Uptrend],"Uptrend")/Table4[[#This Row],[Count]]</f>
        <v>0</v>
      </c>
      <c r="D81" s="1">
        <f>COUNTIFS(Table2[Sub-Sector],Table4[[#This Row],[Sub-Sector]],Table2[1W Return vs Nifty],"&gt;=5")/Table4[[#This Row],[Count]]</f>
        <v>0</v>
      </c>
      <c r="E81" s="1">
        <f>COUNTIFS(Table2[Sub-Sector],Table4[[#This Row],[Sub-Sector]],Table2[1M Return vs Nifty],"&gt;=5")/Table4[[#This Row],[Count]]</f>
        <v>0</v>
      </c>
      <c r="F81" s="1">
        <f>COUNTIFS(Table2[Sub-Sector],Table4[[#This Row],[Sub-Sector]],Table2[6M Return vs Nifty],"&gt;=10")/Table4[[#This Row],[Count]]</f>
        <v>0</v>
      </c>
      <c r="G81" s="1">
        <f>COUNTIFS(Table2[Sub-Sector],Table4[[#This Row],[Sub-Sector]],Table2[1Y Return vs Nifty],"&gt;=10")/Table4[[#This Row],[Count]]</f>
        <v>0.5</v>
      </c>
      <c r="H81" s="1">
        <f>COUNTIFS(Table2[Sub-Sector],Table4[[#This Row],[Sub-Sector]],Table2[RSI Exponential â€“ 14D],"&gt;=50")/Table4[[#This Row],[Count]]</f>
        <v>0</v>
      </c>
      <c r="I81" s="1">
        <f>COUNTIFS(Table2[Sub-Sector],Table4[[#This Row],[Sub-Sector]],Table2[Relative Volume],"&gt;=1")/Table4[[#This Row],[Count]]</f>
        <v>0.33333333333333331</v>
      </c>
      <c r="J81" s="1">
        <f>COUNTIFS(Table2[Sub-Sector],Table4[[#This Row],[Sub-Sector]],Table2[% Away From Day Low],"&gt;=0.05")/Table4[[#This Row],[Count]]</f>
        <v>0</v>
      </c>
      <c r="K81" s="1">
        <f>COUNTIFS(Table2[Sub-Sector],Table4[[#This Row],[Sub-Sector]],Table2[% Away From Day High],"&lt;=0.05")/Table4[[#This Row],[Count]]</f>
        <v>1</v>
      </c>
      <c r="L81" s="1">
        <f>COUNTIFS(Table2[Sub-Sector],Table4[[#This Row],[Sub-Sector]],Table2[% Away From Current Week Low],"&gt;=0.05")/Table4[[#This Row],[Count]]</f>
        <v>0</v>
      </c>
      <c r="M81" s="1">
        <f>COUNTIFS(Table2[Sub-Sector],Table4[[#This Row],[Sub-Sector]],Table2[% Away From Current Week High],"&lt;=0.05")/Table4[[#This Row],[Count]]</f>
        <v>0.5</v>
      </c>
      <c r="N81" s="1">
        <f>COUNTIFS(Table2[Sub-Sector],Table4[[#This Row],[Sub-Sector]],Table2[% Away From Current Month Low],"&gt;=0.05")/Table4[[#This Row],[Count]]</f>
        <v>0</v>
      </c>
      <c r="O81" s="1">
        <f>COUNTIFS(Table2[Sub-Sector],Table4[[#This Row],[Sub-Sector]],Table2[% Away From Current Month High],"&lt;=0.05")/Table4[[#This Row],[Count]]</f>
        <v>0</v>
      </c>
      <c r="P81" s="1">
        <f>COUNTIFS(Table2[Sub-Sector],Table4[[#This Row],[Sub-Sector]],Table2[% Away From 52W High],"&lt;=10")/Table4[[#This Row],[Count]]</f>
        <v>0</v>
      </c>
      <c r="Q81" s="1">
        <f>COUNTIFS(Table2[Sub-Sector],Table4[[#This Row],[Sub-Sector]],Table2[% Away From 52W Low],"&gt;=10")/Table4[[#This Row],[Count]]</f>
        <v>0.66666666666666663</v>
      </c>
      <c r="R81" s="1">
        <f>COUNTIFS(Table2[Sub-Sector],Table4[[#This Row],[Sub-Sector]],Table2[% Price above 20 EMA],"&gt;=0")/Table4[[#This Row],[Count]]</f>
        <v>0</v>
      </c>
      <c r="S81" s="1">
        <f>COUNTIFS(Table2[Sub-Sector],Table4[[#This Row],[Sub-Sector]],Table2[% Price above 50 EMA],"&gt;=0")/Table4[[#This Row],[Count]]</f>
        <v>0</v>
      </c>
      <c r="T81" s="1">
        <f>COUNTIFS(Table2[Sub-Sector],Table4[[#This Row],[Sub-Sector]],Table2[% Price above 200 EMA],"&gt;=0")/Table4[[#This Row],[Count]]</f>
        <v>0.16666666666666666</v>
      </c>
      <c r="U81" s="1">
        <f>COUNTIFS(Table2[Sub-Sector],Table4[[#This Row],[Sub-Sector]],Table2[Rate of Change - Zone],"Positive")/Table4[[#This Row],[Count]]</f>
        <v>0</v>
      </c>
      <c r="V81" s="1">
        <f>COUNTIFS(Table2[Sub-Sector],Table4[[#This Row],[Sub-Sector]],Table2[Sharpe Ratio],"&gt;=0.10")/Table4[[#This Row],[Count]]</f>
        <v>0.33333333333333331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561.5</v>
      </c>
      <c r="X81">
        <f>_xlfn.RANK.AVG(Table4[[#This Row],[Score]],Table4[Score],1)</f>
        <v>94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290.5</v>
      </c>
      <c r="Z81">
        <f>_xlfn.RANK.AVG(Table4[[#This Row],[Score 2 ]],Table4[[Score 2 ]],1)</f>
        <v>80</v>
      </c>
    </row>
    <row r="82" spans="1:26" x14ac:dyDescent="0.3">
      <c r="A82" t="s">
        <v>43</v>
      </c>
      <c r="B82">
        <f>COUNTIFS(Table2[Sub-Sector],Table4[[#This Row],[Sub-Sector]])</f>
        <v>10</v>
      </c>
      <c r="C82" s="1">
        <f>COUNTIFS(Table2[Sub-Sector],Table4[[#This Row],[Sub-Sector]],Table2[Uptrend],"Uptrend")/Table4[[#This Row],[Count]]</f>
        <v>0.1</v>
      </c>
      <c r="D82" s="1">
        <f>COUNTIFS(Table2[Sub-Sector],Table4[[#This Row],[Sub-Sector]],Table2[1W Return vs Nifty],"&gt;=5")/Table4[[#This Row],[Count]]</f>
        <v>0.1</v>
      </c>
      <c r="E82" s="1">
        <f>COUNTIFS(Table2[Sub-Sector],Table4[[#This Row],[Sub-Sector]],Table2[1M Return vs Nifty],"&gt;=5")/Table4[[#This Row],[Count]]</f>
        <v>0</v>
      </c>
      <c r="F82" s="1">
        <f>COUNTIFS(Table2[Sub-Sector],Table4[[#This Row],[Sub-Sector]],Table2[6M Return vs Nifty],"&gt;=10")/Table4[[#This Row],[Count]]</f>
        <v>0.3</v>
      </c>
      <c r="G82" s="1">
        <f>COUNTIFS(Table2[Sub-Sector],Table4[[#This Row],[Sub-Sector]],Table2[1Y Return vs Nifty],"&gt;=10")/Table4[[#This Row],[Count]]</f>
        <v>0.2</v>
      </c>
      <c r="H82" s="1">
        <f>COUNTIFS(Table2[Sub-Sector],Table4[[#This Row],[Sub-Sector]],Table2[RSI Exponential â€“ 14D],"&gt;=50")/Table4[[#This Row],[Count]]</f>
        <v>0.1</v>
      </c>
      <c r="I82" s="1">
        <f>COUNTIFS(Table2[Sub-Sector],Table4[[#This Row],[Sub-Sector]],Table2[Relative Volume],"&gt;=1")/Table4[[#This Row],[Count]]</f>
        <v>0.2</v>
      </c>
      <c r="J82" s="1">
        <f>COUNTIFS(Table2[Sub-Sector],Table4[[#This Row],[Sub-Sector]],Table2[% Away From Day Low],"&gt;=0.05")/Table4[[#This Row],[Count]]</f>
        <v>0</v>
      </c>
      <c r="K82" s="1">
        <f>COUNTIFS(Table2[Sub-Sector],Table4[[#This Row],[Sub-Sector]],Table2[% Away From Day High],"&lt;=0.05")/Table4[[#This Row],[Count]]</f>
        <v>1</v>
      </c>
      <c r="L82" s="1">
        <f>COUNTIFS(Table2[Sub-Sector],Table4[[#This Row],[Sub-Sector]],Table2[% Away From Current Week Low],"&gt;=0.05")/Table4[[#This Row],[Count]]</f>
        <v>0</v>
      </c>
      <c r="M82" s="1">
        <f>COUNTIFS(Table2[Sub-Sector],Table4[[#This Row],[Sub-Sector]],Table2[% Away From Current Week High],"&lt;=0.05")/Table4[[#This Row],[Count]]</f>
        <v>0.7</v>
      </c>
      <c r="N82" s="1">
        <f>COUNTIFS(Table2[Sub-Sector],Table4[[#This Row],[Sub-Sector]],Table2[% Away From Current Month Low],"&gt;=0.05")/Table4[[#This Row],[Count]]</f>
        <v>0.1</v>
      </c>
      <c r="O82" s="1">
        <f>COUNTIFS(Table2[Sub-Sector],Table4[[#This Row],[Sub-Sector]],Table2[% Away From Current Month High],"&lt;=0.05")/Table4[[#This Row],[Count]]</f>
        <v>0</v>
      </c>
      <c r="P82" s="1">
        <f>COUNTIFS(Table2[Sub-Sector],Table4[[#This Row],[Sub-Sector]],Table2[% Away From 52W High],"&lt;=10")/Table4[[#This Row],[Count]]</f>
        <v>0</v>
      </c>
      <c r="Q82" s="1">
        <f>COUNTIFS(Table2[Sub-Sector],Table4[[#This Row],[Sub-Sector]],Table2[% Away From 52W Low],"&gt;=10")/Table4[[#This Row],[Count]]</f>
        <v>0.8</v>
      </c>
      <c r="R82" s="1">
        <f>COUNTIFS(Table2[Sub-Sector],Table4[[#This Row],[Sub-Sector]],Table2[% Price above 20 EMA],"&gt;=0")/Table4[[#This Row],[Count]]</f>
        <v>0</v>
      </c>
      <c r="S82" s="1">
        <f>COUNTIFS(Table2[Sub-Sector],Table4[[#This Row],[Sub-Sector]],Table2[% Price above 50 EMA],"&gt;=0")/Table4[[#This Row],[Count]]</f>
        <v>0</v>
      </c>
      <c r="T82" s="1">
        <f>COUNTIFS(Table2[Sub-Sector],Table4[[#This Row],[Sub-Sector]],Table2[% Price above 200 EMA],"&gt;=0")/Table4[[#This Row],[Count]]</f>
        <v>0.4</v>
      </c>
      <c r="U82" s="1">
        <f>COUNTIFS(Table2[Sub-Sector],Table4[[#This Row],[Sub-Sector]],Table2[Rate of Change - Zone],"Positive")/Table4[[#This Row],[Count]]</f>
        <v>0</v>
      </c>
      <c r="V82" s="1">
        <f>COUNTIFS(Table2[Sub-Sector],Table4[[#This Row],[Sub-Sector]],Table2[Sharpe Ratio],"&gt;=0.10")/Table4[[#This Row],[Count]]</f>
        <v>0.1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486.5</v>
      </c>
      <c r="X82">
        <f>_xlfn.RANK.AVG(Table4[[#This Row],[Score]],Table4[Score],1)</f>
        <v>71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296.5</v>
      </c>
      <c r="Z82">
        <f>_xlfn.RANK.AVG(Table4[[#This Row],[Score 2 ]],Table4[[Score 2 ]],1)</f>
        <v>81</v>
      </c>
    </row>
    <row r="83" spans="1:26" x14ac:dyDescent="0.3">
      <c r="A83" t="s">
        <v>188</v>
      </c>
      <c r="B83">
        <f>COUNTIFS(Table2[Sub-Sector],Table4[[#This Row],[Sub-Sector]])</f>
        <v>6</v>
      </c>
      <c r="C83" s="1">
        <f>COUNTIFS(Table2[Sub-Sector],Table4[[#This Row],[Sub-Sector]],Table2[Uptrend],"Uptrend")/Table4[[#This Row],[Count]]</f>
        <v>0</v>
      </c>
      <c r="D83" s="1">
        <f>COUNTIFS(Table2[Sub-Sector],Table4[[#This Row],[Sub-Sector]],Table2[1W Return vs Nifty],"&gt;=5")/Table4[[#This Row],[Count]]</f>
        <v>0</v>
      </c>
      <c r="E83" s="1">
        <f>COUNTIFS(Table2[Sub-Sector],Table4[[#This Row],[Sub-Sector]],Table2[1M Return vs Nifty],"&gt;=5")/Table4[[#This Row],[Count]]</f>
        <v>0</v>
      </c>
      <c r="F83" s="1">
        <f>COUNTIFS(Table2[Sub-Sector],Table4[[#This Row],[Sub-Sector]],Table2[6M Return vs Nifty],"&gt;=10")/Table4[[#This Row],[Count]]</f>
        <v>0</v>
      </c>
      <c r="G83" s="1">
        <f>COUNTIFS(Table2[Sub-Sector],Table4[[#This Row],[Sub-Sector]],Table2[1Y Return vs Nifty],"&gt;=10")/Table4[[#This Row],[Count]]</f>
        <v>0.16666666666666666</v>
      </c>
      <c r="H83" s="1">
        <f>COUNTIFS(Table2[Sub-Sector],Table4[[#This Row],[Sub-Sector]],Table2[RSI Exponential â€“ 14D],"&gt;=50")/Table4[[#This Row],[Count]]</f>
        <v>0</v>
      </c>
      <c r="I83" s="1">
        <f>COUNTIFS(Table2[Sub-Sector],Table4[[#This Row],[Sub-Sector]],Table2[Relative Volume],"&gt;=1")/Table4[[#This Row],[Count]]</f>
        <v>0.5</v>
      </c>
      <c r="J83" s="1">
        <f>COUNTIFS(Table2[Sub-Sector],Table4[[#This Row],[Sub-Sector]],Table2[% Away From Day Low],"&gt;=0.05")/Table4[[#This Row],[Count]]</f>
        <v>0.16666666666666666</v>
      </c>
      <c r="K83" s="1">
        <f>COUNTIFS(Table2[Sub-Sector],Table4[[#This Row],[Sub-Sector]],Table2[% Away From Day High],"&lt;=0.05")/Table4[[#This Row],[Count]]</f>
        <v>1</v>
      </c>
      <c r="L83" s="1">
        <f>COUNTIFS(Table2[Sub-Sector],Table4[[#This Row],[Sub-Sector]],Table2[% Away From Current Week Low],"&gt;=0.05")/Table4[[#This Row],[Count]]</f>
        <v>0.16666666666666666</v>
      </c>
      <c r="M83" s="1">
        <f>COUNTIFS(Table2[Sub-Sector],Table4[[#This Row],[Sub-Sector]],Table2[% Away From Current Week High],"&lt;=0.05")/Table4[[#This Row],[Count]]</f>
        <v>0.16666666666666666</v>
      </c>
      <c r="N83" s="1">
        <f>COUNTIFS(Table2[Sub-Sector],Table4[[#This Row],[Sub-Sector]],Table2[% Away From Current Month Low],"&gt;=0.05")/Table4[[#This Row],[Count]]</f>
        <v>0.16666666666666666</v>
      </c>
      <c r="O83" s="1">
        <f>COUNTIFS(Table2[Sub-Sector],Table4[[#This Row],[Sub-Sector]],Table2[% Away From Current Month High],"&lt;=0.05")/Table4[[#This Row],[Count]]</f>
        <v>0</v>
      </c>
      <c r="P83" s="1">
        <f>COUNTIFS(Table2[Sub-Sector],Table4[[#This Row],[Sub-Sector]],Table2[% Away From 52W High],"&lt;=10")/Table4[[#This Row],[Count]]</f>
        <v>0</v>
      </c>
      <c r="Q83" s="1">
        <f>COUNTIFS(Table2[Sub-Sector],Table4[[#This Row],[Sub-Sector]],Table2[% Away From 52W Low],"&gt;=10")/Table4[[#This Row],[Count]]</f>
        <v>0.66666666666666663</v>
      </c>
      <c r="R83" s="1">
        <f>COUNTIFS(Table2[Sub-Sector],Table4[[#This Row],[Sub-Sector]],Table2[% Price above 20 EMA],"&gt;=0")/Table4[[#This Row],[Count]]</f>
        <v>0</v>
      </c>
      <c r="S83" s="1">
        <f>COUNTIFS(Table2[Sub-Sector],Table4[[#This Row],[Sub-Sector]],Table2[% Price above 50 EMA],"&gt;=0")/Table4[[#This Row],[Count]]</f>
        <v>0</v>
      </c>
      <c r="T83" s="1">
        <f>COUNTIFS(Table2[Sub-Sector],Table4[[#This Row],[Sub-Sector]],Table2[% Price above 200 EMA],"&gt;=0")/Table4[[#This Row],[Count]]</f>
        <v>0</v>
      </c>
      <c r="U83" s="1">
        <f>COUNTIFS(Table2[Sub-Sector],Table4[[#This Row],[Sub-Sector]],Table2[Rate of Change - Zone],"Positive")/Table4[[#This Row],[Count]]</f>
        <v>0</v>
      </c>
      <c r="V83" s="1">
        <f>COUNTIFS(Table2[Sub-Sector],Table4[[#This Row],[Sub-Sector]],Table2[Sharpe Ratio],"&gt;=0.10")/Table4[[#This Row],[Count]]</f>
        <v>0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574.5</v>
      </c>
      <c r="X83">
        <f>_xlfn.RANK.AVG(Table4[[#This Row],[Score]],Table4[Score],1)</f>
        <v>96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303.5</v>
      </c>
      <c r="Z83">
        <f>_xlfn.RANK.AVG(Table4[[#This Row],[Score 2 ]],Table4[[Score 2 ]],1)</f>
        <v>82</v>
      </c>
    </row>
    <row r="84" spans="1:26" x14ac:dyDescent="0.3">
      <c r="A84" t="s">
        <v>102</v>
      </c>
      <c r="B84">
        <f>COUNTIFS(Table2[Sub-Sector],Table4[[#This Row],[Sub-Sector]])</f>
        <v>2</v>
      </c>
      <c r="C84" s="1">
        <f>COUNTIFS(Table2[Sub-Sector],Table4[[#This Row],[Sub-Sector]],Table2[Uptrend],"Uptrend")/Table4[[#This Row],[Count]]</f>
        <v>0</v>
      </c>
      <c r="D84" s="1">
        <f>COUNTIFS(Table2[Sub-Sector],Table4[[#This Row],[Sub-Sector]],Table2[1W Return vs Nifty],"&gt;=5")/Table4[[#This Row],[Count]]</f>
        <v>0</v>
      </c>
      <c r="E84" s="1">
        <f>COUNTIFS(Table2[Sub-Sector],Table4[[#This Row],[Sub-Sector]],Table2[1M Return vs Nifty],"&gt;=5")/Table4[[#This Row],[Count]]</f>
        <v>0</v>
      </c>
      <c r="F84" s="1">
        <f>COUNTIFS(Table2[Sub-Sector],Table4[[#This Row],[Sub-Sector]],Table2[6M Return vs Nifty],"&gt;=10")/Table4[[#This Row],[Count]]</f>
        <v>0</v>
      </c>
      <c r="G84" s="1">
        <f>COUNTIFS(Table2[Sub-Sector],Table4[[#This Row],[Sub-Sector]],Table2[1Y Return vs Nifty],"&gt;=10")/Table4[[#This Row],[Count]]</f>
        <v>1</v>
      </c>
      <c r="H84" s="1">
        <f>COUNTIFS(Table2[Sub-Sector],Table4[[#This Row],[Sub-Sector]],Table2[RSI Exponential â€“ 14D],"&gt;=50")/Table4[[#This Row],[Count]]</f>
        <v>0</v>
      </c>
      <c r="I84" s="1">
        <f>COUNTIFS(Table2[Sub-Sector],Table4[[#This Row],[Sub-Sector]],Table2[Relative Volume],"&gt;=1")/Table4[[#This Row],[Count]]</f>
        <v>0</v>
      </c>
      <c r="J84" s="1">
        <f>COUNTIFS(Table2[Sub-Sector],Table4[[#This Row],[Sub-Sector]],Table2[% Away From Day Low],"&gt;=0.05")/Table4[[#This Row],[Count]]</f>
        <v>0</v>
      </c>
      <c r="K84" s="1">
        <f>COUNTIFS(Table2[Sub-Sector],Table4[[#This Row],[Sub-Sector]],Table2[% Away From Day High],"&lt;=0.05")/Table4[[#This Row],[Count]]</f>
        <v>1</v>
      </c>
      <c r="L84" s="1">
        <f>COUNTIFS(Table2[Sub-Sector],Table4[[#This Row],[Sub-Sector]],Table2[% Away From Current Week Low],"&gt;=0.05")/Table4[[#This Row],[Count]]</f>
        <v>0</v>
      </c>
      <c r="M84" s="1">
        <f>COUNTIFS(Table2[Sub-Sector],Table4[[#This Row],[Sub-Sector]],Table2[% Away From Current Week High],"&lt;=0.05")/Table4[[#This Row],[Count]]</f>
        <v>1</v>
      </c>
      <c r="N84" s="1">
        <f>COUNTIFS(Table2[Sub-Sector],Table4[[#This Row],[Sub-Sector]],Table2[% Away From Current Month Low],"&gt;=0.05")/Table4[[#This Row],[Count]]</f>
        <v>0</v>
      </c>
      <c r="O84" s="1">
        <f>COUNTIFS(Table2[Sub-Sector],Table4[[#This Row],[Sub-Sector]],Table2[% Away From Current Month High],"&lt;=0.05")/Table4[[#This Row],[Count]]</f>
        <v>0</v>
      </c>
      <c r="P84" s="1">
        <f>COUNTIFS(Table2[Sub-Sector],Table4[[#This Row],[Sub-Sector]],Table2[% Away From 52W High],"&lt;=10")/Table4[[#This Row],[Count]]</f>
        <v>0</v>
      </c>
      <c r="Q84" s="1">
        <f>COUNTIFS(Table2[Sub-Sector],Table4[[#This Row],[Sub-Sector]],Table2[% Away From 52W Low],"&gt;=10")/Table4[[#This Row],[Count]]</f>
        <v>1</v>
      </c>
      <c r="R84" s="1">
        <f>COUNTIFS(Table2[Sub-Sector],Table4[[#This Row],[Sub-Sector]],Table2[% Price above 20 EMA],"&gt;=0")/Table4[[#This Row],[Count]]</f>
        <v>0</v>
      </c>
      <c r="S84" s="1">
        <f>COUNTIFS(Table2[Sub-Sector],Table4[[#This Row],[Sub-Sector]],Table2[% Price above 50 EMA],"&gt;=0")/Table4[[#This Row],[Count]]</f>
        <v>0</v>
      </c>
      <c r="T84" s="1">
        <f>COUNTIFS(Table2[Sub-Sector],Table4[[#This Row],[Sub-Sector]],Table2[% Price above 200 EMA],"&gt;=0")/Table4[[#This Row],[Count]]</f>
        <v>0.5</v>
      </c>
      <c r="U84" s="1">
        <f>COUNTIFS(Table2[Sub-Sector],Table4[[#This Row],[Sub-Sector]],Table2[Rate of Change - Zone],"Positive")/Table4[[#This Row],[Count]]</f>
        <v>0</v>
      </c>
      <c r="V84" s="1">
        <f>COUNTIFS(Table2[Sub-Sector],Table4[[#This Row],[Sub-Sector]],Table2[Sharpe Ratio],"&gt;=0.10")/Table4[[#This Row],[Count]]</f>
        <v>0.5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84">
        <f>_xlfn.RANK.AVG(Table4[[#This Row],[Score]],Table4[Score],1)</f>
        <v>99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305.5</v>
      </c>
      <c r="Z84">
        <f>_xlfn.RANK.AVG(Table4[[#This Row],[Score 2 ]],Table4[[Score 2 ]],1)</f>
        <v>85</v>
      </c>
    </row>
    <row r="85" spans="1:26" x14ac:dyDescent="0.3">
      <c r="A85" t="s">
        <v>296</v>
      </c>
      <c r="B85">
        <f>COUNTIFS(Table2[Sub-Sector],Table4[[#This Row],[Sub-Sector]])</f>
        <v>1</v>
      </c>
      <c r="C85" s="1">
        <f>COUNTIFS(Table2[Sub-Sector],Table4[[#This Row],[Sub-Sector]],Table2[Uptrend],"Uptrend")/Table4[[#This Row],[Count]]</f>
        <v>0</v>
      </c>
      <c r="D85" s="1">
        <f>COUNTIFS(Table2[Sub-Sector],Table4[[#This Row],[Sub-Sector]],Table2[1W Return vs Nifty],"&gt;=5")/Table4[[#This Row],[Count]]</f>
        <v>0</v>
      </c>
      <c r="E85" s="1">
        <f>COUNTIFS(Table2[Sub-Sector],Table4[[#This Row],[Sub-Sector]],Table2[1M Return vs Nifty],"&gt;=5")/Table4[[#This Row],[Count]]</f>
        <v>0</v>
      </c>
      <c r="F85" s="1">
        <f>COUNTIFS(Table2[Sub-Sector],Table4[[#This Row],[Sub-Sector]],Table2[6M Return vs Nifty],"&gt;=10")/Table4[[#This Row],[Count]]</f>
        <v>0</v>
      </c>
      <c r="G85" s="1">
        <f>COUNTIFS(Table2[Sub-Sector],Table4[[#This Row],[Sub-Sector]],Table2[1Y Return vs Nifty],"&gt;=10")/Table4[[#This Row],[Count]]</f>
        <v>1</v>
      </c>
      <c r="H85" s="1">
        <f>COUNTIFS(Table2[Sub-Sector],Table4[[#This Row],[Sub-Sector]],Table2[RSI Exponential â€“ 14D],"&gt;=50")/Table4[[#This Row],[Count]]</f>
        <v>0</v>
      </c>
      <c r="I85" s="1">
        <f>COUNTIFS(Table2[Sub-Sector],Table4[[#This Row],[Sub-Sector]],Table2[Relative Volume],"&gt;=1")/Table4[[#This Row],[Count]]</f>
        <v>0</v>
      </c>
      <c r="J85" s="1">
        <f>COUNTIFS(Table2[Sub-Sector],Table4[[#This Row],[Sub-Sector]],Table2[% Away From Day Low],"&gt;=0.05")/Table4[[#This Row],[Count]]</f>
        <v>0</v>
      </c>
      <c r="K85" s="1">
        <f>COUNTIFS(Table2[Sub-Sector],Table4[[#This Row],[Sub-Sector]],Table2[% Away From Day High],"&lt;=0.05")/Table4[[#This Row],[Count]]</f>
        <v>1</v>
      </c>
      <c r="L85" s="1">
        <f>COUNTIFS(Table2[Sub-Sector],Table4[[#This Row],[Sub-Sector]],Table2[% Away From Current Week Low],"&gt;=0.05")/Table4[[#This Row],[Count]]</f>
        <v>0</v>
      </c>
      <c r="M85" s="1">
        <f>COUNTIFS(Table2[Sub-Sector],Table4[[#This Row],[Sub-Sector]],Table2[% Away From Current Week High],"&lt;=0.05")/Table4[[#This Row],[Count]]</f>
        <v>1</v>
      </c>
      <c r="N85" s="1">
        <f>COUNTIFS(Table2[Sub-Sector],Table4[[#This Row],[Sub-Sector]],Table2[% Away From Current Month Low],"&gt;=0.05")/Table4[[#This Row],[Count]]</f>
        <v>0</v>
      </c>
      <c r="O85" s="1">
        <f>COUNTIFS(Table2[Sub-Sector],Table4[[#This Row],[Sub-Sector]],Table2[% Away From Current Month High],"&lt;=0.05")/Table4[[#This Row],[Count]]</f>
        <v>0</v>
      </c>
      <c r="P85" s="1">
        <f>COUNTIFS(Table2[Sub-Sector],Table4[[#This Row],[Sub-Sector]],Table2[% Away From 52W High],"&lt;=10")/Table4[[#This Row],[Count]]</f>
        <v>0</v>
      </c>
      <c r="Q85" s="1">
        <f>COUNTIFS(Table2[Sub-Sector],Table4[[#This Row],[Sub-Sector]],Table2[% Away From 52W Low],"&gt;=10")/Table4[[#This Row],[Count]]</f>
        <v>1</v>
      </c>
      <c r="R85" s="1">
        <f>COUNTIFS(Table2[Sub-Sector],Table4[[#This Row],[Sub-Sector]],Table2[% Price above 20 EMA],"&gt;=0")/Table4[[#This Row],[Count]]</f>
        <v>0</v>
      </c>
      <c r="S85" s="1">
        <f>COUNTIFS(Table2[Sub-Sector],Table4[[#This Row],[Sub-Sector]],Table2[% Price above 50 EMA],"&gt;=0")/Table4[[#This Row],[Count]]</f>
        <v>0</v>
      </c>
      <c r="T85" s="1">
        <f>COUNTIFS(Table2[Sub-Sector],Table4[[#This Row],[Sub-Sector]],Table2[% Price above 200 EMA],"&gt;=0")/Table4[[#This Row],[Count]]</f>
        <v>0</v>
      </c>
      <c r="U85" s="1">
        <f>COUNTIFS(Table2[Sub-Sector],Table4[[#This Row],[Sub-Sector]],Table2[Rate of Change - Zone],"Positive")/Table4[[#This Row],[Count]]</f>
        <v>0</v>
      </c>
      <c r="V85" s="1">
        <f>COUNTIFS(Table2[Sub-Sector],Table4[[#This Row],[Sub-Sector]],Table2[Sharpe Ratio],"&gt;=0.10")/Table4[[#This Row],[Count]]</f>
        <v>0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85">
        <f>_xlfn.RANK.AVG(Table4[[#This Row],[Score]],Table4[Score],1)</f>
        <v>99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305.5</v>
      </c>
      <c r="Z85">
        <f>_xlfn.RANK.AVG(Table4[[#This Row],[Score 2 ]],Table4[[Score 2 ]],1)</f>
        <v>85</v>
      </c>
    </row>
    <row r="86" spans="1:26" x14ac:dyDescent="0.3">
      <c r="A86" t="s">
        <v>688</v>
      </c>
      <c r="B86">
        <f>COUNTIFS(Table2[Sub-Sector],Table4[[#This Row],[Sub-Sector]])</f>
        <v>1</v>
      </c>
      <c r="C86" s="1">
        <f>COUNTIFS(Table2[Sub-Sector],Table4[[#This Row],[Sub-Sector]],Table2[Uptrend],"Uptrend")/Table4[[#This Row],[Count]]</f>
        <v>0</v>
      </c>
      <c r="D86" s="1">
        <f>COUNTIFS(Table2[Sub-Sector],Table4[[#This Row],[Sub-Sector]],Table2[1W Return vs Nifty],"&gt;=5")/Table4[[#This Row],[Count]]</f>
        <v>0</v>
      </c>
      <c r="E86" s="1">
        <f>COUNTIFS(Table2[Sub-Sector],Table4[[#This Row],[Sub-Sector]],Table2[1M Return vs Nifty],"&gt;=5")/Table4[[#This Row],[Count]]</f>
        <v>0</v>
      </c>
      <c r="F86" s="1">
        <f>COUNTIFS(Table2[Sub-Sector],Table4[[#This Row],[Sub-Sector]],Table2[6M Return vs Nifty],"&gt;=10")/Table4[[#This Row],[Count]]</f>
        <v>0</v>
      </c>
      <c r="G86" s="1">
        <f>COUNTIFS(Table2[Sub-Sector],Table4[[#This Row],[Sub-Sector]],Table2[1Y Return vs Nifty],"&gt;=10")/Table4[[#This Row],[Count]]</f>
        <v>1</v>
      </c>
      <c r="H86" s="1">
        <f>COUNTIFS(Table2[Sub-Sector],Table4[[#This Row],[Sub-Sector]],Table2[RSI Exponential â€“ 14D],"&gt;=50")/Table4[[#This Row],[Count]]</f>
        <v>0</v>
      </c>
      <c r="I86" s="1">
        <f>COUNTIFS(Table2[Sub-Sector],Table4[[#This Row],[Sub-Sector]],Table2[Relative Volume],"&gt;=1")/Table4[[#This Row],[Count]]</f>
        <v>0</v>
      </c>
      <c r="J86" s="1">
        <f>COUNTIFS(Table2[Sub-Sector],Table4[[#This Row],[Sub-Sector]],Table2[% Away From Day Low],"&gt;=0.05")/Table4[[#This Row],[Count]]</f>
        <v>0</v>
      </c>
      <c r="K86" s="1">
        <f>COUNTIFS(Table2[Sub-Sector],Table4[[#This Row],[Sub-Sector]],Table2[% Away From Day High],"&lt;=0.05")/Table4[[#This Row],[Count]]</f>
        <v>1</v>
      </c>
      <c r="L86" s="1">
        <f>COUNTIFS(Table2[Sub-Sector],Table4[[#This Row],[Sub-Sector]],Table2[% Away From Current Week Low],"&gt;=0.05")/Table4[[#This Row],[Count]]</f>
        <v>0</v>
      </c>
      <c r="M86" s="1">
        <f>COUNTIFS(Table2[Sub-Sector],Table4[[#This Row],[Sub-Sector]],Table2[% Away From Current Week High],"&lt;=0.05")/Table4[[#This Row],[Count]]</f>
        <v>1</v>
      </c>
      <c r="N86" s="1">
        <f>COUNTIFS(Table2[Sub-Sector],Table4[[#This Row],[Sub-Sector]],Table2[% Away From Current Month Low],"&gt;=0.05")/Table4[[#This Row],[Count]]</f>
        <v>0</v>
      </c>
      <c r="O86" s="1">
        <f>COUNTIFS(Table2[Sub-Sector],Table4[[#This Row],[Sub-Sector]],Table2[% Away From Current Month High],"&lt;=0.05")/Table4[[#This Row],[Count]]</f>
        <v>0</v>
      </c>
      <c r="P86" s="1">
        <f>COUNTIFS(Table2[Sub-Sector],Table4[[#This Row],[Sub-Sector]],Table2[% Away From 52W High],"&lt;=10")/Table4[[#This Row],[Count]]</f>
        <v>0</v>
      </c>
      <c r="Q86" s="1">
        <f>COUNTIFS(Table2[Sub-Sector],Table4[[#This Row],[Sub-Sector]],Table2[% Away From 52W Low],"&gt;=10")/Table4[[#This Row],[Count]]</f>
        <v>1</v>
      </c>
      <c r="R86" s="1">
        <f>COUNTIFS(Table2[Sub-Sector],Table4[[#This Row],[Sub-Sector]],Table2[% Price above 20 EMA],"&gt;=0")/Table4[[#This Row],[Count]]</f>
        <v>0</v>
      </c>
      <c r="S86" s="1">
        <f>COUNTIFS(Table2[Sub-Sector],Table4[[#This Row],[Sub-Sector]],Table2[% Price above 50 EMA],"&gt;=0")/Table4[[#This Row],[Count]]</f>
        <v>0</v>
      </c>
      <c r="T86" s="1">
        <f>COUNTIFS(Table2[Sub-Sector],Table4[[#This Row],[Sub-Sector]],Table2[% Price above 200 EMA],"&gt;=0")/Table4[[#This Row],[Count]]</f>
        <v>0</v>
      </c>
      <c r="U86" s="1">
        <f>COUNTIFS(Table2[Sub-Sector],Table4[[#This Row],[Sub-Sector]],Table2[Rate of Change - Zone],"Positive")/Table4[[#This Row],[Count]]</f>
        <v>0</v>
      </c>
      <c r="V86" s="1">
        <f>COUNTIFS(Table2[Sub-Sector],Table4[[#This Row],[Sub-Sector]],Table2[Sharpe Ratio],"&gt;=0.10")/Table4[[#This Row],[Count]]</f>
        <v>0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86">
        <f>_xlfn.RANK.AVG(Table4[[#This Row],[Score]],Table4[Score],1)</f>
        <v>99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305.5</v>
      </c>
      <c r="Z86">
        <f>_xlfn.RANK.AVG(Table4[[#This Row],[Score 2 ]],Table4[[Score 2 ]],1)</f>
        <v>85</v>
      </c>
    </row>
    <row r="87" spans="1:26" x14ac:dyDescent="0.3">
      <c r="A87" t="s">
        <v>1077</v>
      </c>
      <c r="B87">
        <f>COUNTIFS(Table2[Sub-Sector],Table4[[#This Row],[Sub-Sector]])</f>
        <v>2</v>
      </c>
      <c r="C87" s="1">
        <f>COUNTIFS(Table2[Sub-Sector],Table4[[#This Row],[Sub-Sector]],Table2[Uptrend],"Uptrend")/Table4[[#This Row],[Count]]</f>
        <v>0</v>
      </c>
      <c r="D87" s="1">
        <f>COUNTIFS(Table2[Sub-Sector],Table4[[#This Row],[Sub-Sector]],Table2[1W Return vs Nifty],"&gt;=5")/Table4[[#This Row],[Count]]</f>
        <v>0</v>
      </c>
      <c r="E87" s="1">
        <f>COUNTIFS(Table2[Sub-Sector],Table4[[#This Row],[Sub-Sector]],Table2[1M Return vs Nifty],"&gt;=5")/Table4[[#This Row],[Count]]</f>
        <v>0</v>
      </c>
      <c r="F87" s="1">
        <f>COUNTIFS(Table2[Sub-Sector],Table4[[#This Row],[Sub-Sector]],Table2[6M Return vs Nifty],"&gt;=10")/Table4[[#This Row],[Count]]</f>
        <v>0</v>
      </c>
      <c r="G87" s="1">
        <f>COUNTIFS(Table2[Sub-Sector],Table4[[#This Row],[Sub-Sector]],Table2[1Y Return vs Nifty],"&gt;=10")/Table4[[#This Row],[Count]]</f>
        <v>1</v>
      </c>
      <c r="H87" s="1">
        <f>COUNTIFS(Table2[Sub-Sector],Table4[[#This Row],[Sub-Sector]],Table2[RSI Exponential â€“ 14D],"&gt;=50")/Table4[[#This Row],[Count]]</f>
        <v>0</v>
      </c>
      <c r="I87" s="1">
        <f>COUNTIFS(Table2[Sub-Sector],Table4[[#This Row],[Sub-Sector]],Table2[Relative Volume],"&gt;=1")/Table4[[#This Row],[Count]]</f>
        <v>0</v>
      </c>
      <c r="J87" s="1">
        <f>COUNTIFS(Table2[Sub-Sector],Table4[[#This Row],[Sub-Sector]],Table2[% Away From Day Low],"&gt;=0.05")/Table4[[#This Row],[Count]]</f>
        <v>0</v>
      </c>
      <c r="K87" s="1">
        <f>COUNTIFS(Table2[Sub-Sector],Table4[[#This Row],[Sub-Sector]],Table2[% Away From Day High],"&lt;=0.05")/Table4[[#This Row],[Count]]</f>
        <v>1</v>
      </c>
      <c r="L87" s="1">
        <f>COUNTIFS(Table2[Sub-Sector],Table4[[#This Row],[Sub-Sector]],Table2[% Away From Current Week Low],"&gt;=0.05")/Table4[[#This Row],[Count]]</f>
        <v>0</v>
      </c>
      <c r="M87" s="1">
        <f>COUNTIFS(Table2[Sub-Sector],Table4[[#This Row],[Sub-Sector]],Table2[% Away From Current Week High],"&lt;=0.05")/Table4[[#This Row],[Count]]</f>
        <v>0.5</v>
      </c>
      <c r="N87" s="1">
        <f>COUNTIFS(Table2[Sub-Sector],Table4[[#This Row],[Sub-Sector]],Table2[% Away From Current Month Low],"&gt;=0.05")/Table4[[#This Row],[Count]]</f>
        <v>0</v>
      </c>
      <c r="O87" s="1">
        <f>COUNTIFS(Table2[Sub-Sector],Table4[[#This Row],[Sub-Sector]],Table2[% Away From Current Month High],"&lt;=0.05")/Table4[[#This Row],[Count]]</f>
        <v>0</v>
      </c>
      <c r="P87" s="1">
        <f>COUNTIFS(Table2[Sub-Sector],Table4[[#This Row],[Sub-Sector]],Table2[% Away From 52W High],"&lt;=10")/Table4[[#This Row],[Count]]</f>
        <v>0</v>
      </c>
      <c r="Q87" s="1">
        <f>COUNTIFS(Table2[Sub-Sector],Table4[[#This Row],[Sub-Sector]],Table2[% Away From 52W Low],"&gt;=10")/Table4[[#This Row],[Count]]</f>
        <v>1</v>
      </c>
      <c r="R87" s="1">
        <f>COUNTIFS(Table2[Sub-Sector],Table4[[#This Row],[Sub-Sector]],Table2[% Price above 20 EMA],"&gt;=0")/Table4[[#This Row],[Count]]</f>
        <v>0</v>
      </c>
      <c r="S87" s="1">
        <f>COUNTIFS(Table2[Sub-Sector],Table4[[#This Row],[Sub-Sector]],Table2[% Price above 50 EMA],"&gt;=0")/Table4[[#This Row],[Count]]</f>
        <v>0</v>
      </c>
      <c r="T87" s="1">
        <f>COUNTIFS(Table2[Sub-Sector],Table4[[#This Row],[Sub-Sector]],Table2[% Price above 200 EMA],"&gt;=0")/Table4[[#This Row],[Count]]</f>
        <v>0</v>
      </c>
      <c r="U87" s="1">
        <f>COUNTIFS(Table2[Sub-Sector],Table4[[#This Row],[Sub-Sector]],Table2[Rate of Change - Zone],"Positive")/Table4[[#This Row],[Count]]</f>
        <v>0</v>
      </c>
      <c r="V87" s="1">
        <f>COUNTIFS(Table2[Sub-Sector],Table4[[#This Row],[Sub-Sector]],Table2[Sharpe Ratio],"&gt;=0.10")/Table4[[#This Row],[Count]]</f>
        <v>1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87">
        <f>_xlfn.RANK.AVG(Table4[[#This Row],[Score]],Table4[Score],1)</f>
        <v>99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305.5</v>
      </c>
      <c r="Z87">
        <f>_xlfn.RANK.AVG(Table4[[#This Row],[Score 2 ]],Table4[[Score 2 ]],1)</f>
        <v>85</v>
      </c>
    </row>
    <row r="88" spans="1:26" x14ac:dyDescent="0.3">
      <c r="A88" t="s">
        <v>1795</v>
      </c>
      <c r="B88">
        <f>COUNTIFS(Table2[Sub-Sector],Table4[[#This Row],[Sub-Sector]])</f>
        <v>1</v>
      </c>
      <c r="C88" s="1">
        <f>COUNTIFS(Table2[Sub-Sector],Table4[[#This Row],[Sub-Sector]],Table2[Uptrend],"Uptrend")/Table4[[#This Row],[Count]]</f>
        <v>0</v>
      </c>
      <c r="D88" s="1">
        <f>COUNTIFS(Table2[Sub-Sector],Table4[[#This Row],[Sub-Sector]],Table2[1W Return vs Nifty],"&gt;=5")/Table4[[#This Row],[Count]]</f>
        <v>0</v>
      </c>
      <c r="E88" s="1">
        <f>COUNTIFS(Table2[Sub-Sector],Table4[[#This Row],[Sub-Sector]],Table2[1M Return vs Nifty],"&gt;=5")/Table4[[#This Row],[Count]]</f>
        <v>0</v>
      </c>
      <c r="F88" s="1">
        <f>COUNTIFS(Table2[Sub-Sector],Table4[[#This Row],[Sub-Sector]],Table2[6M Return vs Nifty],"&gt;=10")/Table4[[#This Row],[Count]]</f>
        <v>0</v>
      </c>
      <c r="G88" s="1">
        <f>COUNTIFS(Table2[Sub-Sector],Table4[[#This Row],[Sub-Sector]],Table2[1Y Return vs Nifty],"&gt;=10")/Table4[[#This Row],[Count]]</f>
        <v>1</v>
      </c>
      <c r="H88" s="1">
        <f>COUNTIFS(Table2[Sub-Sector],Table4[[#This Row],[Sub-Sector]],Table2[RSI Exponential â€“ 14D],"&gt;=50")/Table4[[#This Row],[Count]]</f>
        <v>0</v>
      </c>
      <c r="I88" s="1">
        <f>COUNTIFS(Table2[Sub-Sector],Table4[[#This Row],[Sub-Sector]],Table2[Relative Volume],"&gt;=1")/Table4[[#This Row],[Count]]</f>
        <v>0</v>
      </c>
      <c r="J88" s="1">
        <f>COUNTIFS(Table2[Sub-Sector],Table4[[#This Row],[Sub-Sector]],Table2[% Away From Day Low],"&gt;=0.05")/Table4[[#This Row],[Count]]</f>
        <v>0</v>
      </c>
      <c r="K88" s="1">
        <f>COUNTIFS(Table2[Sub-Sector],Table4[[#This Row],[Sub-Sector]],Table2[% Away From Day High],"&lt;=0.05")/Table4[[#This Row],[Count]]</f>
        <v>1</v>
      </c>
      <c r="L88" s="1">
        <f>COUNTIFS(Table2[Sub-Sector],Table4[[#This Row],[Sub-Sector]],Table2[% Away From Current Week Low],"&gt;=0.05")/Table4[[#This Row],[Count]]</f>
        <v>0</v>
      </c>
      <c r="M88" s="1">
        <f>COUNTIFS(Table2[Sub-Sector],Table4[[#This Row],[Sub-Sector]],Table2[% Away From Current Week High],"&lt;=0.05")/Table4[[#This Row],[Count]]</f>
        <v>1</v>
      </c>
      <c r="N88" s="1">
        <f>COUNTIFS(Table2[Sub-Sector],Table4[[#This Row],[Sub-Sector]],Table2[% Away From Current Month Low],"&gt;=0.05")/Table4[[#This Row],[Count]]</f>
        <v>0</v>
      </c>
      <c r="O88" s="1">
        <f>COUNTIFS(Table2[Sub-Sector],Table4[[#This Row],[Sub-Sector]],Table2[% Away From Current Month High],"&lt;=0.05")/Table4[[#This Row],[Count]]</f>
        <v>0</v>
      </c>
      <c r="P88" s="1">
        <f>COUNTIFS(Table2[Sub-Sector],Table4[[#This Row],[Sub-Sector]],Table2[% Away From 52W High],"&lt;=10")/Table4[[#This Row],[Count]]</f>
        <v>0</v>
      </c>
      <c r="Q88" s="1">
        <f>COUNTIFS(Table2[Sub-Sector],Table4[[#This Row],[Sub-Sector]],Table2[% Away From 52W Low],"&gt;=10")/Table4[[#This Row],[Count]]</f>
        <v>1</v>
      </c>
      <c r="R88" s="1">
        <f>COUNTIFS(Table2[Sub-Sector],Table4[[#This Row],[Sub-Sector]],Table2[% Price above 20 EMA],"&gt;=0")/Table4[[#This Row],[Count]]</f>
        <v>0</v>
      </c>
      <c r="S88" s="1">
        <f>COUNTIFS(Table2[Sub-Sector],Table4[[#This Row],[Sub-Sector]],Table2[% Price above 50 EMA],"&gt;=0")/Table4[[#This Row],[Count]]</f>
        <v>0</v>
      </c>
      <c r="T88" s="1">
        <f>COUNTIFS(Table2[Sub-Sector],Table4[[#This Row],[Sub-Sector]],Table2[% Price above 200 EMA],"&gt;=0")/Table4[[#This Row],[Count]]</f>
        <v>0</v>
      </c>
      <c r="U88" s="1">
        <f>COUNTIFS(Table2[Sub-Sector],Table4[[#This Row],[Sub-Sector]],Table2[Rate of Change - Zone],"Positive")/Table4[[#This Row],[Count]]</f>
        <v>0</v>
      </c>
      <c r="V88" s="1">
        <f>COUNTIFS(Table2[Sub-Sector],Table4[[#This Row],[Sub-Sector]],Table2[Sharpe Ratio],"&gt;=0.10")/Table4[[#This Row],[Count]]</f>
        <v>0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88">
        <f>_xlfn.RANK.AVG(Table4[[#This Row],[Score]],Table4[Score],1)</f>
        <v>99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305.5</v>
      </c>
      <c r="Z88">
        <f>_xlfn.RANK.AVG(Table4[[#This Row],[Score 2 ]],Table4[[Score 2 ]],1)</f>
        <v>85</v>
      </c>
    </row>
    <row r="89" spans="1:26" x14ac:dyDescent="0.3">
      <c r="A89" t="s">
        <v>348</v>
      </c>
      <c r="B89">
        <f>COUNTIFS(Table2[Sub-Sector],Table4[[#This Row],[Sub-Sector]])</f>
        <v>1</v>
      </c>
      <c r="C89" s="1">
        <f>COUNTIFS(Table2[Sub-Sector],Table4[[#This Row],[Sub-Sector]],Table2[Uptrend],"Uptrend")/Table4[[#This Row],[Count]]</f>
        <v>0</v>
      </c>
      <c r="D89" s="1">
        <f>COUNTIFS(Table2[Sub-Sector],Table4[[#This Row],[Sub-Sector]],Table2[1W Return vs Nifty],"&gt;=5")/Table4[[#This Row],[Count]]</f>
        <v>0</v>
      </c>
      <c r="E89" s="1">
        <f>COUNTIFS(Table2[Sub-Sector],Table4[[#This Row],[Sub-Sector]],Table2[1M Return vs Nifty],"&gt;=5")/Table4[[#This Row],[Count]]</f>
        <v>0</v>
      </c>
      <c r="F89" s="1">
        <f>COUNTIFS(Table2[Sub-Sector],Table4[[#This Row],[Sub-Sector]],Table2[6M Return vs Nifty],"&gt;=10")/Table4[[#This Row],[Count]]</f>
        <v>0</v>
      </c>
      <c r="G89" s="1">
        <f>COUNTIFS(Table2[Sub-Sector],Table4[[#This Row],[Sub-Sector]],Table2[1Y Return vs Nifty],"&gt;=10")/Table4[[#This Row],[Count]]</f>
        <v>0</v>
      </c>
      <c r="H89" s="1">
        <f>COUNTIFS(Table2[Sub-Sector],Table4[[#This Row],[Sub-Sector]],Table2[RSI Exponential â€“ 14D],"&gt;=50")/Table4[[#This Row],[Count]]</f>
        <v>0</v>
      </c>
      <c r="I89" s="1">
        <f>COUNTIFS(Table2[Sub-Sector],Table4[[#This Row],[Sub-Sector]],Table2[Relative Volume],"&gt;=1")/Table4[[#This Row],[Count]]</f>
        <v>1</v>
      </c>
      <c r="J89" s="1">
        <f>COUNTIFS(Table2[Sub-Sector],Table4[[#This Row],[Sub-Sector]],Table2[% Away From Day Low],"&gt;=0.05")/Table4[[#This Row],[Count]]</f>
        <v>0</v>
      </c>
      <c r="K89" s="1">
        <f>COUNTIFS(Table2[Sub-Sector],Table4[[#This Row],[Sub-Sector]],Table2[% Away From Day High],"&lt;=0.05")/Table4[[#This Row],[Count]]</f>
        <v>1</v>
      </c>
      <c r="L89" s="1">
        <f>COUNTIFS(Table2[Sub-Sector],Table4[[#This Row],[Sub-Sector]],Table2[% Away From Current Week Low],"&gt;=0.05")/Table4[[#This Row],[Count]]</f>
        <v>1</v>
      </c>
      <c r="M89" s="1">
        <f>COUNTIFS(Table2[Sub-Sector],Table4[[#This Row],[Sub-Sector]],Table2[% Away From Current Week High],"&lt;=0.05")/Table4[[#This Row],[Count]]</f>
        <v>1</v>
      </c>
      <c r="N89" s="1">
        <f>COUNTIFS(Table2[Sub-Sector],Table4[[#This Row],[Sub-Sector]],Table2[% Away From Current Month Low],"&gt;=0.05")/Table4[[#This Row],[Count]]</f>
        <v>1</v>
      </c>
      <c r="O89" s="1">
        <f>COUNTIFS(Table2[Sub-Sector],Table4[[#This Row],[Sub-Sector]],Table2[% Away From Current Month High],"&lt;=0.05")/Table4[[#This Row],[Count]]</f>
        <v>0</v>
      </c>
      <c r="P89" s="1">
        <f>COUNTIFS(Table2[Sub-Sector],Table4[[#This Row],[Sub-Sector]],Table2[% Away From 52W High],"&lt;=10")/Table4[[#This Row],[Count]]</f>
        <v>0</v>
      </c>
      <c r="Q89" s="1">
        <f>COUNTIFS(Table2[Sub-Sector],Table4[[#This Row],[Sub-Sector]],Table2[% Away From 52W Low],"&gt;=10")/Table4[[#This Row],[Count]]</f>
        <v>1</v>
      </c>
      <c r="R89" s="1">
        <f>COUNTIFS(Table2[Sub-Sector],Table4[[#This Row],[Sub-Sector]],Table2[% Price above 20 EMA],"&gt;=0")/Table4[[#This Row],[Count]]</f>
        <v>0</v>
      </c>
      <c r="S89" s="1">
        <f>COUNTIFS(Table2[Sub-Sector],Table4[[#This Row],[Sub-Sector]],Table2[% Price above 50 EMA],"&gt;=0")/Table4[[#This Row],[Count]]</f>
        <v>0</v>
      </c>
      <c r="T89" s="1">
        <f>COUNTIFS(Table2[Sub-Sector],Table4[[#This Row],[Sub-Sector]],Table2[% Price above 200 EMA],"&gt;=0")/Table4[[#This Row],[Count]]</f>
        <v>0</v>
      </c>
      <c r="U89" s="1">
        <f>COUNTIFS(Table2[Sub-Sector],Table4[[#This Row],[Sub-Sector]],Table2[Rate of Change - Zone],"Positive")/Table4[[#This Row],[Count]]</f>
        <v>0</v>
      </c>
      <c r="V89" s="1">
        <f>COUNTIFS(Table2[Sub-Sector],Table4[[#This Row],[Sub-Sector]],Table2[Sharpe Ratio],"&gt;=0.10")/Table4[[#This Row],[Count]]</f>
        <v>0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579</v>
      </c>
      <c r="X89">
        <f>_xlfn.RANK.AVG(Table4[[#This Row],[Score]],Table4[Score],1)</f>
        <v>102.5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308</v>
      </c>
      <c r="Z89">
        <f>_xlfn.RANK.AVG(Table4[[#This Row],[Score 2 ]],Table4[[Score 2 ]],1)</f>
        <v>89.5</v>
      </c>
    </row>
    <row r="90" spans="1:26" x14ac:dyDescent="0.3">
      <c r="A90" t="s">
        <v>545</v>
      </c>
      <c r="B90">
        <f>COUNTIFS(Table2[Sub-Sector],Table4[[#This Row],[Sub-Sector]])</f>
        <v>1</v>
      </c>
      <c r="C90" s="1">
        <f>COUNTIFS(Table2[Sub-Sector],Table4[[#This Row],[Sub-Sector]],Table2[Uptrend],"Uptrend")/Table4[[#This Row],[Count]]</f>
        <v>0</v>
      </c>
      <c r="D90" s="1">
        <f>COUNTIFS(Table2[Sub-Sector],Table4[[#This Row],[Sub-Sector]],Table2[1W Return vs Nifty],"&gt;=5")/Table4[[#This Row],[Count]]</f>
        <v>0</v>
      </c>
      <c r="E90" s="1">
        <f>COUNTIFS(Table2[Sub-Sector],Table4[[#This Row],[Sub-Sector]],Table2[1M Return vs Nifty],"&gt;=5")/Table4[[#This Row],[Count]]</f>
        <v>0</v>
      </c>
      <c r="F90" s="1">
        <f>COUNTIFS(Table2[Sub-Sector],Table4[[#This Row],[Sub-Sector]],Table2[6M Return vs Nifty],"&gt;=10")/Table4[[#This Row],[Count]]</f>
        <v>0</v>
      </c>
      <c r="G90" s="1">
        <f>COUNTIFS(Table2[Sub-Sector],Table4[[#This Row],[Sub-Sector]],Table2[1Y Return vs Nifty],"&gt;=10")/Table4[[#This Row],[Count]]</f>
        <v>0</v>
      </c>
      <c r="H90" s="1">
        <f>COUNTIFS(Table2[Sub-Sector],Table4[[#This Row],[Sub-Sector]],Table2[RSI Exponential â€“ 14D],"&gt;=50")/Table4[[#This Row],[Count]]</f>
        <v>0</v>
      </c>
      <c r="I90" s="1">
        <f>COUNTIFS(Table2[Sub-Sector],Table4[[#This Row],[Sub-Sector]],Table2[Relative Volume],"&gt;=1")/Table4[[#This Row],[Count]]</f>
        <v>1</v>
      </c>
      <c r="J90" s="1">
        <f>COUNTIFS(Table2[Sub-Sector],Table4[[#This Row],[Sub-Sector]],Table2[% Away From Day Low],"&gt;=0.05")/Table4[[#This Row],[Count]]</f>
        <v>0</v>
      </c>
      <c r="K90" s="1">
        <f>COUNTIFS(Table2[Sub-Sector],Table4[[#This Row],[Sub-Sector]],Table2[% Away From Day High],"&lt;=0.05")/Table4[[#This Row],[Count]]</f>
        <v>1</v>
      </c>
      <c r="L90" s="1">
        <f>COUNTIFS(Table2[Sub-Sector],Table4[[#This Row],[Sub-Sector]],Table2[% Away From Current Week Low],"&gt;=0.05")/Table4[[#This Row],[Count]]</f>
        <v>0</v>
      </c>
      <c r="M90" s="1">
        <f>COUNTIFS(Table2[Sub-Sector],Table4[[#This Row],[Sub-Sector]],Table2[% Away From Current Week High],"&lt;=0.05")/Table4[[#This Row],[Count]]</f>
        <v>1</v>
      </c>
      <c r="N90" s="1">
        <f>COUNTIFS(Table2[Sub-Sector],Table4[[#This Row],[Sub-Sector]],Table2[% Away From Current Month Low],"&gt;=0.05")/Table4[[#This Row],[Count]]</f>
        <v>0</v>
      </c>
      <c r="O90" s="1">
        <f>COUNTIFS(Table2[Sub-Sector],Table4[[#This Row],[Sub-Sector]],Table2[% Away From Current Month High],"&lt;=0.05")/Table4[[#This Row],[Count]]</f>
        <v>0</v>
      </c>
      <c r="P90" s="1">
        <f>COUNTIFS(Table2[Sub-Sector],Table4[[#This Row],[Sub-Sector]],Table2[% Away From 52W High],"&lt;=10")/Table4[[#This Row],[Count]]</f>
        <v>0</v>
      </c>
      <c r="Q90" s="1">
        <f>COUNTIFS(Table2[Sub-Sector],Table4[[#This Row],[Sub-Sector]],Table2[% Away From 52W Low],"&gt;=10")/Table4[[#This Row],[Count]]</f>
        <v>0</v>
      </c>
      <c r="R90" s="1">
        <f>COUNTIFS(Table2[Sub-Sector],Table4[[#This Row],[Sub-Sector]],Table2[% Price above 20 EMA],"&gt;=0")/Table4[[#This Row],[Count]]</f>
        <v>0</v>
      </c>
      <c r="S90" s="1">
        <f>COUNTIFS(Table2[Sub-Sector],Table4[[#This Row],[Sub-Sector]],Table2[% Price above 50 EMA],"&gt;=0")/Table4[[#This Row],[Count]]</f>
        <v>0</v>
      </c>
      <c r="T90" s="1">
        <f>COUNTIFS(Table2[Sub-Sector],Table4[[#This Row],[Sub-Sector]],Table2[% Price above 200 EMA],"&gt;=0")/Table4[[#This Row],[Count]]</f>
        <v>0</v>
      </c>
      <c r="U90" s="1">
        <f>COUNTIFS(Table2[Sub-Sector],Table4[[#This Row],[Sub-Sector]],Table2[Rate of Change - Zone],"Positive")/Table4[[#This Row],[Count]]</f>
        <v>0</v>
      </c>
      <c r="V90" s="1">
        <f>COUNTIFS(Table2[Sub-Sector],Table4[[#This Row],[Sub-Sector]],Table2[Sharpe Ratio],"&gt;=0.10")/Table4[[#This Row],[Count]]</f>
        <v>0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579</v>
      </c>
      <c r="X90">
        <f>_xlfn.RANK.AVG(Table4[[#This Row],[Score]],Table4[Score],1)</f>
        <v>102.5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308</v>
      </c>
      <c r="Z90">
        <f>_xlfn.RANK.AVG(Table4[[#This Row],[Score 2 ]],Table4[[Score 2 ]],1)</f>
        <v>89.5</v>
      </c>
    </row>
    <row r="91" spans="1:26" x14ac:dyDescent="0.3">
      <c r="A91" t="s">
        <v>1141</v>
      </c>
      <c r="B91">
        <f>COUNTIFS(Table2[Sub-Sector],Table4[[#This Row],[Sub-Sector]])</f>
        <v>1</v>
      </c>
      <c r="C91" s="1">
        <f>COUNTIFS(Table2[Sub-Sector],Table4[[#This Row],[Sub-Sector]],Table2[Uptrend],"Uptrend")/Table4[[#This Row],[Count]]</f>
        <v>0</v>
      </c>
      <c r="D91" s="1">
        <f>COUNTIFS(Table2[Sub-Sector],Table4[[#This Row],[Sub-Sector]],Table2[1W Return vs Nifty],"&gt;=5")/Table4[[#This Row],[Count]]</f>
        <v>0</v>
      </c>
      <c r="E91" s="1">
        <f>COUNTIFS(Table2[Sub-Sector],Table4[[#This Row],[Sub-Sector]],Table2[1M Return vs Nifty],"&gt;=5")/Table4[[#This Row],[Count]]</f>
        <v>1</v>
      </c>
      <c r="F91" s="1">
        <f>COUNTIFS(Table2[Sub-Sector],Table4[[#This Row],[Sub-Sector]],Table2[6M Return vs Nifty],"&gt;=10")/Table4[[#This Row],[Count]]</f>
        <v>0</v>
      </c>
      <c r="G91" s="1">
        <f>COUNTIFS(Table2[Sub-Sector],Table4[[#This Row],[Sub-Sector]],Table2[1Y Return vs Nifty],"&gt;=10")/Table4[[#This Row],[Count]]</f>
        <v>0</v>
      </c>
      <c r="H91" s="1">
        <f>COUNTIFS(Table2[Sub-Sector],Table4[[#This Row],[Sub-Sector]],Table2[RSI Exponential â€“ 14D],"&gt;=50")/Table4[[#This Row],[Count]]</f>
        <v>0</v>
      </c>
      <c r="I91" s="1">
        <f>COUNTIFS(Table2[Sub-Sector],Table4[[#This Row],[Sub-Sector]],Table2[Relative Volume],"&gt;=1")/Table4[[#This Row],[Count]]</f>
        <v>1</v>
      </c>
      <c r="J91" s="1">
        <f>COUNTIFS(Table2[Sub-Sector],Table4[[#This Row],[Sub-Sector]],Table2[% Away From Day Low],"&gt;=0.05")/Table4[[#This Row],[Count]]</f>
        <v>0</v>
      </c>
      <c r="K91" s="1">
        <f>COUNTIFS(Table2[Sub-Sector],Table4[[#This Row],[Sub-Sector]],Table2[% Away From Day High],"&lt;=0.05")/Table4[[#This Row],[Count]]</f>
        <v>1</v>
      </c>
      <c r="L91" s="1">
        <f>COUNTIFS(Table2[Sub-Sector],Table4[[#This Row],[Sub-Sector]],Table2[% Away From Current Week Low],"&gt;=0.05")/Table4[[#This Row],[Count]]</f>
        <v>0</v>
      </c>
      <c r="M91" s="1">
        <f>COUNTIFS(Table2[Sub-Sector],Table4[[#This Row],[Sub-Sector]],Table2[% Away From Current Week High],"&lt;=0.05")/Table4[[#This Row],[Count]]</f>
        <v>0</v>
      </c>
      <c r="N91" s="1">
        <f>COUNTIFS(Table2[Sub-Sector],Table4[[#This Row],[Sub-Sector]],Table2[% Away From Current Month Low],"&gt;=0.05")/Table4[[#This Row],[Count]]</f>
        <v>0</v>
      </c>
      <c r="O91" s="1">
        <f>COUNTIFS(Table2[Sub-Sector],Table4[[#This Row],[Sub-Sector]],Table2[% Away From Current Month High],"&lt;=0.05")/Table4[[#This Row],[Count]]</f>
        <v>0</v>
      </c>
      <c r="P91" s="1">
        <f>COUNTIFS(Table2[Sub-Sector],Table4[[#This Row],[Sub-Sector]],Table2[% Away From 52W High],"&lt;=10")/Table4[[#This Row],[Count]]</f>
        <v>0</v>
      </c>
      <c r="Q91" s="1">
        <f>COUNTIFS(Table2[Sub-Sector],Table4[[#This Row],[Sub-Sector]],Table2[% Away From 52W Low],"&gt;=10")/Table4[[#This Row],[Count]]</f>
        <v>1</v>
      </c>
      <c r="R91" s="1">
        <f>COUNTIFS(Table2[Sub-Sector],Table4[[#This Row],[Sub-Sector]],Table2[% Price above 20 EMA],"&gt;=0")/Table4[[#This Row],[Count]]</f>
        <v>0</v>
      </c>
      <c r="S91" s="1">
        <f>COUNTIFS(Table2[Sub-Sector],Table4[[#This Row],[Sub-Sector]],Table2[% Price above 50 EMA],"&gt;=0")/Table4[[#This Row],[Count]]</f>
        <v>0</v>
      </c>
      <c r="T91" s="1">
        <f>COUNTIFS(Table2[Sub-Sector],Table4[[#This Row],[Sub-Sector]],Table2[% Price above 200 EMA],"&gt;=0")/Table4[[#This Row],[Count]]</f>
        <v>0</v>
      </c>
      <c r="U91" s="1">
        <f>COUNTIFS(Table2[Sub-Sector],Table4[[#This Row],[Sub-Sector]],Table2[Rate of Change - Zone],"Positive")/Table4[[#This Row],[Count]]</f>
        <v>0</v>
      </c>
      <c r="V91" s="1">
        <f>COUNTIFS(Table2[Sub-Sector],Table4[[#This Row],[Sub-Sector]],Table2[Sharpe Ratio],"&gt;=0.10")/Table4[[#This Row],[Count]]</f>
        <v>0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491</v>
      </c>
      <c r="X91">
        <f>_xlfn.RANK.AVG(Table4[[#This Row],[Score]],Table4[Score],1)</f>
        <v>72.5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308</v>
      </c>
      <c r="Z91">
        <f>_xlfn.RANK.AVG(Table4[[#This Row],[Score 2 ]],Table4[[Score 2 ]],1)</f>
        <v>89.5</v>
      </c>
    </row>
    <row r="92" spans="1:26" x14ac:dyDescent="0.3">
      <c r="A92" t="s">
        <v>1778</v>
      </c>
      <c r="B92">
        <f>COUNTIFS(Table2[Sub-Sector],Table4[[#This Row],[Sub-Sector]])</f>
        <v>1</v>
      </c>
      <c r="C92" s="1">
        <f>COUNTIFS(Table2[Sub-Sector],Table4[[#This Row],[Sub-Sector]],Table2[Uptrend],"Uptrend")/Table4[[#This Row],[Count]]</f>
        <v>0</v>
      </c>
      <c r="D92" s="1">
        <f>COUNTIFS(Table2[Sub-Sector],Table4[[#This Row],[Sub-Sector]],Table2[1W Return vs Nifty],"&gt;=5")/Table4[[#This Row],[Count]]</f>
        <v>0</v>
      </c>
      <c r="E92" s="1">
        <f>COUNTIFS(Table2[Sub-Sector],Table4[[#This Row],[Sub-Sector]],Table2[1M Return vs Nifty],"&gt;=5")/Table4[[#This Row],[Count]]</f>
        <v>1</v>
      </c>
      <c r="F92" s="1">
        <f>COUNTIFS(Table2[Sub-Sector],Table4[[#This Row],[Sub-Sector]],Table2[6M Return vs Nifty],"&gt;=10")/Table4[[#This Row],[Count]]</f>
        <v>0</v>
      </c>
      <c r="G92" s="1">
        <f>COUNTIFS(Table2[Sub-Sector],Table4[[#This Row],[Sub-Sector]],Table2[1Y Return vs Nifty],"&gt;=10")/Table4[[#This Row],[Count]]</f>
        <v>0</v>
      </c>
      <c r="H92" s="1">
        <f>COUNTIFS(Table2[Sub-Sector],Table4[[#This Row],[Sub-Sector]],Table2[RSI Exponential â€“ 14D],"&gt;=50")/Table4[[#This Row],[Count]]</f>
        <v>0</v>
      </c>
      <c r="I92" s="1">
        <f>COUNTIFS(Table2[Sub-Sector],Table4[[#This Row],[Sub-Sector]],Table2[Relative Volume],"&gt;=1")/Table4[[#This Row],[Count]]</f>
        <v>1</v>
      </c>
      <c r="J92" s="1">
        <f>COUNTIFS(Table2[Sub-Sector],Table4[[#This Row],[Sub-Sector]],Table2[% Away From Day Low],"&gt;=0.05")/Table4[[#This Row],[Count]]</f>
        <v>0</v>
      </c>
      <c r="K92" s="1">
        <f>COUNTIFS(Table2[Sub-Sector],Table4[[#This Row],[Sub-Sector]],Table2[% Away From Day High],"&lt;=0.05")/Table4[[#This Row],[Count]]</f>
        <v>1</v>
      </c>
      <c r="L92" s="1">
        <f>COUNTIFS(Table2[Sub-Sector],Table4[[#This Row],[Sub-Sector]],Table2[% Away From Current Week Low],"&gt;=0.05")/Table4[[#This Row],[Count]]</f>
        <v>0</v>
      </c>
      <c r="M92" s="1">
        <f>COUNTIFS(Table2[Sub-Sector],Table4[[#This Row],[Sub-Sector]],Table2[% Away From Current Week High],"&lt;=0.05")/Table4[[#This Row],[Count]]</f>
        <v>0</v>
      </c>
      <c r="N92" s="1">
        <f>COUNTIFS(Table2[Sub-Sector],Table4[[#This Row],[Sub-Sector]],Table2[% Away From Current Month Low],"&gt;=0.05")/Table4[[#This Row],[Count]]</f>
        <v>0</v>
      </c>
      <c r="O92" s="1">
        <f>COUNTIFS(Table2[Sub-Sector],Table4[[#This Row],[Sub-Sector]],Table2[% Away From Current Month High],"&lt;=0.05")/Table4[[#This Row],[Count]]</f>
        <v>0</v>
      </c>
      <c r="P92" s="1">
        <f>COUNTIFS(Table2[Sub-Sector],Table4[[#This Row],[Sub-Sector]],Table2[% Away From 52W High],"&lt;=10")/Table4[[#This Row],[Count]]</f>
        <v>0</v>
      </c>
      <c r="Q92" s="1">
        <f>COUNTIFS(Table2[Sub-Sector],Table4[[#This Row],[Sub-Sector]],Table2[% Away From 52W Low],"&gt;=10")/Table4[[#This Row],[Count]]</f>
        <v>1</v>
      </c>
      <c r="R92" s="1">
        <f>COUNTIFS(Table2[Sub-Sector],Table4[[#This Row],[Sub-Sector]],Table2[% Price above 20 EMA],"&gt;=0")/Table4[[#This Row],[Count]]</f>
        <v>0</v>
      </c>
      <c r="S92" s="1">
        <f>COUNTIFS(Table2[Sub-Sector],Table4[[#This Row],[Sub-Sector]],Table2[% Price above 50 EMA],"&gt;=0")/Table4[[#This Row],[Count]]</f>
        <v>0</v>
      </c>
      <c r="T92" s="1">
        <f>COUNTIFS(Table2[Sub-Sector],Table4[[#This Row],[Sub-Sector]],Table2[% Price above 200 EMA],"&gt;=0")/Table4[[#This Row],[Count]]</f>
        <v>0</v>
      </c>
      <c r="U92" s="1">
        <f>COUNTIFS(Table2[Sub-Sector],Table4[[#This Row],[Sub-Sector]],Table2[Rate of Change - Zone],"Positive")/Table4[[#This Row],[Count]]</f>
        <v>0</v>
      </c>
      <c r="V92" s="1">
        <f>COUNTIFS(Table2[Sub-Sector],Table4[[#This Row],[Sub-Sector]],Table2[Sharpe Ratio],"&gt;=0.10")/Table4[[#This Row],[Count]]</f>
        <v>0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491</v>
      </c>
      <c r="X92">
        <f>_xlfn.RANK.AVG(Table4[[#This Row],[Score]],Table4[Score],1)</f>
        <v>72.5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308</v>
      </c>
      <c r="Z92">
        <f>_xlfn.RANK.AVG(Table4[[#This Row],[Score 2 ]],Table4[[Score 2 ]],1)</f>
        <v>89.5</v>
      </c>
    </row>
    <row r="93" spans="1:26" x14ac:dyDescent="0.3">
      <c r="A93" t="s">
        <v>1372</v>
      </c>
      <c r="B93">
        <f>COUNTIFS(Table2[Sub-Sector],Table4[[#This Row],[Sub-Sector]])</f>
        <v>1</v>
      </c>
      <c r="C93" s="1">
        <f>COUNTIFS(Table2[Sub-Sector],Table4[[#This Row],[Sub-Sector]],Table2[Uptrend],"Uptrend")/Table4[[#This Row],[Count]]</f>
        <v>0</v>
      </c>
      <c r="D93" s="1">
        <f>COUNTIFS(Table2[Sub-Sector],Table4[[#This Row],[Sub-Sector]],Table2[1W Return vs Nifty],"&gt;=5")/Table4[[#This Row],[Count]]</f>
        <v>0</v>
      </c>
      <c r="E93" s="1">
        <f>COUNTIFS(Table2[Sub-Sector],Table4[[#This Row],[Sub-Sector]],Table2[1M Return vs Nifty],"&gt;=5")/Table4[[#This Row],[Count]]</f>
        <v>0</v>
      </c>
      <c r="F93" s="1">
        <f>COUNTIFS(Table2[Sub-Sector],Table4[[#This Row],[Sub-Sector]],Table2[6M Return vs Nifty],"&gt;=10")/Table4[[#This Row],[Count]]</f>
        <v>1</v>
      </c>
      <c r="G93" s="1">
        <f>COUNTIFS(Table2[Sub-Sector],Table4[[#This Row],[Sub-Sector]],Table2[1Y Return vs Nifty],"&gt;=10")/Table4[[#This Row],[Count]]</f>
        <v>0</v>
      </c>
      <c r="H93" s="1">
        <f>COUNTIFS(Table2[Sub-Sector],Table4[[#This Row],[Sub-Sector]],Table2[RSI Exponential â€“ 14D],"&gt;=50")/Table4[[#This Row],[Count]]</f>
        <v>0</v>
      </c>
      <c r="I93" s="1">
        <f>COUNTIFS(Table2[Sub-Sector],Table4[[#This Row],[Sub-Sector]],Table2[Relative Volume],"&gt;=1")/Table4[[#This Row],[Count]]</f>
        <v>0</v>
      </c>
      <c r="J93" s="1">
        <f>COUNTIFS(Table2[Sub-Sector],Table4[[#This Row],[Sub-Sector]],Table2[% Away From Day Low],"&gt;=0.05")/Table4[[#This Row],[Count]]</f>
        <v>0</v>
      </c>
      <c r="K93" s="1">
        <f>COUNTIFS(Table2[Sub-Sector],Table4[[#This Row],[Sub-Sector]],Table2[% Away From Day High],"&lt;=0.05")/Table4[[#This Row],[Count]]</f>
        <v>1</v>
      </c>
      <c r="L93" s="1">
        <f>COUNTIFS(Table2[Sub-Sector],Table4[[#This Row],[Sub-Sector]],Table2[% Away From Current Week Low],"&gt;=0.05")/Table4[[#This Row],[Count]]</f>
        <v>0</v>
      </c>
      <c r="M93" s="1">
        <f>COUNTIFS(Table2[Sub-Sector],Table4[[#This Row],[Sub-Sector]],Table2[% Away From Current Week High],"&lt;=0.05")/Table4[[#This Row],[Count]]</f>
        <v>1</v>
      </c>
      <c r="N93" s="1">
        <f>COUNTIFS(Table2[Sub-Sector],Table4[[#This Row],[Sub-Sector]],Table2[% Away From Current Month Low],"&gt;=0.05")/Table4[[#This Row],[Count]]</f>
        <v>0</v>
      </c>
      <c r="O93" s="1">
        <f>COUNTIFS(Table2[Sub-Sector],Table4[[#This Row],[Sub-Sector]],Table2[% Away From Current Month High],"&lt;=0.05")/Table4[[#This Row],[Count]]</f>
        <v>0</v>
      </c>
      <c r="P93" s="1">
        <f>COUNTIFS(Table2[Sub-Sector],Table4[[#This Row],[Sub-Sector]],Table2[% Away From 52W High],"&lt;=10")/Table4[[#This Row],[Count]]</f>
        <v>0</v>
      </c>
      <c r="Q93" s="1">
        <f>COUNTIFS(Table2[Sub-Sector],Table4[[#This Row],[Sub-Sector]],Table2[% Away From 52W Low],"&gt;=10")/Table4[[#This Row],[Count]]</f>
        <v>1</v>
      </c>
      <c r="R93" s="1">
        <f>COUNTIFS(Table2[Sub-Sector],Table4[[#This Row],[Sub-Sector]],Table2[% Price above 20 EMA],"&gt;=0")/Table4[[#This Row],[Count]]</f>
        <v>0</v>
      </c>
      <c r="S93" s="1">
        <f>COUNTIFS(Table2[Sub-Sector],Table4[[#This Row],[Sub-Sector]],Table2[% Price above 50 EMA],"&gt;=0")/Table4[[#This Row],[Count]]</f>
        <v>0</v>
      </c>
      <c r="T93" s="1">
        <f>COUNTIFS(Table2[Sub-Sector],Table4[[#This Row],[Sub-Sector]],Table2[% Price above 200 EMA],"&gt;=0")/Table4[[#This Row],[Count]]</f>
        <v>1</v>
      </c>
      <c r="U93" s="1">
        <f>COUNTIFS(Table2[Sub-Sector],Table4[[#This Row],[Sub-Sector]],Table2[Rate of Change - Zone],"Positive")/Table4[[#This Row],[Count]]</f>
        <v>0</v>
      </c>
      <c r="V93" s="1">
        <f>COUNTIFS(Table2[Sub-Sector],Table4[[#This Row],[Sub-Sector]],Table2[Sharpe Ratio],"&gt;=0.10")/Table4[[#This Row],[Count]]</f>
        <v>1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581</v>
      </c>
      <c r="X93">
        <f>_xlfn.RANK.AVG(Table4[[#This Row],[Score]],Table4[Score],1)</f>
        <v>104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310</v>
      </c>
      <c r="Z93">
        <f>_xlfn.RANK.AVG(Table4[[#This Row],[Score 2 ]],Table4[[Score 2 ]],1)</f>
        <v>92</v>
      </c>
    </row>
    <row r="94" spans="1:26" x14ac:dyDescent="0.3">
      <c r="A94" t="s">
        <v>37</v>
      </c>
      <c r="B94">
        <f>COUNTIFS(Table2[Sub-Sector],Table4[[#This Row],[Sub-Sector]])</f>
        <v>3</v>
      </c>
      <c r="C94" s="1">
        <f>COUNTIFS(Table2[Sub-Sector],Table4[[#This Row],[Sub-Sector]],Table2[Uptrend],"Uptrend")/Table4[[#This Row],[Count]]</f>
        <v>0.33333333333333331</v>
      </c>
      <c r="D94" s="1">
        <f>COUNTIFS(Table2[Sub-Sector],Table4[[#This Row],[Sub-Sector]],Table2[1W Return vs Nifty],"&gt;=5")/Table4[[#This Row],[Count]]</f>
        <v>0</v>
      </c>
      <c r="E94" s="1">
        <f>COUNTIFS(Table2[Sub-Sector],Table4[[#This Row],[Sub-Sector]],Table2[1M Return vs Nifty],"&gt;=5")/Table4[[#This Row],[Count]]</f>
        <v>0</v>
      </c>
      <c r="F94" s="1">
        <f>COUNTIFS(Table2[Sub-Sector],Table4[[#This Row],[Sub-Sector]],Table2[6M Return vs Nifty],"&gt;=10")/Table4[[#This Row],[Count]]</f>
        <v>0.33333333333333331</v>
      </c>
      <c r="G94" s="1">
        <f>COUNTIFS(Table2[Sub-Sector],Table4[[#This Row],[Sub-Sector]],Table2[1Y Return vs Nifty],"&gt;=10")/Table4[[#This Row],[Count]]</f>
        <v>0.33333333333333331</v>
      </c>
      <c r="H94" s="1">
        <f>COUNTIFS(Table2[Sub-Sector],Table4[[#This Row],[Sub-Sector]],Table2[RSI Exponential â€“ 14D],"&gt;=50")/Table4[[#This Row],[Count]]</f>
        <v>0</v>
      </c>
      <c r="I94" s="1">
        <f>COUNTIFS(Table2[Sub-Sector],Table4[[#This Row],[Sub-Sector]],Table2[Relative Volume],"&gt;=1")/Table4[[#This Row],[Count]]</f>
        <v>0</v>
      </c>
      <c r="J94" s="1">
        <f>COUNTIFS(Table2[Sub-Sector],Table4[[#This Row],[Sub-Sector]],Table2[% Away From Day Low],"&gt;=0.05")/Table4[[#This Row],[Count]]</f>
        <v>0</v>
      </c>
      <c r="K94" s="1">
        <f>COUNTIFS(Table2[Sub-Sector],Table4[[#This Row],[Sub-Sector]],Table2[% Away From Day High],"&lt;=0.05")/Table4[[#This Row],[Count]]</f>
        <v>1</v>
      </c>
      <c r="L94" s="1">
        <f>COUNTIFS(Table2[Sub-Sector],Table4[[#This Row],[Sub-Sector]],Table2[% Away From Current Week Low],"&gt;=0.05")/Table4[[#This Row],[Count]]</f>
        <v>0</v>
      </c>
      <c r="M94" s="1">
        <f>COUNTIFS(Table2[Sub-Sector],Table4[[#This Row],[Sub-Sector]],Table2[% Away From Current Week High],"&lt;=0.05")/Table4[[#This Row],[Count]]</f>
        <v>0.66666666666666663</v>
      </c>
      <c r="N94" s="1">
        <f>COUNTIFS(Table2[Sub-Sector],Table4[[#This Row],[Sub-Sector]],Table2[% Away From Current Month Low],"&gt;=0.05")/Table4[[#This Row],[Count]]</f>
        <v>0</v>
      </c>
      <c r="O94" s="1">
        <f>COUNTIFS(Table2[Sub-Sector],Table4[[#This Row],[Sub-Sector]],Table2[% Away From Current Month High],"&lt;=0.05")/Table4[[#This Row],[Count]]</f>
        <v>0</v>
      </c>
      <c r="P94" s="1">
        <f>COUNTIFS(Table2[Sub-Sector],Table4[[#This Row],[Sub-Sector]],Table2[% Away From 52W High],"&lt;=10")/Table4[[#This Row],[Count]]</f>
        <v>0</v>
      </c>
      <c r="Q94" s="1">
        <f>COUNTIFS(Table2[Sub-Sector],Table4[[#This Row],[Sub-Sector]],Table2[% Away From 52W Low],"&gt;=10")/Table4[[#This Row],[Count]]</f>
        <v>0.66666666666666663</v>
      </c>
      <c r="R94" s="1">
        <f>COUNTIFS(Table2[Sub-Sector],Table4[[#This Row],[Sub-Sector]],Table2[% Price above 20 EMA],"&gt;=0")/Table4[[#This Row],[Count]]</f>
        <v>0</v>
      </c>
      <c r="S94" s="1">
        <f>COUNTIFS(Table2[Sub-Sector],Table4[[#This Row],[Sub-Sector]],Table2[% Price above 50 EMA],"&gt;=0")/Table4[[#This Row],[Count]]</f>
        <v>0</v>
      </c>
      <c r="T94" s="1">
        <f>COUNTIFS(Table2[Sub-Sector],Table4[[#This Row],[Sub-Sector]],Table2[% Price above 200 EMA],"&gt;=0")/Table4[[#This Row],[Count]]</f>
        <v>0.33333333333333331</v>
      </c>
      <c r="U94" s="1">
        <f>COUNTIFS(Table2[Sub-Sector],Table4[[#This Row],[Sub-Sector]],Table2[Rate of Change - Zone],"Positive")/Table4[[#This Row],[Count]]</f>
        <v>0</v>
      </c>
      <c r="V94" s="1">
        <f>COUNTIFS(Table2[Sub-Sector],Table4[[#This Row],[Sub-Sector]],Table2[Sharpe Ratio],"&gt;=0.10")/Table4[[#This Row],[Count]]</f>
        <v>0.66666666666666663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522.5</v>
      </c>
      <c r="X94">
        <f>_xlfn.RANK.AVG(Table4[[#This Row],[Score]],Table4[Score],1)</f>
        <v>81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315.5</v>
      </c>
      <c r="Z94">
        <f>_xlfn.RANK.AVG(Table4[[#This Row],[Score 2 ]],Table4[[Score 2 ]],1)</f>
        <v>94.5</v>
      </c>
    </row>
    <row r="95" spans="1:26" x14ac:dyDescent="0.3">
      <c r="A95" t="s">
        <v>126</v>
      </c>
      <c r="B95">
        <f>COUNTIFS(Table2[Sub-Sector],Table4[[#This Row],[Sub-Sector]])</f>
        <v>3</v>
      </c>
      <c r="C95" s="1">
        <f>COUNTIFS(Table2[Sub-Sector],Table4[[#This Row],[Sub-Sector]],Table2[Uptrend],"Uptrend")/Table4[[#This Row],[Count]]</f>
        <v>0</v>
      </c>
      <c r="D95" s="1">
        <f>COUNTIFS(Table2[Sub-Sector],Table4[[#This Row],[Sub-Sector]],Table2[1W Return vs Nifty],"&gt;=5")/Table4[[#This Row],[Count]]</f>
        <v>0</v>
      </c>
      <c r="E95" s="1">
        <f>COUNTIFS(Table2[Sub-Sector],Table4[[#This Row],[Sub-Sector]],Table2[1M Return vs Nifty],"&gt;=5")/Table4[[#This Row],[Count]]</f>
        <v>0</v>
      </c>
      <c r="F95" s="1">
        <f>COUNTIFS(Table2[Sub-Sector],Table4[[#This Row],[Sub-Sector]],Table2[6M Return vs Nifty],"&gt;=10")/Table4[[#This Row],[Count]]</f>
        <v>0.33333333333333331</v>
      </c>
      <c r="G95" s="1">
        <f>COUNTIFS(Table2[Sub-Sector],Table4[[#This Row],[Sub-Sector]],Table2[1Y Return vs Nifty],"&gt;=10")/Table4[[#This Row],[Count]]</f>
        <v>0.33333333333333331</v>
      </c>
      <c r="H95" s="1">
        <f>COUNTIFS(Table2[Sub-Sector],Table4[[#This Row],[Sub-Sector]],Table2[RSI Exponential â€“ 14D],"&gt;=50")/Table4[[#This Row],[Count]]</f>
        <v>0</v>
      </c>
      <c r="I95" s="1">
        <f>COUNTIFS(Table2[Sub-Sector],Table4[[#This Row],[Sub-Sector]],Table2[Relative Volume],"&gt;=1")/Table4[[#This Row],[Count]]</f>
        <v>0</v>
      </c>
      <c r="J95" s="1">
        <f>COUNTIFS(Table2[Sub-Sector],Table4[[#This Row],[Sub-Sector]],Table2[% Away From Day Low],"&gt;=0.05")/Table4[[#This Row],[Count]]</f>
        <v>0</v>
      </c>
      <c r="K95" s="1">
        <f>COUNTIFS(Table2[Sub-Sector],Table4[[#This Row],[Sub-Sector]],Table2[% Away From Day High],"&lt;=0.05")/Table4[[#This Row],[Count]]</f>
        <v>1</v>
      </c>
      <c r="L95" s="1">
        <f>COUNTIFS(Table2[Sub-Sector],Table4[[#This Row],[Sub-Sector]],Table2[% Away From Current Week Low],"&gt;=0.05")/Table4[[#This Row],[Count]]</f>
        <v>0</v>
      </c>
      <c r="M95" s="1">
        <f>COUNTIFS(Table2[Sub-Sector],Table4[[#This Row],[Sub-Sector]],Table2[% Away From Current Week High],"&lt;=0.05")/Table4[[#This Row],[Count]]</f>
        <v>0.66666666666666663</v>
      </c>
      <c r="N95" s="1">
        <f>COUNTIFS(Table2[Sub-Sector],Table4[[#This Row],[Sub-Sector]],Table2[% Away From Current Month Low],"&gt;=0.05")/Table4[[#This Row],[Count]]</f>
        <v>0</v>
      </c>
      <c r="O95" s="1">
        <f>COUNTIFS(Table2[Sub-Sector],Table4[[#This Row],[Sub-Sector]],Table2[% Away From Current Month High],"&lt;=0.05")/Table4[[#This Row],[Count]]</f>
        <v>0</v>
      </c>
      <c r="P95" s="1">
        <f>COUNTIFS(Table2[Sub-Sector],Table4[[#This Row],[Sub-Sector]],Table2[% Away From 52W High],"&lt;=10")/Table4[[#This Row],[Count]]</f>
        <v>0</v>
      </c>
      <c r="Q95" s="1">
        <f>COUNTIFS(Table2[Sub-Sector],Table4[[#This Row],[Sub-Sector]],Table2[% Away From 52W Low],"&gt;=10")/Table4[[#This Row],[Count]]</f>
        <v>0.66666666666666663</v>
      </c>
      <c r="R95" s="1">
        <f>COUNTIFS(Table2[Sub-Sector],Table4[[#This Row],[Sub-Sector]],Table2[% Price above 20 EMA],"&gt;=0")/Table4[[#This Row],[Count]]</f>
        <v>0</v>
      </c>
      <c r="S95" s="1">
        <f>COUNTIFS(Table2[Sub-Sector],Table4[[#This Row],[Sub-Sector]],Table2[% Price above 50 EMA],"&gt;=0")/Table4[[#This Row],[Count]]</f>
        <v>0</v>
      </c>
      <c r="T95" s="1">
        <f>COUNTIFS(Table2[Sub-Sector],Table4[[#This Row],[Sub-Sector]],Table2[% Price above 200 EMA],"&gt;=0")/Table4[[#This Row],[Count]]</f>
        <v>0.33333333333333331</v>
      </c>
      <c r="U95" s="1">
        <f>COUNTIFS(Table2[Sub-Sector],Table4[[#This Row],[Sub-Sector]],Table2[Rate of Change - Zone],"Positive")/Table4[[#This Row],[Count]]</f>
        <v>0</v>
      </c>
      <c r="V95" s="1">
        <f>COUNTIFS(Table2[Sub-Sector],Table4[[#This Row],[Sub-Sector]],Table2[Sharpe Ratio],"&gt;=0.10")/Table4[[#This Row],[Count]]</f>
        <v>0.66666666666666663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586.5</v>
      </c>
      <c r="X95">
        <f>_xlfn.RANK.AVG(Table4[[#This Row],[Score]],Table4[Score],1)</f>
        <v>105.5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315.5</v>
      </c>
      <c r="Z95">
        <f>_xlfn.RANK.AVG(Table4[[#This Row],[Score 2 ]],Table4[[Score 2 ]],1)</f>
        <v>94.5</v>
      </c>
    </row>
    <row r="96" spans="1:26" x14ac:dyDescent="0.3">
      <c r="A96" t="s">
        <v>1027</v>
      </c>
      <c r="B96">
        <f>COUNTIFS(Table2[Sub-Sector],Table4[[#This Row],[Sub-Sector]])</f>
        <v>3</v>
      </c>
      <c r="C96" s="1">
        <f>COUNTIFS(Table2[Sub-Sector],Table4[[#This Row],[Sub-Sector]],Table2[Uptrend],"Uptrend")/Table4[[#This Row],[Count]]</f>
        <v>0.33333333333333331</v>
      </c>
      <c r="D96" s="1">
        <f>COUNTIFS(Table2[Sub-Sector],Table4[[#This Row],[Sub-Sector]],Table2[1W Return vs Nifty],"&gt;=5")/Table4[[#This Row],[Count]]</f>
        <v>0.33333333333333331</v>
      </c>
      <c r="E96" s="1">
        <f>COUNTIFS(Table2[Sub-Sector],Table4[[#This Row],[Sub-Sector]],Table2[1M Return vs Nifty],"&gt;=5")/Table4[[#This Row],[Count]]</f>
        <v>0.66666666666666663</v>
      </c>
      <c r="F96" s="1">
        <f>COUNTIFS(Table2[Sub-Sector],Table4[[#This Row],[Sub-Sector]],Table2[6M Return vs Nifty],"&gt;=10")/Table4[[#This Row],[Count]]</f>
        <v>0.33333333333333331</v>
      </c>
      <c r="G96" s="1">
        <f>COUNTIFS(Table2[Sub-Sector],Table4[[#This Row],[Sub-Sector]],Table2[1Y Return vs Nifty],"&gt;=10")/Table4[[#This Row],[Count]]</f>
        <v>0.33333333333333331</v>
      </c>
      <c r="H96" s="1">
        <f>COUNTIFS(Table2[Sub-Sector],Table4[[#This Row],[Sub-Sector]],Table2[RSI Exponential â€“ 14D],"&gt;=50")/Table4[[#This Row],[Count]]</f>
        <v>0.33333333333333331</v>
      </c>
      <c r="I96" s="1">
        <f>COUNTIFS(Table2[Sub-Sector],Table4[[#This Row],[Sub-Sector]],Table2[Relative Volume],"&gt;=1")/Table4[[#This Row],[Count]]</f>
        <v>0</v>
      </c>
      <c r="J96" s="1">
        <f>COUNTIFS(Table2[Sub-Sector],Table4[[#This Row],[Sub-Sector]],Table2[% Away From Day Low],"&gt;=0.05")/Table4[[#This Row],[Count]]</f>
        <v>0.33333333333333331</v>
      </c>
      <c r="K96" s="1">
        <f>COUNTIFS(Table2[Sub-Sector],Table4[[#This Row],[Sub-Sector]],Table2[% Away From Day High],"&lt;=0.05")/Table4[[#This Row],[Count]]</f>
        <v>1</v>
      </c>
      <c r="L96" s="1">
        <f>COUNTIFS(Table2[Sub-Sector],Table4[[#This Row],[Sub-Sector]],Table2[% Away From Current Week Low],"&gt;=0.05")/Table4[[#This Row],[Count]]</f>
        <v>0.33333333333333331</v>
      </c>
      <c r="M96" s="1">
        <f>COUNTIFS(Table2[Sub-Sector],Table4[[#This Row],[Sub-Sector]],Table2[% Away From Current Week High],"&lt;=0.05")/Table4[[#This Row],[Count]]</f>
        <v>0.66666666666666663</v>
      </c>
      <c r="N96" s="1">
        <f>COUNTIFS(Table2[Sub-Sector],Table4[[#This Row],[Sub-Sector]],Table2[% Away From Current Month Low],"&gt;=0.05")/Table4[[#This Row],[Count]]</f>
        <v>0.66666666666666663</v>
      </c>
      <c r="O96" s="1">
        <f>COUNTIFS(Table2[Sub-Sector],Table4[[#This Row],[Sub-Sector]],Table2[% Away From Current Month High],"&lt;=0.05")/Table4[[#This Row],[Count]]</f>
        <v>0.33333333333333331</v>
      </c>
      <c r="P96" s="1">
        <f>COUNTIFS(Table2[Sub-Sector],Table4[[#This Row],[Sub-Sector]],Table2[% Away From 52W High],"&lt;=10")/Table4[[#This Row],[Count]]</f>
        <v>0.33333333333333331</v>
      </c>
      <c r="Q96" s="1">
        <f>COUNTIFS(Table2[Sub-Sector],Table4[[#This Row],[Sub-Sector]],Table2[% Away From 52W Low],"&gt;=10")/Table4[[#This Row],[Count]]</f>
        <v>1</v>
      </c>
      <c r="R96" s="1">
        <f>COUNTIFS(Table2[Sub-Sector],Table4[[#This Row],[Sub-Sector]],Table2[% Price above 20 EMA],"&gt;=0")/Table4[[#This Row],[Count]]</f>
        <v>0.66666666666666663</v>
      </c>
      <c r="S96" s="1">
        <f>COUNTIFS(Table2[Sub-Sector],Table4[[#This Row],[Sub-Sector]],Table2[% Price above 50 EMA],"&gt;=0")/Table4[[#This Row],[Count]]</f>
        <v>0.66666666666666663</v>
      </c>
      <c r="T96" s="1">
        <f>COUNTIFS(Table2[Sub-Sector],Table4[[#This Row],[Sub-Sector]],Table2[% Price above 200 EMA],"&gt;=0")/Table4[[#This Row],[Count]]</f>
        <v>0.33333333333333331</v>
      </c>
      <c r="U96" s="1">
        <f>COUNTIFS(Table2[Sub-Sector],Table4[[#This Row],[Sub-Sector]],Table2[Rate of Change - Zone],"Positive")/Table4[[#This Row],[Count]]</f>
        <v>0</v>
      </c>
      <c r="V96" s="1">
        <f>COUNTIFS(Table2[Sub-Sector],Table4[[#This Row],[Sub-Sector]],Table2[Sharpe Ratio],"&gt;=0.10")/Table4[[#This Row],[Count]]</f>
        <v>0.33333333333333331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367.5</v>
      </c>
      <c r="X96">
        <f>_xlfn.RANK.AVG(Table4[[#This Row],[Score]],Table4[Score],1)</f>
        <v>42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315.5</v>
      </c>
      <c r="Z96">
        <f>_xlfn.RANK.AVG(Table4[[#This Row],[Score 2 ]],Table4[[Score 2 ]],1)</f>
        <v>94.5</v>
      </c>
    </row>
    <row r="97" spans="1:26" x14ac:dyDescent="0.3">
      <c r="A97" t="s">
        <v>920</v>
      </c>
      <c r="B97">
        <f>COUNTIFS(Table2[Sub-Sector],Table4[[#This Row],[Sub-Sector]])</f>
        <v>3</v>
      </c>
      <c r="C97" s="1">
        <f>COUNTIFS(Table2[Sub-Sector],Table4[[#This Row],[Sub-Sector]],Table2[Uptrend],"Uptrend")/Table4[[#This Row],[Count]]</f>
        <v>0</v>
      </c>
      <c r="D97" s="1">
        <f>COUNTIFS(Table2[Sub-Sector],Table4[[#This Row],[Sub-Sector]],Table2[1W Return vs Nifty],"&gt;=5")/Table4[[#This Row],[Count]]</f>
        <v>0</v>
      </c>
      <c r="E97" s="1">
        <f>COUNTIFS(Table2[Sub-Sector],Table4[[#This Row],[Sub-Sector]],Table2[1M Return vs Nifty],"&gt;=5")/Table4[[#This Row],[Count]]</f>
        <v>0</v>
      </c>
      <c r="F97" s="1">
        <f>COUNTIFS(Table2[Sub-Sector],Table4[[#This Row],[Sub-Sector]],Table2[6M Return vs Nifty],"&gt;=10")/Table4[[#This Row],[Count]]</f>
        <v>0.33333333333333331</v>
      </c>
      <c r="G97" s="1">
        <f>COUNTIFS(Table2[Sub-Sector],Table4[[#This Row],[Sub-Sector]],Table2[1Y Return vs Nifty],"&gt;=10")/Table4[[#This Row],[Count]]</f>
        <v>0.33333333333333331</v>
      </c>
      <c r="H97" s="1">
        <f>COUNTIFS(Table2[Sub-Sector],Table4[[#This Row],[Sub-Sector]],Table2[RSI Exponential â€“ 14D],"&gt;=50")/Table4[[#This Row],[Count]]</f>
        <v>0</v>
      </c>
      <c r="I97" s="1">
        <f>COUNTIFS(Table2[Sub-Sector],Table4[[#This Row],[Sub-Sector]],Table2[Relative Volume],"&gt;=1")/Table4[[#This Row],[Count]]</f>
        <v>0</v>
      </c>
      <c r="J97" s="1">
        <f>COUNTIFS(Table2[Sub-Sector],Table4[[#This Row],[Sub-Sector]],Table2[% Away From Day Low],"&gt;=0.05")/Table4[[#This Row],[Count]]</f>
        <v>0.33333333333333331</v>
      </c>
      <c r="K97" s="1">
        <f>COUNTIFS(Table2[Sub-Sector],Table4[[#This Row],[Sub-Sector]],Table2[% Away From Day High],"&lt;=0.05")/Table4[[#This Row],[Count]]</f>
        <v>1</v>
      </c>
      <c r="L97" s="1">
        <f>COUNTIFS(Table2[Sub-Sector],Table4[[#This Row],[Sub-Sector]],Table2[% Away From Current Week Low],"&gt;=0.05")/Table4[[#This Row],[Count]]</f>
        <v>0.33333333333333331</v>
      </c>
      <c r="M97" s="1">
        <f>COUNTIFS(Table2[Sub-Sector],Table4[[#This Row],[Sub-Sector]],Table2[% Away From Current Week High],"&lt;=0.05")/Table4[[#This Row],[Count]]</f>
        <v>0.33333333333333331</v>
      </c>
      <c r="N97" s="1">
        <f>COUNTIFS(Table2[Sub-Sector],Table4[[#This Row],[Sub-Sector]],Table2[% Away From Current Month Low],"&gt;=0.05")/Table4[[#This Row],[Count]]</f>
        <v>0.33333333333333331</v>
      </c>
      <c r="O97" s="1">
        <f>COUNTIFS(Table2[Sub-Sector],Table4[[#This Row],[Sub-Sector]],Table2[% Away From Current Month High],"&lt;=0.05")/Table4[[#This Row],[Count]]</f>
        <v>0</v>
      </c>
      <c r="P97" s="1">
        <f>COUNTIFS(Table2[Sub-Sector],Table4[[#This Row],[Sub-Sector]],Table2[% Away From 52W High],"&lt;=10")/Table4[[#This Row],[Count]]</f>
        <v>0</v>
      </c>
      <c r="Q97" s="1">
        <f>COUNTIFS(Table2[Sub-Sector],Table4[[#This Row],[Sub-Sector]],Table2[% Away From 52W Low],"&gt;=10")/Table4[[#This Row],[Count]]</f>
        <v>1</v>
      </c>
      <c r="R97" s="1">
        <f>COUNTIFS(Table2[Sub-Sector],Table4[[#This Row],[Sub-Sector]],Table2[% Price above 20 EMA],"&gt;=0")/Table4[[#This Row],[Count]]</f>
        <v>0</v>
      </c>
      <c r="S97" s="1">
        <f>COUNTIFS(Table2[Sub-Sector],Table4[[#This Row],[Sub-Sector]],Table2[% Price above 50 EMA],"&gt;=0")/Table4[[#This Row],[Count]]</f>
        <v>0</v>
      </c>
      <c r="T97" s="1">
        <f>COUNTIFS(Table2[Sub-Sector],Table4[[#This Row],[Sub-Sector]],Table2[% Price above 200 EMA],"&gt;=0")/Table4[[#This Row],[Count]]</f>
        <v>0</v>
      </c>
      <c r="U97" s="1">
        <f>COUNTIFS(Table2[Sub-Sector],Table4[[#This Row],[Sub-Sector]],Table2[Rate of Change - Zone],"Positive")/Table4[[#This Row],[Count]]</f>
        <v>0</v>
      </c>
      <c r="V97" s="1">
        <f>COUNTIFS(Table2[Sub-Sector],Table4[[#This Row],[Sub-Sector]],Table2[Sharpe Ratio],"&gt;=0.10")/Table4[[#This Row],[Count]]</f>
        <v>0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586.5</v>
      </c>
      <c r="X97">
        <f>_xlfn.RANK.AVG(Table4[[#This Row],[Score]],Table4[Score],1)</f>
        <v>105.5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315.5</v>
      </c>
      <c r="Z97">
        <f>_xlfn.RANK.AVG(Table4[[#This Row],[Score 2 ]],Table4[[Score 2 ]],1)</f>
        <v>94.5</v>
      </c>
    </row>
    <row r="98" spans="1:26" x14ac:dyDescent="0.3">
      <c r="A98" t="s">
        <v>40</v>
      </c>
      <c r="B98">
        <f>COUNTIFS(Table2[Sub-Sector],Table4[[#This Row],[Sub-Sector]])</f>
        <v>3</v>
      </c>
      <c r="C98" s="1">
        <f>COUNTIFS(Table2[Sub-Sector],Table4[[#This Row],[Sub-Sector]],Table2[Uptrend],"Uptrend")/Table4[[#This Row],[Count]]</f>
        <v>0</v>
      </c>
      <c r="D98" s="1">
        <f>COUNTIFS(Table2[Sub-Sector],Table4[[#This Row],[Sub-Sector]],Table2[1W Return vs Nifty],"&gt;=5")/Table4[[#This Row],[Count]]</f>
        <v>0</v>
      </c>
      <c r="E98" s="1">
        <f>COUNTIFS(Table2[Sub-Sector],Table4[[#This Row],[Sub-Sector]],Table2[1M Return vs Nifty],"&gt;=5")/Table4[[#This Row],[Count]]</f>
        <v>0</v>
      </c>
      <c r="F98" s="1">
        <f>COUNTIFS(Table2[Sub-Sector],Table4[[#This Row],[Sub-Sector]],Table2[6M Return vs Nifty],"&gt;=10")/Table4[[#This Row],[Count]]</f>
        <v>0</v>
      </c>
      <c r="G98" s="1">
        <f>COUNTIFS(Table2[Sub-Sector],Table4[[#This Row],[Sub-Sector]],Table2[1Y Return vs Nifty],"&gt;=10")/Table4[[#This Row],[Count]]</f>
        <v>0</v>
      </c>
      <c r="H98" s="1">
        <f>COUNTIFS(Table2[Sub-Sector],Table4[[#This Row],[Sub-Sector]],Table2[RSI Exponential â€“ 14D],"&gt;=50")/Table4[[#This Row],[Count]]</f>
        <v>0</v>
      </c>
      <c r="I98" s="1">
        <f>COUNTIFS(Table2[Sub-Sector],Table4[[#This Row],[Sub-Sector]],Table2[Relative Volume],"&gt;=1")/Table4[[#This Row],[Count]]</f>
        <v>0.66666666666666663</v>
      </c>
      <c r="J98" s="1">
        <f>COUNTIFS(Table2[Sub-Sector],Table4[[#This Row],[Sub-Sector]],Table2[% Away From Day Low],"&gt;=0.05")/Table4[[#This Row],[Count]]</f>
        <v>0</v>
      </c>
      <c r="K98" s="1">
        <f>COUNTIFS(Table2[Sub-Sector],Table4[[#This Row],[Sub-Sector]],Table2[% Away From Day High],"&lt;=0.05")/Table4[[#This Row],[Count]]</f>
        <v>1</v>
      </c>
      <c r="L98" s="1">
        <f>COUNTIFS(Table2[Sub-Sector],Table4[[#This Row],[Sub-Sector]],Table2[% Away From Current Week Low],"&gt;=0.05")/Table4[[#This Row],[Count]]</f>
        <v>0</v>
      </c>
      <c r="M98" s="1">
        <f>COUNTIFS(Table2[Sub-Sector],Table4[[#This Row],[Sub-Sector]],Table2[% Away From Current Week High],"&lt;=0.05")/Table4[[#This Row],[Count]]</f>
        <v>0.33333333333333331</v>
      </c>
      <c r="N98" s="1">
        <f>COUNTIFS(Table2[Sub-Sector],Table4[[#This Row],[Sub-Sector]],Table2[% Away From Current Month Low],"&gt;=0.05")/Table4[[#This Row],[Count]]</f>
        <v>0</v>
      </c>
      <c r="O98" s="1">
        <f>COUNTIFS(Table2[Sub-Sector],Table4[[#This Row],[Sub-Sector]],Table2[% Away From Current Month High],"&lt;=0.05")/Table4[[#This Row],[Count]]</f>
        <v>0</v>
      </c>
      <c r="P98" s="1">
        <f>COUNTIFS(Table2[Sub-Sector],Table4[[#This Row],[Sub-Sector]],Table2[% Away From 52W High],"&lt;=10")/Table4[[#This Row],[Count]]</f>
        <v>0</v>
      </c>
      <c r="Q98" s="1">
        <f>COUNTIFS(Table2[Sub-Sector],Table4[[#This Row],[Sub-Sector]],Table2[% Away From 52W Low],"&gt;=10")/Table4[[#This Row],[Count]]</f>
        <v>0.33333333333333331</v>
      </c>
      <c r="R98" s="1">
        <f>COUNTIFS(Table2[Sub-Sector],Table4[[#This Row],[Sub-Sector]],Table2[% Price above 20 EMA],"&gt;=0")/Table4[[#This Row],[Count]]</f>
        <v>0</v>
      </c>
      <c r="S98" s="1">
        <f>COUNTIFS(Table2[Sub-Sector],Table4[[#This Row],[Sub-Sector]],Table2[% Price above 50 EMA],"&gt;=0")/Table4[[#This Row],[Count]]</f>
        <v>0</v>
      </c>
      <c r="T98" s="1">
        <f>COUNTIFS(Table2[Sub-Sector],Table4[[#This Row],[Sub-Sector]],Table2[% Price above 200 EMA],"&gt;=0")/Table4[[#This Row],[Count]]</f>
        <v>0</v>
      </c>
      <c r="U98" s="1">
        <f>COUNTIFS(Table2[Sub-Sector],Table4[[#This Row],[Sub-Sector]],Table2[Rate of Change - Zone],"Positive")/Table4[[#This Row],[Count]]</f>
        <v>0</v>
      </c>
      <c r="V98" s="1">
        <f>COUNTIFS(Table2[Sub-Sector],Table4[[#This Row],[Sub-Sector]],Table2[Sharpe Ratio],"&gt;=0.10")/Table4[[#This Row],[Count]]</f>
        <v>0.33333333333333331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587</v>
      </c>
      <c r="X98">
        <f>_xlfn.RANK.AVG(Table4[[#This Row],[Score]],Table4[Score],1)</f>
        <v>107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316</v>
      </c>
      <c r="Z98">
        <f>_xlfn.RANK.AVG(Table4[[#This Row],[Score 2 ]],Table4[[Score 2 ]],1)</f>
        <v>97</v>
      </c>
    </row>
    <row r="99" spans="1:26" x14ac:dyDescent="0.3">
      <c r="A99" t="s">
        <v>1583</v>
      </c>
      <c r="B99">
        <f>COUNTIFS(Table2[Sub-Sector],Table4[[#This Row],[Sub-Sector]])</f>
        <v>1</v>
      </c>
      <c r="C99" s="1">
        <f>COUNTIFS(Table2[Sub-Sector],Table4[[#This Row],[Sub-Sector]],Table2[Uptrend],"Uptrend")/Table4[[#This Row],[Count]]</f>
        <v>0</v>
      </c>
      <c r="D99" s="1">
        <f>COUNTIFS(Table2[Sub-Sector],Table4[[#This Row],[Sub-Sector]],Table2[1W Return vs Nifty],"&gt;=5")/Table4[[#This Row],[Count]]</f>
        <v>1</v>
      </c>
      <c r="E99" s="1">
        <f>COUNTIFS(Table2[Sub-Sector],Table4[[#This Row],[Sub-Sector]],Table2[1M Return vs Nifty],"&gt;=5")/Table4[[#This Row],[Count]]</f>
        <v>0</v>
      </c>
      <c r="F99" s="1">
        <f>COUNTIFS(Table2[Sub-Sector],Table4[[#This Row],[Sub-Sector]],Table2[6M Return vs Nifty],"&gt;=10")/Table4[[#This Row],[Count]]</f>
        <v>0</v>
      </c>
      <c r="G99" s="1">
        <f>COUNTIFS(Table2[Sub-Sector],Table4[[#This Row],[Sub-Sector]],Table2[1Y Return vs Nifty],"&gt;=10")/Table4[[#This Row],[Count]]</f>
        <v>0</v>
      </c>
      <c r="H99" s="1">
        <f>COUNTIFS(Table2[Sub-Sector],Table4[[#This Row],[Sub-Sector]],Table2[RSI Exponential â€“ 14D],"&gt;=50")/Table4[[#This Row],[Count]]</f>
        <v>1</v>
      </c>
      <c r="I99" s="1">
        <f>COUNTIFS(Table2[Sub-Sector],Table4[[#This Row],[Sub-Sector]],Table2[Relative Volume],"&gt;=1")/Table4[[#This Row],[Count]]</f>
        <v>0</v>
      </c>
      <c r="J99" s="1">
        <f>COUNTIFS(Table2[Sub-Sector],Table4[[#This Row],[Sub-Sector]],Table2[% Away From Day Low],"&gt;=0.05")/Table4[[#This Row],[Count]]</f>
        <v>0</v>
      </c>
      <c r="K99" s="1">
        <f>COUNTIFS(Table2[Sub-Sector],Table4[[#This Row],[Sub-Sector]],Table2[% Away From Day High],"&lt;=0.05")/Table4[[#This Row],[Count]]</f>
        <v>1</v>
      </c>
      <c r="L99" s="1">
        <f>COUNTIFS(Table2[Sub-Sector],Table4[[#This Row],[Sub-Sector]],Table2[% Away From Current Week Low],"&gt;=0.05")/Table4[[#This Row],[Count]]</f>
        <v>0</v>
      </c>
      <c r="M99" s="1">
        <f>COUNTIFS(Table2[Sub-Sector],Table4[[#This Row],[Sub-Sector]],Table2[% Away From Current Week High],"&lt;=0.05")/Table4[[#This Row],[Count]]</f>
        <v>1</v>
      </c>
      <c r="N99" s="1">
        <f>COUNTIFS(Table2[Sub-Sector],Table4[[#This Row],[Sub-Sector]],Table2[% Away From Current Month Low],"&gt;=0.05")/Table4[[#This Row],[Count]]</f>
        <v>1</v>
      </c>
      <c r="O99" s="1">
        <f>COUNTIFS(Table2[Sub-Sector],Table4[[#This Row],[Sub-Sector]],Table2[% Away From Current Month High],"&lt;=0.05")/Table4[[#This Row],[Count]]</f>
        <v>0</v>
      </c>
      <c r="P99" s="1">
        <f>COUNTIFS(Table2[Sub-Sector],Table4[[#This Row],[Sub-Sector]],Table2[% Away From 52W High],"&lt;=10")/Table4[[#This Row],[Count]]</f>
        <v>0</v>
      </c>
      <c r="Q99" s="1">
        <f>COUNTIFS(Table2[Sub-Sector],Table4[[#This Row],[Sub-Sector]],Table2[% Away From 52W Low],"&gt;=10")/Table4[[#This Row],[Count]]</f>
        <v>1</v>
      </c>
      <c r="R99" s="1">
        <f>COUNTIFS(Table2[Sub-Sector],Table4[[#This Row],[Sub-Sector]],Table2[% Price above 20 EMA],"&gt;=0")/Table4[[#This Row],[Count]]</f>
        <v>1</v>
      </c>
      <c r="S99" s="1">
        <f>COUNTIFS(Table2[Sub-Sector],Table4[[#This Row],[Sub-Sector]],Table2[% Price above 50 EMA],"&gt;=0")/Table4[[#This Row],[Count]]</f>
        <v>1</v>
      </c>
      <c r="T99" s="1">
        <f>COUNTIFS(Table2[Sub-Sector],Table4[[#This Row],[Sub-Sector]],Table2[% Price above 200 EMA],"&gt;=0")/Table4[[#This Row],[Count]]</f>
        <v>0</v>
      </c>
      <c r="U99" s="1">
        <f>COUNTIFS(Table2[Sub-Sector],Table4[[#This Row],[Sub-Sector]],Table2[Rate of Change - Zone],"Positive")/Table4[[#This Row],[Count]]</f>
        <v>1</v>
      </c>
      <c r="V99" s="1">
        <f>COUNTIFS(Table2[Sub-Sector],Table4[[#This Row],[Sub-Sector]],Table2[Sharpe Ratio],"&gt;=0.10")/Table4[[#This Row],[Count]]</f>
        <v>0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502</v>
      </c>
      <c r="X99">
        <f>_xlfn.RANK.AVG(Table4[[#This Row],[Score]],Table4[Score],1)</f>
        <v>77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317</v>
      </c>
      <c r="Z99">
        <f>_xlfn.RANK.AVG(Table4[[#This Row],[Score 2 ]],Table4[[Score 2 ]],1)</f>
        <v>98</v>
      </c>
    </row>
    <row r="100" spans="1:26" x14ac:dyDescent="0.3">
      <c r="A100" t="s">
        <v>54</v>
      </c>
      <c r="B100">
        <f>COUNTIFS(Table2[Sub-Sector],Table4[[#This Row],[Sub-Sector]])</f>
        <v>17</v>
      </c>
      <c r="C100" s="1">
        <f>COUNTIFS(Table2[Sub-Sector],Table4[[#This Row],[Sub-Sector]],Table2[Uptrend],"Uptrend")/Table4[[#This Row],[Count]]</f>
        <v>0</v>
      </c>
      <c r="D100" s="1">
        <f>COUNTIFS(Table2[Sub-Sector],Table4[[#This Row],[Sub-Sector]],Table2[1W Return vs Nifty],"&gt;=5")/Table4[[#This Row],[Count]]</f>
        <v>5.8823529411764705E-2</v>
      </c>
      <c r="E100" s="1">
        <f>COUNTIFS(Table2[Sub-Sector],Table4[[#This Row],[Sub-Sector]],Table2[1M Return vs Nifty],"&gt;=5")/Table4[[#This Row],[Count]]</f>
        <v>5.8823529411764705E-2</v>
      </c>
      <c r="F100" s="1">
        <f>COUNTIFS(Table2[Sub-Sector],Table4[[#This Row],[Sub-Sector]],Table2[6M Return vs Nifty],"&gt;=10")/Table4[[#This Row],[Count]]</f>
        <v>5.8823529411764705E-2</v>
      </c>
      <c r="G100" s="1">
        <f>COUNTIFS(Table2[Sub-Sector],Table4[[#This Row],[Sub-Sector]],Table2[1Y Return vs Nifty],"&gt;=10")/Table4[[#This Row],[Count]]</f>
        <v>0.23529411764705882</v>
      </c>
      <c r="H100" s="1">
        <f>COUNTIFS(Table2[Sub-Sector],Table4[[#This Row],[Sub-Sector]],Table2[RSI Exponential â€“ 14D],"&gt;=50")/Table4[[#This Row],[Count]]</f>
        <v>5.8823529411764705E-2</v>
      </c>
      <c r="I100" s="1">
        <f>COUNTIFS(Table2[Sub-Sector],Table4[[#This Row],[Sub-Sector]],Table2[Relative Volume],"&gt;=1")/Table4[[#This Row],[Count]]</f>
        <v>0.17647058823529413</v>
      </c>
      <c r="J100" s="1">
        <f>COUNTIFS(Table2[Sub-Sector],Table4[[#This Row],[Sub-Sector]],Table2[% Away From Day Low],"&gt;=0.05")/Table4[[#This Row],[Count]]</f>
        <v>5.8823529411764705E-2</v>
      </c>
      <c r="K100" s="1">
        <f>COUNTIFS(Table2[Sub-Sector],Table4[[#This Row],[Sub-Sector]],Table2[% Away From Day High],"&lt;=0.05")/Table4[[#This Row],[Count]]</f>
        <v>1</v>
      </c>
      <c r="L100" s="1">
        <f>COUNTIFS(Table2[Sub-Sector],Table4[[#This Row],[Sub-Sector]],Table2[% Away From Current Week Low],"&gt;=0.05")/Table4[[#This Row],[Count]]</f>
        <v>0.11764705882352941</v>
      </c>
      <c r="M100" s="1">
        <f>COUNTIFS(Table2[Sub-Sector],Table4[[#This Row],[Sub-Sector]],Table2[% Away From Current Week High],"&lt;=0.05")/Table4[[#This Row],[Count]]</f>
        <v>0.88235294117647056</v>
      </c>
      <c r="N100" s="1">
        <f>COUNTIFS(Table2[Sub-Sector],Table4[[#This Row],[Sub-Sector]],Table2[% Away From Current Month Low],"&gt;=0.05")/Table4[[#This Row],[Count]]</f>
        <v>0.35294117647058826</v>
      </c>
      <c r="O100" s="1">
        <f>COUNTIFS(Table2[Sub-Sector],Table4[[#This Row],[Sub-Sector]],Table2[% Away From Current Month High],"&lt;=0.05")/Table4[[#This Row],[Count]]</f>
        <v>0.11764705882352941</v>
      </c>
      <c r="P100" s="1">
        <f>COUNTIFS(Table2[Sub-Sector],Table4[[#This Row],[Sub-Sector]],Table2[% Away From 52W High],"&lt;=10")/Table4[[#This Row],[Count]]</f>
        <v>5.8823529411764705E-2</v>
      </c>
      <c r="Q100" s="1">
        <f>COUNTIFS(Table2[Sub-Sector],Table4[[#This Row],[Sub-Sector]],Table2[% Away From 52W Low],"&gt;=10")/Table4[[#This Row],[Count]]</f>
        <v>0.35294117647058826</v>
      </c>
      <c r="R100" s="1">
        <f>COUNTIFS(Table2[Sub-Sector],Table4[[#This Row],[Sub-Sector]],Table2[% Price above 20 EMA],"&gt;=0")/Table4[[#This Row],[Count]]</f>
        <v>5.8823529411764705E-2</v>
      </c>
      <c r="S100" s="1">
        <f>COUNTIFS(Table2[Sub-Sector],Table4[[#This Row],[Sub-Sector]],Table2[% Price above 50 EMA],"&gt;=0")/Table4[[#This Row],[Count]]</f>
        <v>0</v>
      </c>
      <c r="T100" s="1">
        <f>COUNTIFS(Table2[Sub-Sector],Table4[[#This Row],[Sub-Sector]],Table2[% Price above 200 EMA],"&gt;=0")/Table4[[#This Row],[Count]]</f>
        <v>5.8823529411764705E-2</v>
      </c>
      <c r="U100" s="1">
        <f>COUNTIFS(Table2[Sub-Sector],Table4[[#This Row],[Sub-Sector]],Table2[Rate of Change - Zone],"Positive")/Table4[[#This Row],[Count]]</f>
        <v>0</v>
      </c>
      <c r="V100" s="1">
        <f>COUNTIFS(Table2[Sub-Sector],Table4[[#This Row],[Sub-Sector]],Table2[Sharpe Ratio],"&gt;=0.10")/Table4[[#This Row],[Count]]</f>
        <v>5.8823529411764705E-2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517.5</v>
      </c>
      <c r="X100">
        <f>_xlfn.RANK.AVG(Table4[[#This Row],[Score]],Table4[Score],1)</f>
        <v>80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320.5</v>
      </c>
      <c r="Z100">
        <f>_xlfn.RANK.AVG(Table4[[#This Row],[Score 2 ]],Table4[[Score 2 ]],1)</f>
        <v>99</v>
      </c>
    </row>
    <row r="101" spans="1:26" x14ac:dyDescent="0.3">
      <c r="A101" t="s">
        <v>542</v>
      </c>
      <c r="B101">
        <f>COUNTIFS(Table2[Sub-Sector],Table4[[#This Row],[Sub-Sector]])</f>
        <v>4</v>
      </c>
      <c r="C101" s="1">
        <f>COUNTIFS(Table2[Sub-Sector],Table4[[#This Row],[Sub-Sector]],Table2[Uptrend],"Uptrend")/Table4[[#This Row],[Count]]</f>
        <v>0</v>
      </c>
      <c r="D101" s="1">
        <f>COUNTIFS(Table2[Sub-Sector],Table4[[#This Row],[Sub-Sector]],Table2[1W Return vs Nifty],"&gt;=5")/Table4[[#This Row],[Count]]</f>
        <v>0.25</v>
      </c>
      <c r="E101" s="1">
        <f>COUNTIFS(Table2[Sub-Sector],Table4[[#This Row],[Sub-Sector]],Table2[1M Return vs Nifty],"&gt;=5")/Table4[[#This Row],[Count]]</f>
        <v>0</v>
      </c>
      <c r="F101" s="1">
        <f>COUNTIFS(Table2[Sub-Sector],Table4[[#This Row],[Sub-Sector]],Table2[6M Return vs Nifty],"&gt;=10")/Table4[[#This Row],[Count]]</f>
        <v>0</v>
      </c>
      <c r="G101" s="1">
        <f>COUNTIFS(Table2[Sub-Sector],Table4[[#This Row],[Sub-Sector]],Table2[1Y Return vs Nifty],"&gt;=10")/Table4[[#This Row],[Count]]</f>
        <v>0.75</v>
      </c>
      <c r="H101" s="1">
        <f>COUNTIFS(Table2[Sub-Sector],Table4[[#This Row],[Sub-Sector]],Table2[RSI Exponential â€“ 14D],"&gt;=50")/Table4[[#This Row],[Count]]</f>
        <v>0</v>
      </c>
      <c r="I101" s="1">
        <f>COUNTIFS(Table2[Sub-Sector],Table4[[#This Row],[Sub-Sector]],Table2[Relative Volume],"&gt;=1")/Table4[[#This Row],[Count]]</f>
        <v>0</v>
      </c>
      <c r="J101" s="1">
        <f>COUNTIFS(Table2[Sub-Sector],Table4[[#This Row],[Sub-Sector]],Table2[% Away From Day Low],"&gt;=0.05")/Table4[[#This Row],[Count]]</f>
        <v>0</v>
      </c>
      <c r="K101" s="1">
        <f>COUNTIFS(Table2[Sub-Sector],Table4[[#This Row],[Sub-Sector]],Table2[% Away From Day High],"&lt;=0.05")/Table4[[#This Row],[Count]]</f>
        <v>1</v>
      </c>
      <c r="L101" s="1">
        <f>COUNTIFS(Table2[Sub-Sector],Table4[[#This Row],[Sub-Sector]],Table2[% Away From Current Week Low],"&gt;=0.05")/Table4[[#This Row],[Count]]</f>
        <v>0</v>
      </c>
      <c r="M101" s="1">
        <f>COUNTIFS(Table2[Sub-Sector],Table4[[#This Row],[Sub-Sector]],Table2[% Away From Current Week High],"&lt;=0.05")/Table4[[#This Row],[Count]]</f>
        <v>0.5</v>
      </c>
      <c r="N101" s="1">
        <f>COUNTIFS(Table2[Sub-Sector],Table4[[#This Row],[Sub-Sector]],Table2[% Away From Current Month Low],"&gt;=0.05")/Table4[[#This Row],[Count]]</f>
        <v>0</v>
      </c>
      <c r="O101" s="1">
        <f>COUNTIFS(Table2[Sub-Sector],Table4[[#This Row],[Sub-Sector]],Table2[% Away From Current Month High],"&lt;=0.05")/Table4[[#This Row],[Count]]</f>
        <v>0</v>
      </c>
      <c r="P101" s="1">
        <f>COUNTIFS(Table2[Sub-Sector],Table4[[#This Row],[Sub-Sector]],Table2[% Away From 52W High],"&lt;=10")/Table4[[#This Row],[Count]]</f>
        <v>0</v>
      </c>
      <c r="Q101" s="1">
        <f>COUNTIFS(Table2[Sub-Sector],Table4[[#This Row],[Sub-Sector]],Table2[% Away From 52W Low],"&gt;=10")/Table4[[#This Row],[Count]]</f>
        <v>1</v>
      </c>
      <c r="R101" s="1">
        <f>COUNTIFS(Table2[Sub-Sector],Table4[[#This Row],[Sub-Sector]],Table2[% Price above 20 EMA],"&gt;=0")/Table4[[#This Row],[Count]]</f>
        <v>0</v>
      </c>
      <c r="S101" s="1">
        <f>COUNTIFS(Table2[Sub-Sector],Table4[[#This Row],[Sub-Sector]],Table2[% Price above 50 EMA],"&gt;=0")/Table4[[#This Row],[Count]]</f>
        <v>0</v>
      </c>
      <c r="T101" s="1">
        <f>COUNTIFS(Table2[Sub-Sector],Table4[[#This Row],[Sub-Sector]],Table2[% Price above 200 EMA],"&gt;=0")/Table4[[#This Row],[Count]]</f>
        <v>0.25</v>
      </c>
      <c r="U101" s="1">
        <f>COUNTIFS(Table2[Sub-Sector],Table4[[#This Row],[Sub-Sector]],Table2[Rate of Change - Zone],"Positive")/Table4[[#This Row],[Count]]</f>
        <v>0</v>
      </c>
      <c r="V101" s="1">
        <f>COUNTIFS(Table2[Sub-Sector],Table4[[#This Row],[Sub-Sector]],Table2[Sharpe Ratio],"&gt;=0.10")/Table4[[#This Row],[Count]]</f>
        <v>0.5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528.5</v>
      </c>
      <c r="X101">
        <f>_xlfn.RANK.AVG(Table4[[#This Row],[Score]],Table4[Score],1)</f>
        <v>83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321.5</v>
      </c>
      <c r="Z101">
        <f>_xlfn.RANK.AVG(Table4[[#This Row],[Score 2 ]],Table4[[Score 2 ]],1)</f>
        <v>100</v>
      </c>
    </row>
    <row r="102" spans="1:26" x14ac:dyDescent="0.3">
      <c r="A102" t="s">
        <v>814</v>
      </c>
      <c r="B102">
        <f>COUNTIFS(Table2[Sub-Sector],Table4[[#This Row],[Sub-Sector]])</f>
        <v>2</v>
      </c>
      <c r="C102" s="1">
        <f>COUNTIFS(Table2[Sub-Sector],Table4[[#This Row],[Sub-Sector]],Table2[Uptrend],"Uptrend")/Table4[[#This Row],[Count]]</f>
        <v>0</v>
      </c>
      <c r="D102" s="1">
        <f>COUNTIFS(Table2[Sub-Sector],Table4[[#This Row],[Sub-Sector]],Table2[1W Return vs Nifty],"&gt;=5")/Table4[[#This Row],[Count]]</f>
        <v>0.5</v>
      </c>
      <c r="E102" s="1">
        <f>COUNTIFS(Table2[Sub-Sector],Table4[[#This Row],[Sub-Sector]],Table2[1M Return vs Nifty],"&gt;=5")/Table4[[#This Row],[Count]]</f>
        <v>0</v>
      </c>
      <c r="F102" s="1">
        <f>COUNTIFS(Table2[Sub-Sector],Table4[[#This Row],[Sub-Sector]],Table2[6M Return vs Nifty],"&gt;=10")/Table4[[#This Row],[Count]]</f>
        <v>0</v>
      </c>
      <c r="G102" s="1">
        <f>COUNTIFS(Table2[Sub-Sector],Table4[[#This Row],[Sub-Sector]],Table2[1Y Return vs Nifty],"&gt;=10")/Table4[[#This Row],[Count]]</f>
        <v>0</v>
      </c>
      <c r="H102" s="1">
        <f>COUNTIFS(Table2[Sub-Sector],Table4[[#This Row],[Sub-Sector]],Table2[RSI Exponential â€“ 14D],"&gt;=50")/Table4[[#This Row],[Count]]</f>
        <v>0</v>
      </c>
      <c r="I102" s="1">
        <f>COUNTIFS(Table2[Sub-Sector],Table4[[#This Row],[Sub-Sector]],Table2[Relative Volume],"&gt;=1")/Table4[[#This Row],[Count]]</f>
        <v>0.5</v>
      </c>
      <c r="J102" s="1">
        <f>COUNTIFS(Table2[Sub-Sector],Table4[[#This Row],[Sub-Sector]],Table2[% Away From Day Low],"&gt;=0.05")/Table4[[#This Row],[Count]]</f>
        <v>0</v>
      </c>
      <c r="K102" s="1">
        <f>COUNTIFS(Table2[Sub-Sector],Table4[[#This Row],[Sub-Sector]],Table2[% Away From Day High],"&lt;=0.05")/Table4[[#This Row],[Count]]</f>
        <v>1</v>
      </c>
      <c r="L102" s="1">
        <f>COUNTIFS(Table2[Sub-Sector],Table4[[#This Row],[Sub-Sector]],Table2[% Away From Current Week Low],"&gt;=0.05")/Table4[[#This Row],[Count]]</f>
        <v>0</v>
      </c>
      <c r="M102" s="1">
        <f>COUNTIFS(Table2[Sub-Sector],Table4[[#This Row],[Sub-Sector]],Table2[% Away From Current Week High],"&lt;=0.05")/Table4[[#This Row],[Count]]</f>
        <v>0.5</v>
      </c>
      <c r="N102" s="1">
        <f>COUNTIFS(Table2[Sub-Sector],Table4[[#This Row],[Sub-Sector]],Table2[% Away From Current Month Low],"&gt;=0.05")/Table4[[#This Row],[Count]]</f>
        <v>0</v>
      </c>
      <c r="O102" s="1">
        <f>COUNTIFS(Table2[Sub-Sector],Table4[[#This Row],[Sub-Sector]],Table2[% Away From Current Month High],"&lt;=0.05")/Table4[[#This Row],[Count]]</f>
        <v>0</v>
      </c>
      <c r="P102" s="1">
        <f>COUNTIFS(Table2[Sub-Sector],Table4[[#This Row],[Sub-Sector]],Table2[% Away From 52W High],"&lt;=10")/Table4[[#This Row],[Count]]</f>
        <v>0</v>
      </c>
      <c r="Q102" s="1">
        <f>COUNTIFS(Table2[Sub-Sector],Table4[[#This Row],[Sub-Sector]],Table2[% Away From 52W Low],"&gt;=10")/Table4[[#This Row],[Count]]</f>
        <v>0</v>
      </c>
      <c r="R102" s="1">
        <f>COUNTIFS(Table2[Sub-Sector],Table4[[#This Row],[Sub-Sector]],Table2[% Price above 20 EMA],"&gt;=0")/Table4[[#This Row],[Count]]</f>
        <v>0</v>
      </c>
      <c r="S102" s="1">
        <f>COUNTIFS(Table2[Sub-Sector],Table4[[#This Row],[Sub-Sector]],Table2[% Price above 50 EMA],"&gt;=0")/Table4[[#This Row],[Count]]</f>
        <v>0</v>
      </c>
      <c r="T102" s="1">
        <f>COUNTIFS(Table2[Sub-Sector],Table4[[#This Row],[Sub-Sector]],Table2[% Price above 200 EMA],"&gt;=0")/Table4[[#This Row],[Count]]</f>
        <v>0</v>
      </c>
      <c r="U102" s="1">
        <f>COUNTIFS(Table2[Sub-Sector],Table4[[#This Row],[Sub-Sector]],Table2[Rate of Change - Zone],"Positive")/Table4[[#This Row],[Count]]</f>
        <v>0</v>
      </c>
      <c r="V102" s="1">
        <f>COUNTIFS(Table2[Sub-Sector],Table4[[#This Row],[Sub-Sector]],Table2[Sharpe Ratio],"&gt;=0.10")/Table4[[#This Row],[Count]]</f>
        <v>0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514.5</v>
      </c>
      <c r="X102">
        <f>_xlfn.RANK.AVG(Table4[[#This Row],[Score]],Table4[Score],1)</f>
        <v>79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323.5</v>
      </c>
      <c r="Z102">
        <f>_xlfn.RANK.AVG(Table4[[#This Row],[Score 2 ]],Table4[[Score 2 ]],1)</f>
        <v>101</v>
      </c>
    </row>
    <row r="103" spans="1:26" x14ac:dyDescent="0.3">
      <c r="A103" t="s">
        <v>34</v>
      </c>
      <c r="B103">
        <f>COUNTIFS(Table2[Sub-Sector],Table4[[#This Row],[Sub-Sector]])</f>
        <v>11</v>
      </c>
      <c r="C103" s="1">
        <f>COUNTIFS(Table2[Sub-Sector],Table4[[#This Row],[Sub-Sector]],Table2[Uptrend],"Uptrend")/Table4[[#This Row],[Count]]</f>
        <v>0.18181818181818182</v>
      </c>
      <c r="D103" s="1">
        <f>COUNTIFS(Table2[Sub-Sector],Table4[[#This Row],[Sub-Sector]],Table2[1W Return vs Nifty],"&gt;=5")/Table4[[#This Row],[Count]]</f>
        <v>9.0909090909090912E-2</v>
      </c>
      <c r="E103" s="1">
        <f>COUNTIFS(Table2[Sub-Sector],Table4[[#This Row],[Sub-Sector]],Table2[1M Return vs Nifty],"&gt;=5")/Table4[[#This Row],[Count]]</f>
        <v>0.18181818181818182</v>
      </c>
      <c r="F103" s="1">
        <f>COUNTIFS(Table2[Sub-Sector],Table4[[#This Row],[Sub-Sector]],Table2[6M Return vs Nifty],"&gt;=10")/Table4[[#This Row],[Count]]</f>
        <v>0</v>
      </c>
      <c r="G103" s="1">
        <f>COUNTIFS(Table2[Sub-Sector],Table4[[#This Row],[Sub-Sector]],Table2[1Y Return vs Nifty],"&gt;=10")/Table4[[#This Row],[Count]]</f>
        <v>0.27272727272727271</v>
      </c>
      <c r="H103" s="1">
        <f>COUNTIFS(Table2[Sub-Sector],Table4[[#This Row],[Sub-Sector]],Table2[RSI Exponential â€“ 14D],"&gt;=50")/Table4[[#This Row],[Count]]</f>
        <v>0</v>
      </c>
      <c r="I103" s="1">
        <f>COUNTIFS(Table2[Sub-Sector],Table4[[#This Row],[Sub-Sector]],Table2[Relative Volume],"&gt;=1")/Table4[[#This Row],[Count]]</f>
        <v>0.27272727272727271</v>
      </c>
      <c r="J103" s="1">
        <f>COUNTIFS(Table2[Sub-Sector],Table4[[#This Row],[Sub-Sector]],Table2[% Away From Day Low],"&gt;=0.05")/Table4[[#This Row],[Count]]</f>
        <v>9.0909090909090912E-2</v>
      </c>
      <c r="K103" s="1">
        <f>COUNTIFS(Table2[Sub-Sector],Table4[[#This Row],[Sub-Sector]],Table2[% Away From Day High],"&lt;=0.05")/Table4[[#This Row],[Count]]</f>
        <v>1</v>
      </c>
      <c r="L103" s="1">
        <f>COUNTIFS(Table2[Sub-Sector],Table4[[#This Row],[Sub-Sector]],Table2[% Away From Current Week Low],"&gt;=0.05")/Table4[[#This Row],[Count]]</f>
        <v>9.0909090909090912E-2</v>
      </c>
      <c r="M103" s="1">
        <f>COUNTIFS(Table2[Sub-Sector],Table4[[#This Row],[Sub-Sector]],Table2[% Away From Current Week High],"&lt;=0.05")/Table4[[#This Row],[Count]]</f>
        <v>0.45454545454545453</v>
      </c>
      <c r="N103" s="1">
        <f>COUNTIFS(Table2[Sub-Sector],Table4[[#This Row],[Sub-Sector]],Table2[% Away From Current Month Low],"&gt;=0.05")/Table4[[#This Row],[Count]]</f>
        <v>0.18181818181818182</v>
      </c>
      <c r="O103" s="1">
        <f>COUNTIFS(Table2[Sub-Sector],Table4[[#This Row],[Sub-Sector]],Table2[% Away From Current Month High],"&lt;=0.05")/Table4[[#This Row],[Count]]</f>
        <v>0</v>
      </c>
      <c r="P103" s="1">
        <f>COUNTIFS(Table2[Sub-Sector],Table4[[#This Row],[Sub-Sector]],Table2[% Away From 52W High],"&lt;=10")/Table4[[#This Row],[Count]]</f>
        <v>0</v>
      </c>
      <c r="Q103" s="1">
        <f>COUNTIFS(Table2[Sub-Sector],Table4[[#This Row],[Sub-Sector]],Table2[% Away From 52W Low],"&gt;=10")/Table4[[#This Row],[Count]]</f>
        <v>0.81818181818181823</v>
      </c>
      <c r="R103" s="1">
        <f>COUNTIFS(Table2[Sub-Sector],Table4[[#This Row],[Sub-Sector]],Table2[% Price above 20 EMA],"&gt;=0")/Table4[[#This Row],[Count]]</f>
        <v>0</v>
      </c>
      <c r="S103" s="1">
        <f>COUNTIFS(Table2[Sub-Sector],Table4[[#This Row],[Sub-Sector]],Table2[% Price above 50 EMA],"&gt;=0")/Table4[[#This Row],[Count]]</f>
        <v>0</v>
      </c>
      <c r="T103" s="1">
        <f>COUNTIFS(Table2[Sub-Sector],Table4[[#This Row],[Sub-Sector]],Table2[% Price above 200 EMA],"&gt;=0")/Table4[[#This Row],[Count]]</f>
        <v>0.18181818181818182</v>
      </c>
      <c r="U103" s="1">
        <f>COUNTIFS(Table2[Sub-Sector],Table4[[#This Row],[Sub-Sector]],Table2[Rate of Change - Zone],"Positive")/Table4[[#This Row],[Count]]</f>
        <v>0</v>
      </c>
      <c r="V103" s="1">
        <f>COUNTIFS(Table2[Sub-Sector],Table4[[#This Row],[Sub-Sector]],Table2[Sharpe Ratio],"&gt;=0.10")/Table4[[#This Row],[Count]]</f>
        <v>0.63636363636363635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454.5</v>
      </c>
      <c r="X103">
        <f>_xlfn.RANK.AVG(Table4[[#This Row],[Score]],Table4[Score],1)</f>
        <v>65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324</v>
      </c>
      <c r="Z103">
        <f>_xlfn.RANK.AVG(Table4[[#This Row],[Score 2 ]],Table4[[Score 2 ]],1)</f>
        <v>102</v>
      </c>
    </row>
    <row r="104" spans="1:26" x14ac:dyDescent="0.3">
      <c r="A104" t="s">
        <v>463</v>
      </c>
      <c r="B104">
        <f>COUNTIFS(Table2[Sub-Sector],Table4[[#This Row],[Sub-Sector]])</f>
        <v>11</v>
      </c>
      <c r="C104" s="1">
        <f>COUNTIFS(Table2[Sub-Sector],Table4[[#This Row],[Sub-Sector]],Table2[Uptrend],"Uptrend")/Table4[[#This Row],[Count]]</f>
        <v>0</v>
      </c>
      <c r="D104" s="1">
        <f>COUNTIFS(Table2[Sub-Sector],Table4[[#This Row],[Sub-Sector]],Table2[1W Return vs Nifty],"&gt;=5")/Table4[[#This Row],[Count]]</f>
        <v>0.18181818181818182</v>
      </c>
      <c r="E104" s="1">
        <f>COUNTIFS(Table2[Sub-Sector],Table4[[#This Row],[Sub-Sector]],Table2[1M Return vs Nifty],"&gt;=5")/Table4[[#This Row],[Count]]</f>
        <v>0</v>
      </c>
      <c r="F104" s="1">
        <f>COUNTIFS(Table2[Sub-Sector],Table4[[#This Row],[Sub-Sector]],Table2[6M Return vs Nifty],"&gt;=10")/Table4[[#This Row],[Count]]</f>
        <v>0</v>
      </c>
      <c r="G104" s="1">
        <f>COUNTIFS(Table2[Sub-Sector],Table4[[#This Row],[Sub-Sector]],Table2[1Y Return vs Nifty],"&gt;=10")/Table4[[#This Row],[Count]]</f>
        <v>9.0909090909090912E-2</v>
      </c>
      <c r="H104" s="1">
        <f>COUNTIFS(Table2[Sub-Sector],Table4[[#This Row],[Sub-Sector]],Table2[RSI Exponential â€“ 14D],"&gt;=50")/Table4[[#This Row],[Count]]</f>
        <v>0</v>
      </c>
      <c r="I104" s="1">
        <f>COUNTIFS(Table2[Sub-Sector],Table4[[#This Row],[Sub-Sector]],Table2[Relative Volume],"&gt;=1")/Table4[[#This Row],[Count]]</f>
        <v>0.36363636363636365</v>
      </c>
      <c r="J104" s="1">
        <f>COUNTIFS(Table2[Sub-Sector],Table4[[#This Row],[Sub-Sector]],Table2[% Away From Day Low],"&gt;=0.05")/Table4[[#This Row],[Count]]</f>
        <v>0</v>
      </c>
      <c r="K104" s="1">
        <f>COUNTIFS(Table2[Sub-Sector],Table4[[#This Row],[Sub-Sector]],Table2[% Away From Day High],"&lt;=0.05")/Table4[[#This Row],[Count]]</f>
        <v>0.90909090909090906</v>
      </c>
      <c r="L104" s="1">
        <f>COUNTIFS(Table2[Sub-Sector],Table4[[#This Row],[Sub-Sector]],Table2[% Away From Current Week Low],"&gt;=0.05")/Table4[[#This Row],[Count]]</f>
        <v>9.0909090909090912E-2</v>
      </c>
      <c r="M104" s="1">
        <f>COUNTIFS(Table2[Sub-Sector],Table4[[#This Row],[Sub-Sector]],Table2[% Away From Current Week High],"&lt;=0.05")/Table4[[#This Row],[Count]]</f>
        <v>0.45454545454545453</v>
      </c>
      <c r="N104" s="1">
        <f>COUNTIFS(Table2[Sub-Sector],Table4[[#This Row],[Sub-Sector]],Table2[% Away From Current Month Low],"&gt;=0.05")/Table4[[#This Row],[Count]]</f>
        <v>9.0909090909090912E-2</v>
      </c>
      <c r="O104" s="1">
        <f>COUNTIFS(Table2[Sub-Sector],Table4[[#This Row],[Sub-Sector]],Table2[% Away From Current Month High],"&lt;=0.05")/Table4[[#This Row],[Count]]</f>
        <v>0</v>
      </c>
      <c r="P104" s="1">
        <f>COUNTIFS(Table2[Sub-Sector],Table4[[#This Row],[Sub-Sector]],Table2[% Away From 52W High],"&lt;=10")/Table4[[#This Row],[Count]]</f>
        <v>0</v>
      </c>
      <c r="Q104" s="1">
        <f>COUNTIFS(Table2[Sub-Sector],Table4[[#This Row],[Sub-Sector]],Table2[% Away From 52W Low],"&gt;=10")/Table4[[#This Row],[Count]]</f>
        <v>0.36363636363636365</v>
      </c>
      <c r="R104" s="1">
        <f>COUNTIFS(Table2[Sub-Sector],Table4[[#This Row],[Sub-Sector]],Table2[% Price above 20 EMA],"&gt;=0")/Table4[[#This Row],[Count]]</f>
        <v>0</v>
      </c>
      <c r="S104" s="1">
        <f>COUNTIFS(Table2[Sub-Sector],Table4[[#This Row],[Sub-Sector]],Table2[% Price above 50 EMA],"&gt;=0")/Table4[[#This Row],[Count]]</f>
        <v>0</v>
      </c>
      <c r="T104" s="1">
        <f>COUNTIFS(Table2[Sub-Sector],Table4[[#This Row],[Sub-Sector]],Table2[% Price above 200 EMA],"&gt;=0")/Table4[[#This Row],[Count]]</f>
        <v>0</v>
      </c>
      <c r="U104" s="1">
        <f>COUNTIFS(Table2[Sub-Sector],Table4[[#This Row],[Sub-Sector]],Table2[Rate of Change - Zone],"Positive")/Table4[[#This Row],[Count]]</f>
        <v>0</v>
      </c>
      <c r="V104" s="1">
        <f>COUNTIFS(Table2[Sub-Sector],Table4[[#This Row],[Sub-Sector]],Table2[Sharpe Ratio],"&gt;=0.10")/Table4[[#This Row],[Count]]</f>
        <v>0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546</v>
      </c>
      <c r="X104">
        <f>_xlfn.RANK.AVG(Table4[[#This Row],[Score]],Table4[Score],1)</f>
        <v>88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325</v>
      </c>
      <c r="Z104">
        <f>_xlfn.RANK.AVG(Table4[[#This Row],[Score 2 ]],Table4[[Score 2 ]],1)</f>
        <v>103</v>
      </c>
    </row>
    <row r="105" spans="1:26" x14ac:dyDescent="0.3">
      <c r="A105" t="s">
        <v>490</v>
      </c>
      <c r="B105">
        <f>COUNTIFS(Table2[Sub-Sector],Table4[[#This Row],[Sub-Sector]])</f>
        <v>17</v>
      </c>
      <c r="C105" s="1">
        <f>COUNTIFS(Table2[Sub-Sector],Table4[[#This Row],[Sub-Sector]],Table2[Uptrend],"Uptrend")/Table4[[#This Row],[Count]]</f>
        <v>0.11764705882352941</v>
      </c>
      <c r="D105" s="1">
        <f>COUNTIFS(Table2[Sub-Sector],Table4[[#This Row],[Sub-Sector]],Table2[1W Return vs Nifty],"&gt;=5")/Table4[[#This Row],[Count]]</f>
        <v>0</v>
      </c>
      <c r="E105" s="1">
        <f>COUNTIFS(Table2[Sub-Sector],Table4[[#This Row],[Sub-Sector]],Table2[1M Return vs Nifty],"&gt;=5")/Table4[[#This Row],[Count]]</f>
        <v>5.8823529411764705E-2</v>
      </c>
      <c r="F105" s="1">
        <f>COUNTIFS(Table2[Sub-Sector],Table4[[#This Row],[Sub-Sector]],Table2[6M Return vs Nifty],"&gt;=10")/Table4[[#This Row],[Count]]</f>
        <v>0.17647058823529413</v>
      </c>
      <c r="G105" s="1">
        <f>COUNTIFS(Table2[Sub-Sector],Table4[[#This Row],[Sub-Sector]],Table2[1Y Return vs Nifty],"&gt;=10")/Table4[[#This Row],[Count]]</f>
        <v>0.11764705882352941</v>
      </c>
      <c r="H105" s="1">
        <f>COUNTIFS(Table2[Sub-Sector],Table4[[#This Row],[Sub-Sector]],Table2[RSI Exponential â€“ 14D],"&gt;=50")/Table4[[#This Row],[Count]]</f>
        <v>0</v>
      </c>
      <c r="I105" s="1">
        <f>COUNTIFS(Table2[Sub-Sector],Table4[[#This Row],[Sub-Sector]],Table2[Relative Volume],"&gt;=1")/Table4[[#This Row],[Count]]</f>
        <v>0.11764705882352941</v>
      </c>
      <c r="J105" s="1">
        <f>COUNTIFS(Table2[Sub-Sector],Table4[[#This Row],[Sub-Sector]],Table2[% Away From Day Low],"&gt;=0.05")/Table4[[#This Row],[Count]]</f>
        <v>0</v>
      </c>
      <c r="K105" s="1">
        <f>COUNTIFS(Table2[Sub-Sector],Table4[[#This Row],[Sub-Sector]],Table2[% Away From Day High],"&lt;=0.05")/Table4[[#This Row],[Count]]</f>
        <v>1</v>
      </c>
      <c r="L105" s="1">
        <f>COUNTIFS(Table2[Sub-Sector],Table4[[#This Row],[Sub-Sector]],Table2[% Away From Current Week Low],"&gt;=0.05")/Table4[[#This Row],[Count]]</f>
        <v>0</v>
      </c>
      <c r="M105" s="1">
        <f>COUNTIFS(Table2[Sub-Sector],Table4[[#This Row],[Sub-Sector]],Table2[% Away From Current Week High],"&lt;=0.05")/Table4[[#This Row],[Count]]</f>
        <v>0.76470588235294112</v>
      </c>
      <c r="N105" s="1">
        <f>COUNTIFS(Table2[Sub-Sector],Table4[[#This Row],[Sub-Sector]],Table2[% Away From Current Month Low],"&gt;=0.05")/Table4[[#This Row],[Count]]</f>
        <v>0</v>
      </c>
      <c r="O105" s="1">
        <f>COUNTIFS(Table2[Sub-Sector],Table4[[#This Row],[Sub-Sector]],Table2[% Away From Current Month High],"&lt;=0.05")/Table4[[#This Row],[Count]]</f>
        <v>5.8823529411764705E-2</v>
      </c>
      <c r="P105" s="1">
        <f>COUNTIFS(Table2[Sub-Sector],Table4[[#This Row],[Sub-Sector]],Table2[% Away From 52W High],"&lt;=10")/Table4[[#This Row],[Count]]</f>
        <v>0</v>
      </c>
      <c r="Q105" s="1">
        <f>COUNTIFS(Table2[Sub-Sector],Table4[[#This Row],[Sub-Sector]],Table2[% Away From 52W Low],"&gt;=10")/Table4[[#This Row],[Count]]</f>
        <v>0.58823529411764708</v>
      </c>
      <c r="R105" s="1">
        <f>COUNTIFS(Table2[Sub-Sector],Table4[[#This Row],[Sub-Sector]],Table2[% Price above 20 EMA],"&gt;=0")/Table4[[#This Row],[Count]]</f>
        <v>0</v>
      </c>
      <c r="S105" s="1">
        <f>COUNTIFS(Table2[Sub-Sector],Table4[[#This Row],[Sub-Sector]],Table2[% Price above 50 EMA],"&gt;=0")/Table4[[#This Row],[Count]]</f>
        <v>0</v>
      </c>
      <c r="T105" s="1">
        <f>COUNTIFS(Table2[Sub-Sector],Table4[[#This Row],[Sub-Sector]],Table2[% Price above 200 EMA],"&gt;=0")/Table4[[#This Row],[Count]]</f>
        <v>0.17647058823529413</v>
      </c>
      <c r="U105" s="1">
        <f>COUNTIFS(Table2[Sub-Sector],Table4[[#This Row],[Sub-Sector]],Table2[Rate of Change - Zone],"Positive")/Table4[[#This Row],[Count]]</f>
        <v>0</v>
      </c>
      <c r="V105" s="1">
        <f>COUNTIFS(Table2[Sub-Sector],Table4[[#This Row],[Sub-Sector]],Table2[Sharpe Ratio],"&gt;=0.10")/Table4[[#This Row],[Count]]</f>
        <v>0.11764705882352941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523.5</v>
      </c>
      <c r="X105">
        <f>_xlfn.RANK.AVG(Table4[[#This Row],[Score]],Table4[Score],1)</f>
        <v>82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329</v>
      </c>
      <c r="Z105">
        <f>_xlfn.RANK.AVG(Table4[[#This Row],[Score 2 ]],Table4[[Score 2 ]],1)</f>
        <v>104</v>
      </c>
    </row>
    <row r="106" spans="1:26" x14ac:dyDescent="0.3">
      <c r="A106" t="s">
        <v>1454</v>
      </c>
      <c r="B106">
        <f>COUNTIFS(Table2[Sub-Sector],Table4[[#This Row],[Sub-Sector]])</f>
        <v>4</v>
      </c>
      <c r="C106" s="1">
        <f>COUNTIFS(Table2[Sub-Sector],Table4[[#This Row],[Sub-Sector]],Table2[Uptrend],"Uptrend")/Table4[[#This Row],[Count]]</f>
        <v>0</v>
      </c>
      <c r="D106" s="1">
        <f>COUNTIFS(Table2[Sub-Sector],Table4[[#This Row],[Sub-Sector]],Table2[1W Return vs Nifty],"&gt;=5")/Table4[[#This Row],[Count]]</f>
        <v>0.25</v>
      </c>
      <c r="E106" s="1">
        <f>COUNTIFS(Table2[Sub-Sector],Table4[[#This Row],[Sub-Sector]],Table2[1M Return vs Nifty],"&gt;=5")/Table4[[#This Row],[Count]]</f>
        <v>0.25</v>
      </c>
      <c r="F106" s="1">
        <f>COUNTIFS(Table2[Sub-Sector],Table4[[#This Row],[Sub-Sector]],Table2[6M Return vs Nifty],"&gt;=10")/Table4[[#This Row],[Count]]</f>
        <v>0.25</v>
      </c>
      <c r="G106" s="1">
        <f>COUNTIFS(Table2[Sub-Sector],Table4[[#This Row],[Sub-Sector]],Table2[1Y Return vs Nifty],"&gt;=10")/Table4[[#This Row],[Count]]</f>
        <v>0.25</v>
      </c>
      <c r="H106" s="1">
        <f>COUNTIFS(Table2[Sub-Sector],Table4[[#This Row],[Sub-Sector]],Table2[RSI Exponential â€“ 14D],"&gt;=50")/Table4[[#This Row],[Count]]</f>
        <v>0</v>
      </c>
      <c r="I106" s="1">
        <f>COUNTIFS(Table2[Sub-Sector],Table4[[#This Row],[Sub-Sector]],Table2[Relative Volume],"&gt;=1")/Table4[[#This Row],[Count]]</f>
        <v>0</v>
      </c>
      <c r="J106" s="1">
        <f>COUNTIFS(Table2[Sub-Sector],Table4[[#This Row],[Sub-Sector]],Table2[% Away From Day Low],"&gt;=0.05")/Table4[[#This Row],[Count]]</f>
        <v>0</v>
      </c>
      <c r="K106" s="1">
        <f>COUNTIFS(Table2[Sub-Sector],Table4[[#This Row],[Sub-Sector]],Table2[% Away From Day High],"&lt;=0.05")/Table4[[#This Row],[Count]]</f>
        <v>1</v>
      </c>
      <c r="L106" s="1">
        <f>COUNTIFS(Table2[Sub-Sector],Table4[[#This Row],[Sub-Sector]],Table2[% Away From Current Week Low],"&gt;=0.05")/Table4[[#This Row],[Count]]</f>
        <v>0</v>
      </c>
      <c r="M106" s="1">
        <f>COUNTIFS(Table2[Sub-Sector],Table4[[#This Row],[Sub-Sector]],Table2[% Away From Current Week High],"&lt;=0.05")/Table4[[#This Row],[Count]]</f>
        <v>0.75</v>
      </c>
      <c r="N106" s="1">
        <f>COUNTIFS(Table2[Sub-Sector],Table4[[#This Row],[Sub-Sector]],Table2[% Away From Current Month Low],"&gt;=0.05")/Table4[[#This Row],[Count]]</f>
        <v>0</v>
      </c>
      <c r="O106" s="1">
        <f>COUNTIFS(Table2[Sub-Sector],Table4[[#This Row],[Sub-Sector]],Table2[% Away From Current Month High],"&lt;=0.05")/Table4[[#This Row],[Count]]</f>
        <v>0</v>
      </c>
      <c r="P106" s="1">
        <f>COUNTIFS(Table2[Sub-Sector],Table4[[#This Row],[Sub-Sector]],Table2[% Away From 52W High],"&lt;=10")/Table4[[#This Row],[Count]]</f>
        <v>0</v>
      </c>
      <c r="Q106" s="1">
        <f>COUNTIFS(Table2[Sub-Sector],Table4[[#This Row],[Sub-Sector]],Table2[% Away From 52W Low],"&gt;=10")/Table4[[#This Row],[Count]]</f>
        <v>0.5</v>
      </c>
      <c r="R106" s="1">
        <f>COUNTIFS(Table2[Sub-Sector],Table4[[#This Row],[Sub-Sector]],Table2[% Price above 20 EMA],"&gt;=0")/Table4[[#This Row],[Count]]</f>
        <v>0</v>
      </c>
      <c r="S106" s="1">
        <f>COUNTIFS(Table2[Sub-Sector],Table4[[#This Row],[Sub-Sector]],Table2[% Price above 50 EMA],"&gt;=0")/Table4[[#This Row],[Count]]</f>
        <v>0</v>
      </c>
      <c r="T106" s="1">
        <f>COUNTIFS(Table2[Sub-Sector],Table4[[#This Row],[Sub-Sector]],Table2[% Price above 200 EMA],"&gt;=0")/Table4[[#This Row],[Count]]</f>
        <v>0.25</v>
      </c>
      <c r="U106" s="1">
        <f>COUNTIFS(Table2[Sub-Sector],Table4[[#This Row],[Sub-Sector]],Table2[Rate of Change - Zone],"Positive")/Table4[[#This Row],[Count]]</f>
        <v>0</v>
      </c>
      <c r="V106" s="1">
        <f>COUNTIFS(Table2[Sub-Sector],Table4[[#This Row],[Sub-Sector]],Table2[Sharpe Ratio],"&gt;=0.10")/Table4[[#This Row],[Count]]</f>
        <v>0.5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477</v>
      </c>
      <c r="X106">
        <f>_xlfn.RANK.AVG(Table4[[#This Row],[Score]],Table4[Score],1)</f>
        <v>67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6">
        <f>_xlfn.RANK.AVG(Table4[[#This Row],[Score 2 ]],Table4[[Score 2 ]],1)</f>
        <v>105</v>
      </c>
    </row>
    <row r="107" spans="1:26" x14ac:dyDescent="0.3">
      <c r="A107" t="s">
        <v>554</v>
      </c>
      <c r="B107">
        <f>COUNTIFS(Table2[Sub-Sector],Table4[[#This Row],[Sub-Sector]])</f>
        <v>5</v>
      </c>
      <c r="C107" s="1">
        <f>COUNTIFS(Table2[Sub-Sector],Table4[[#This Row],[Sub-Sector]],Table2[Uptrend],"Uptrend")/Table4[[#This Row],[Count]]</f>
        <v>0</v>
      </c>
      <c r="D107" s="1">
        <f>COUNTIFS(Table2[Sub-Sector],Table4[[#This Row],[Sub-Sector]],Table2[1W Return vs Nifty],"&gt;=5")/Table4[[#This Row],[Count]]</f>
        <v>0</v>
      </c>
      <c r="E107" s="1">
        <f>COUNTIFS(Table2[Sub-Sector],Table4[[#This Row],[Sub-Sector]],Table2[1M Return vs Nifty],"&gt;=5")/Table4[[#This Row],[Count]]</f>
        <v>0.2</v>
      </c>
      <c r="F107" s="1">
        <f>COUNTIFS(Table2[Sub-Sector],Table4[[#This Row],[Sub-Sector]],Table2[6M Return vs Nifty],"&gt;=10")/Table4[[#This Row],[Count]]</f>
        <v>0</v>
      </c>
      <c r="G107" s="1">
        <f>COUNTIFS(Table2[Sub-Sector],Table4[[#This Row],[Sub-Sector]],Table2[1Y Return vs Nifty],"&gt;=10")/Table4[[#This Row],[Count]]</f>
        <v>0.2</v>
      </c>
      <c r="H107" s="1">
        <f>COUNTIFS(Table2[Sub-Sector],Table4[[#This Row],[Sub-Sector]],Table2[RSI Exponential â€“ 14D],"&gt;=50")/Table4[[#This Row],[Count]]</f>
        <v>0</v>
      </c>
      <c r="I107" s="1">
        <f>COUNTIFS(Table2[Sub-Sector],Table4[[#This Row],[Sub-Sector]],Table2[Relative Volume],"&gt;=1")/Table4[[#This Row],[Count]]</f>
        <v>0.2</v>
      </c>
      <c r="J107" s="1">
        <f>COUNTIFS(Table2[Sub-Sector],Table4[[#This Row],[Sub-Sector]],Table2[% Away From Day Low],"&gt;=0.05")/Table4[[#This Row],[Count]]</f>
        <v>0</v>
      </c>
      <c r="K107" s="1">
        <f>COUNTIFS(Table2[Sub-Sector],Table4[[#This Row],[Sub-Sector]],Table2[% Away From Day High],"&lt;=0.05")/Table4[[#This Row],[Count]]</f>
        <v>1</v>
      </c>
      <c r="L107" s="1">
        <f>COUNTIFS(Table2[Sub-Sector],Table4[[#This Row],[Sub-Sector]],Table2[% Away From Current Week Low],"&gt;=0.05")/Table4[[#This Row],[Count]]</f>
        <v>0.2</v>
      </c>
      <c r="M107" s="1">
        <f>COUNTIFS(Table2[Sub-Sector],Table4[[#This Row],[Sub-Sector]],Table2[% Away From Current Week High],"&lt;=0.05")/Table4[[#This Row],[Count]]</f>
        <v>0.8</v>
      </c>
      <c r="N107" s="1">
        <f>COUNTIFS(Table2[Sub-Sector],Table4[[#This Row],[Sub-Sector]],Table2[% Away From Current Month Low],"&gt;=0.05")/Table4[[#This Row],[Count]]</f>
        <v>0.2</v>
      </c>
      <c r="O107" s="1">
        <f>COUNTIFS(Table2[Sub-Sector],Table4[[#This Row],[Sub-Sector]],Table2[% Away From Current Month High],"&lt;=0.05")/Table4[[#This Row],[Count]]</f>
        <v>0</v>
      </c>
      <c r="P107" s="1">
        <f>COUNTIFS(Table2[Sub-Sector],Table4[[#This Row],[Sub-Sector]],Table2[% Away From 52W High],"&lt;=10")/Table4[[#This Row],[Count]]</f>
        <v>0</v>
      </c>
      <c r="Q107" s="1">
        <f>COUNTIFS(Table2[Sub-Sector],Table4[[#This Row],[Sub-Sector]],Table2[% Away From 52W Low],"&gt;=10")/Table4[[#This Row],[Count]]</f>
        <v>0.8</v>
      </c>
      <c r="R107" s="1">
        <f>COUNTIFS(Table2[Sub-Sector],Table4[[#This Row],[Sub-Sector]],Table2[% Price above 20 EMA],"&gt;=0")/Table4[[#This Row],[Count]]</f>
        <v>0</v>
      </c>
      <c r="S107" s="1">
        <f>COUNTIFS(Table2[Sub-Sector],Table4[[#This Row],[Sub-Sector]],Table2[% Price above 50 EMA],"&gt;=0")/Table4[[#This Row],[Count]]</f>
        <v>0</v>
      </c>
      <c r="T107" s="1">
        <f>COUNTIFS(Table2[Sub-Sector],Table4[[#This Row],[Sub-Sector]],Table2[% Price above 200 EMA],"&gt;=0")/Table4[[#This Row],[Count]]</f>
        <v>0</v>
      </c>
      <c r="U107" s="1">
        <f>COUNTIFS(Table2[Sub-Sector],Table4[[#This Row],[Sub-Sector]],Table2[Rate of Change - Zone],"Positive")/Table4[[#This Row],[Count]]</f>
        <v>0</v>
      </c>
      <c r="V107" s="1">
        <f>COUNTIFS(Table2[Sub-Sector],Table4[[#This Row],[Sub-Sector]],Table2[Sharpe Ratio],"&gt;=0.10")/Table4[[#This Row],[Count]]</f>
        <v>0.2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559.5</v>
      </c>
      <c r="X107">
        <f>_xlfn.RANK.AVG(Table4[[#This Row],[Score]],Table4[Score],1)</f>
        <v>93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344</v>
      </c>
      <c r="Z107">
        <f>_xlfn.RANK.AVG(Table4[[#This Row],[Score 2 ]],Table4[[Score 2 ]],1)</f>
        <v>106</v>
      </c>
    </row>
    <row r="108" spans="1:26" x14ac:dyDescent="0.3">
      <c r="A108" t="s">
        <v>1467</v>
      </c>
      <c r="B108">
        <f>COUNTIFS(Table2[Sub-Sector],Table4[[#This Row],[Sub-Sector]])</f>
        <v>2</v>
      </c>
      <c r="C108" s="1">
        <f>COUNTIFS(Table2[Sub-Sector],Table4[[#This Row],[Sub-Sector]],Table2[Uptrend],"Uptrend")/Table4[[#This Row],[Count]]</f>
        <v>0</v>
      </c>
      <c r="D108" s="1">
        <f>COUNTIFS(Table2[Sub-Sector],Table4[[#This Row],[Sub-Sector]],Table2[1W Return vs Nifty],"&gt;=5")/Table4[[#This Row],[Count]]</f>
        <v>0</v>
      </c>
      <c r="E108" s="1">
        <f>COUNTIFS(Table2[Sub-Sector],Table4[[#This Row],[Sub-Sector]],Table2[1M Return vs Nifty],"&gt;=5")/Table4[[#This Row],[Count]]</f>
        <v>0</v>
      </c>
      <c r="F108" s="1">
        <f>COUNTIFS(Table2[Sub-Sector],Table4[[#This Row],[Sub-Sector]],Table2[6M Return vs Nifty],"&gt;=10")/Table4[[#This Row],[Count]]</f>
        <v>0</v>
      </c>
      <c r="G108" s="1">
        <f>COUNTIFS(Table2[Sub-Sector],Table4[[#This Row],[Sub-Sector]],Table2[1Y Return vs Nifty],"&gt;=10")/Table4[[#This Row],[Count]]</f>
        <v>0.5</v>
      </c>
      <c r="H108" s="1">
        <f>COUNTIFS(Table2[Sub-Sector],Table4[[#This Row],[Sub-Sector]],Table2[RSI Exponential â€“ 14D],"&gt;=50")/Table4[[#This Row],[Count]]</f>
        <v>0</v>
      </c>
      <c r="I108" s="1">
        <f>COUNTIFS(Table2[Sub-Sector],Table4[[#This Row],[Sub-Sector]],Table2[Relative Volume],"&gt;=1")/Table4[[#This Row],[Count]]</f>
        <v>0</v>
      </c>
      <c r="J108" s="1">
        <f>COUNTIFS(Table2[Sub-Sector],Table4[[#This Row],[Sub-Sector]],Table2[% Away From Day Low],"&gt;=0.05")/Table4[[#This Row],[Count]]</f>
        <v>0</v>
      </c>
      <c r="K108" s="1">
        <f>COUNTIFS(Table2[Sub-Sector],Table4[[#This Row],[Sub-Sector]],Table2[% Away From Day High],"&lt;=0.05")/Table4[[#This Row],[Count]]</f>
        <v>1</v>
      </c>
      <c r="L108" s="1">
        <f>COUNTIFS(Table2[Sub-Sector],Table4[[#This Row],[Sub-Sector]],Table2[% Away From Current Week Low],"&gt;=0.05")/Table4[[#This Row],[Count]]</f>
        <v>0</v>
      </c>
      <c r="M108" s="1">
        <f>COUNTIFS(Table2[Sub-Sector],Table4[[#This Row],[Sub-Sector]],Table2[% Away From Current Week High],"&lt;=0.05")/Table4[[#This Row],[Count]]</f>
        <v>0</v>
      </c>
      <c r="N108" s="1">
        <f>COUNTIFS(Table2[Sub-Sector],Table4[[#This Row],[Sub-Sector]],Table2[% Away From Current Month Low],"&gt;=0.05")/Table4[[#This Row],[Count]]</f>
        <v>0</v>
      </c>
      <c r="O108" s="1">
        <f>COUNTIFS(Table2[Sub-Sector],Table4[[#This Row],[Sub-Sector]],Table2[% Away From Current Month High],"&lt;=0.05")/Table4[[#This Row],[Count]]</f>
        <v>0</v>
      </c>
      <c r="P108" s="1">
        <f>COUNTIFS(Table2[Sub-Sector],Table4[[#This Row],[Sub-Sector]],Table2[% Away From 52W High],"&lt;=10")/Table4[[#This Row],[Count]]</f>
        <v>0</v>
      </c>
      <c r="Q108" s="1">
        <f>COUNTIFS(Table2[Sub-Sector],Table4[[#This Row],[Sub-Sector]],Table2[% Away From 52W Low],"&gt;=10")/Table4[[#This Row],[Count]]</f>
        <v>1</v>
      </c>
      <c r="R108" s="1">
        <f>COUNTIFS(Table2[Sub-Sector],Table4[[#This Row],[Sub-Sector]],Table2[% Price above 20 EMA],"&gt;=0")/Table4[[#This Row],[Count]]</f>
        <v>0</v>
      </c>
      <c r="S108" s="1">
        <f>COUNTIFS(Table2[Sub-Sector],Table4[[#This Row],[Sub-Sector]],Table2[% Price above 50 EMA],"&gt;=0")/Table4[[#This Row],[Count]]</f>
        <v>0</v>
      </c>
      <c r="T108" s="1">
        <f>COUNTIFS(Table2[Sub-Sector],Table4[[#This Row],[Sub-Sector]],Table2[% Price above 200 EMA],"&gt;=0")/Table4[[#This Row],[Count]]</f>
        <v>0</v>
      </c>
      <c r="U108" s="1">
        <f>COUNTIFS(Table2[Sub-Sector],Table4[[#This Row],[Sub-Sector]],Table2[Rate of Change - Zone],"Positive")/Table4[[#This Row],[Count]]</f>
        <v>0</v>
      </c>
      <c r="V108" s="1">
        <f>COUNTIFS(Table2[Sub-Sector],Table4[[#This Row],[Sub-Sector]],Table2[Sharpe Ratio],"&gt;=0.10")/Table4[[#This Row],[Count]]</f>
        <v>0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620</v>
      </c>
      <c r="X108">
        <f>_xlfn.RANK.AVG(Table4[[#This Row],[Score]],Table4[Score],1)</f>
        <v>110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349</v>
      </c>
      <c r="Z108">
        <f>_xlfn.RANK.AVG(Table4[[#This Row],[Score 2 ]],Table4[[Score 2 ]],1)</f>
        <v>107</v>
      </c>
    </row>
    <row r="109" spans="1:26" x14ac:dyDescent="0.3">
      <c r="A109" t="s">
        <v>108</v>
      </c>
      <c r="B109">
        <f>COUNTIFS(Table2[Sub-Sector],Table4[[#This Row],[Sub-Sector]])</f>
        <v>4</v>
      </c>
      <c r="C109" s="1">
        <f>COUNTIFS(Table2[Sub-Sector],Table4[[#This Row],[Sub-Sector]],Table2[Uptrend],"Uptrend")/Table4[[#This Row],[Count]]</f>
        <v>0.25</v>
      </c>
      <c r="D109" s="1">
        <f>COUNTIFS(Table2[Sub-Sector],Table4[[#This Row],[Sub-Sector]],Table2[1W Return vs Nifty],"&gt;=5")/Table4[[#This Row],[Count]]</f>
        <v>0</v>
      </c>
      <c r="E109" s="1">
        <f>COUNTIFS(Table2[Sub-Sector],Table4[[#This Row],[Sub-Sector]],Table2[1M Return vs Nifty],"&gt;=5")/Table4[[#This Row],[Count]]</f>
        <v>0</v>
      </c>
      <c r="F109" s="1">
        <f>COUNTIFS(Table2[Sub-Sector],Table4[[#This Row],[Sub-Sector]],Table2[6M Return vs Nifty],"&gt;=10")/Table4[[#This Row],[Count]]</f>
        <v>0</v>
      </c>
      <c r="G109" s="1">
        <f>COUNTIFS(Table2[Sub-Sector],Table4[[#This Row],[Sub-Sector]],Table2[1Y Return vs Nifty],"&gt;=10")/Table4[[#This Row],[Count]]</f>
        <v>0</v>
      </c>
      <c r="H109" s="1">
        <f>COUNTIFS(Table2[Sub-Sector],Table4[[#This Row],[Sub-Sector]],Table2[RSI Exponential â€“ 14D],"&gt;=50")/Table4[[#This Row],[Count]]</f>
        <v>0</v>
      </c>
      <c r="I109" s="1">
        <f>COUNTIFS(Table2[Sub-Sector],Table4[[#This Row],[Sub-Sector]],Table2[Relative Volume],"&gt;=1")/Table4[[#This Row],[Count]]</f>
        <v>0.25</v>
      </c>
      <c r="J109" s="1">
        <f>COUNTIFS(Table2[Sub-Sector],Table4[[#This Row],[Sub-Sector]],Table2[% Away From Day Low],"&gt;=0.05")/Table4[[#This Row],[Count]]</f>
        <v>0</v>
      </c>
      <c r="K109" s="1">
        <f>COUNTIFS(Table2[Sub-Sector],Table4[[#This Row],[Sub-Sector]],Table2[% Away From Day High],"&lt;=0.05")/Table4[[#This Row],[Count]]</f>
        <v>1</v>
      </c>
      <c r="L109" s="1">
        <f>COUNTIFS(Table2[Sub-Sector],Table4[[#This Row],[Sub-Sector]],Table2[% Away From Current Week Low],"&gt;=0.05")/Table4[[#This Row],[Count]]</f>
        <v>0</v>
      </c>
      <c r="M109" s="1">
        <f>COUNTIFS(Table2[Sub-Sector],Table4[[#This Row],[Sub-Sector]],Table2[% Away From Current Week High],"&lt;=0.05")/Table4[[#This Row],[Count]]</f>
        <v>0.75</v>
      </c>
      <c r="N109" s="1">
        <f>COUNTIFS(Table2[Sub-Sector],Table4[[#This Row],[Sub-Sector]],Table2[% Away From Current Month Low],"&gt;=0.05")/Table4[[#This Row],[Count]]</f>
        <v>0</v>
      </c>
      <c r="O109" s="1">
        <f>COUNTIFS(Table2[Sub-Sector],Table4[[#This Row],[Sub-Sector]],Table2[% Away From Current Month High],"&lt;=0.05")/Table4[[#This Row],[Count]]</f>
        <v>0</v>
      </c>
      <c r="P109" s="1">
        <f>COUNTIFS(Table2[Sub-Sector],Table4[[#This Row],[Sub-Sector]],Table2[% Away From 52W High],"&lt;=10")/Table4[[#This Row],[Count]]</f>
        <v>0</v>
      </c>
      <c r="Q109" s="1">
        <f>COUNTIFS(Table2[Sub-Sector],Table4[[#This Row],[Sub-Sector]],Table2[% Away From 52W Low],"&gt;=10")/Table4[[#This Row],[Count]]</f>
        <v>0.25</v>
      </c>
      <c r="R109" s="1">
        <f>COUNTIFS(Table2[Sub-Sector],Table4[[#This Row],[Sub-Sector]],Table2[% Price above 20 EMA],"&gt;=0")/Table4[[#This Row],[Count]]</f>
        <v>0</v>
      </c>
      <c r="S109" s="1">
        <f>COUNTIFS(Table2[Sub-Sector],Table4[[#This Row],[Sub-Sector]],Table2[% Price above 50 EMA],"&gt;=0")/Table4[[#This Row],[Count]]</f>
        <v>0</v>
      </c>
      <c r="T109" s="1">
        <f>COUNTIFS(Table2[Sub-Sector],Table4[[#This Row],[Sub-Sector]],Table2[% Price above 200 EMA],"&gt;=0")/Table4[[#This Row],[Count]]</f>
        <v>0.25</v>
      </c>
      <c r="U109" s="1">
        <f>COUNTIFS(Table2[Sub-Sector],Table4[[#This Row],[Sub-Sector]],Table2[Rate of Change - Zone],"Positive")/Table4[[#This Row],[Count]]</f>
        <v>0</v>
      </c>
      <c r="V109" s="1">
        <f>COUNTIFS(Table2[Sub-Sector],Table4[[#This Row],[Sub-Sector]],Table2[Sharpe Ratio],"&gt;=0.10")/Table4[[#This Row],[Count]]</f>
        <v>0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572.5</v>
      </c>
      <c r="X109">
        <f>_xlfn.RANK.AVG(Table4[[#This Row],[Score]],Table4[Score],1)</f>
        <v>95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359</v>
      </c>
      <c r="Z109">
        <f>_xlfn.RANK.AVG(Table4[[#This Row],[Score 2 ]],Table4[[Score 2 ]],1)</f>
        <v>108</v>
      </c>
    </row>
    <row r="110" spans="1:26" x14ac:dyDescent="0.3">
      <c r="A110" t="s">
        <v>27</v>
      </c>
      <c r="B110">
        <f>COUNTIFS(Table2[Sub-Sector],Table4[[#This Row],[Sub-Sector]])</f>
        <v>4</v>
      </c>
      <c r="C110" s="1">
        <f>COUNTIFS(Table2[Sub-Sector],Table4[[#This Row],[Sub-Sector]],Table2[Uptrend],"Uptrend")/Table4[[#This Row],[Count]]</f>
        <v>0</v>
      </c>
      <c r="D110" s="1">
        <f>COUNTIFS(Table2[Sub-Sector],Table4[[#This Row],[Sub-Sector]],Table2[1W Return vs Nifty],"&gt;=5")/Table4[[#This Row],[Count]]</f>
        <v>0</v>
      </c>
      <c r="E110" s="1">
        <f>COUNTIFS(Table2[Sub-Sector],Table4[[#This Row],[Sub-Sector]],Table2[1M Return vs Nifty],"&gt;=5")/Table4[[#This Row],[Count]]</f>
        <v>0</v>
      </c>
      <c r="F110" s="1">
        <f>COUNTIFS(Table2[Sub-Sector],Table4[[#This Row],[Sub-Sector]],Table2[6M Return vs Nifty],"&gt;=10")/Table4[[#This Row],[Count]]</f>
        <v>0</v>
      </c>
      <c r="G110" s="1">
        <f>COUNTIFS(Table2[Sub-Sector],Table4[[#This Row],[Sub-Sector]],Table2[1Y Return vs Nifty],"&gt;=10")/Table4[[#This Row],[Count]]</f>
        <v>0.25</v>
      </c>
      <c r="H110" s="1">
        <f>COUNTIFS(Table2[Sub-Sector],Table4[[#This Row],[Sub-Sector]],Table2[RSI Exponential â€“ 14D],"&gt;=50")/Table4[[#This Row],[Count]]</f>
        <v>0</v>
      </c>
      <c r="I110" s="1">
        <f>COUNTIFS(Table2[Sub-Sector],Table4[[#This Row],[Sub-Sector]],Table2[Relative Volume],"&gt;=1")/Table4[[#This Row],[Count]]</f>
        <v>0</v>
      </c>
      <c r="J110" s="1">
        <f>COUNTIFS(Table2[Sub-Sector],Table4[[#This Row],[Sub-Sector]],Table2[% Away From Day Low],"&gt;=0.05")/Table4[[#This Row],[Count]]</f>
        <v>0</v>
      </c>
      <c r="K110" s="1">
        <f>COUNTIFS(Table2[Sub-Sector],Table4[[#This Row],[Sub-Sector]],Table2[% Away From Day High],"&lt;=0.05")/Table4[[#This Row],[Count]]</f>
        <v>1</v>
      </c>
      <c r="L110" s="1">
        <f>COUNTIFS(Table2[Sub-Sector],Table4[[#This Row],[Sub-Sector]],Table2[% Away From Current Week Low],"&gt;=0.05")/Table4[[#This Row],[Count]]</f>
        <v>0</v>
      </c>
      <c r="M110" s="1">
        <f>COUNTIFS(Table2[Sub-Sector],Table4[[#This Row],[Sub-Sector]],Table2[% Away From Current Week High],"&lt;=0.05")/Table4[[#This Row],[Count]]</f>
        <v>0.75</v>
      </c>
      <c r="N110" s="1">
        <f>COUNTIFS(Table2[Sub-Sector],Table4[[#This Row],[Sub-Sector]],Table2[% Away From Current Month Low],"&gt;=0.05")/Table4[[#This Row],[Count]]</f>
        <v>0</v>
      </c>
      <c r="O110" s="1">
        <f>COUNTIFS(Table2[Sub-Sector],Table4[[#This Row],[Sub-Sector]],Table2[% Away From Current Month High],"&lt;=0.05")/Table4[[#This Row],[Count]]</f>
        <v>0</v>
      </c>
      <c r="P110" s="1">
        <f>COUNTIFS(Table2[Sub-Sector],Table4[[#This Row],[Sub-Sector]],Table2[% Away From 52W High],"&lt;=10")/Table4[[#This Row],[Count]]</f>
        <v>0</v>
      </c>
      <c r="Q110" s="1">
        <f>COUNTIFS(Table2[Sub-Sector],Table4[[#This Row],[Sub-Sector]],Table2[% Away From 52W Low],"&gt;=10")/Table4[[#This Row],[Count]]</f>
        <v>0.25</v>
      </c>
      <c r="R110" s="1">
        <f>COUNTIFS(Table2[Sub-Sector],Table4[[#This Row],[Sub-Sector]],Table2[% Price above 20 EMA],"&gt;=0")/Table4[[#This Row],[Count]]</f>
        <v>0</v>
      </c>
      <c r="S110" s="1">
        <f>COUNTIFS(Table2[Sub-Sector],Table4[[#This Row],[Sub-Sector]],Table2[% Price above 50 EMA],"&gt;=0")/Table4[[#This Row],[Count]]</f>
        <v>0</v>
      </c>
      <c r="T110" s="1">
        <f>COUNTIFS(Table2[Sub-Sector],Table4[[#This Row],[Sub-Sector]],Table2[% Price above 200 EMA],"&gt;=0")/Table4[[#This Row],[Count]]</f>
        <v>0.25</v>
      </c>
      <c r="U110" s="1">
        <f>COUNTIFS(Table2[Sub-Sector],Table4[[#This Row],[Sub-Sector]],Table2[Rate of Change - Zone],"Positive")/Table4[[#This Row],[Count]]</f>
        <v>0</v>
      </c>
      <c r="V110" s="1">
        <f>COUNTIFS(Table2[Sub-Sector],Table4[[#This Row],[Sub-Sector]],Table2[Sharpe Ratio],"&gt;=0.10")/Table4[[#This Row],[Count]]</f>
        <v>0.25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647</v>
      </c>
      <c r="X110">
        <f>_xlfn.RANK.AVG(Table4[[#This Row],[Score]],Table4[Score],1)</f>
        <v>111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376</v>
      </c>
      <c r="Z110">
        <f>_xlfn.RANK.AVG(Table4[[#This Row],[Score 2 ]],Table4[[Score 2 ]],1)</f>
        <v>109</v>
      </c>
    </row>
    <row r="111" spans="1:26" x14ac:dyDescent="0.3">
      <c r="A111" t="s">
        <v>96</v>
      </c>
      <c r="B111">
        <f>COUNTIFS(Table2[Sub-Sector],Table4[[#This Row],[Sub-Sector]])</f>
        <v>1</v>
      </c>
      <c r="C111" s="1">
        <f>COUNTIFS(Table2[Sub-Sector],Table4[[#This Row],[Sub-Sector]],Table2[Uptrend],"Uptrend")/Table4[[#This Row],[Count]]</f>
        <v>0</v>
      </c>
      <c r="D111" s="1">
        <f>COUNTIFS(Table2[Sub-Sector],Table4[[#This Row],[Sub-Sector]],Table2[1W Return vs Nifty],"&gt;=5")/Table4[[#This Row],[Count]]</f>
        <v>0</v>
      </c>
      <c r="E111" s="1">
        <f>COUNTIFS(Table2[Sub-Sector],Table4[[#This Row],[Sub-Sector]],Table2[1M Return vs Nifty],"&gt;=5")/Table4[[#This Row],[Count]]</f>
        <v>0</v>
      </c>
      <c r="F111" s="1">
        <f>COUNTIFS(Table2[Sub-Sector],Table4[[#This Row],[Sub-Sector]],Table2[6M Return vs Nifty],"&gt;=10")/Table4[[#This Row],[Count]]</f>
        <v>0</v>
      </c>
      <c r="G111" s="1">
        <f>COUNTIFS(Table2[Sub-Sector],Table4[[#This Row],[Sub-Sector]],Table2[1Y Return vs Nifty],"&gt;=10")/Table4[[#This Row],[Count]]</f>
        <v>0</v>
      </c>
      <c r="H111" s="1">
        <f>COUNTIFS(Table2[Sub-Sector],Table4[[#This Row],[Sub-Sector]],Table2[RSI Exponential â€“ 14D],"&gt;=50")/Table4[[#This Row],[Count]]</f>
        <v>0</v>
      </c>
      <c r="I111" s="1">
        <f>COUNTIFS(Table2[Sub-Sector],Table4[[#This Row],[Sub-Sector]],Table2[Relative Volume],"&gt;=1")/Table4[[#This Row],[Count]]</f>
        <v>0</v>
      </c>
      <c r="J111" s="1">
        <f>COUNTIFS(Table2[Sub-Sector],Table4[[#This Row],[Sub-Sector]],Table2[% Away From Day Low],"&gt;=0.05")/Table4[[#This Row],[Count]]</f>
        <v>0</v>
      </c>
      <c r="K111" s="1">
        <f>COUNTIFS(Table2[Sub-Sector],Table4[[#This Row],[Sub-Sector]],Table2[% Away From Day High],"&lt;=0.05")/Table4[[#This Row],[Count]]</f>
        <v>1</v>
      </c>
      <c r="L111" s="1">
        <f>COUNTIFS(Table2[Sub-Sector],Table4[[#This Row],[Sub-Sector]],Table2[% Away From Current Week Low],"&gt;=0.05")/Table4[[#This Row],[Count]]</f>
        <v>0</v>
      </c>
      <c r="M111" s="1">
        <f>COUNTIFS(Table2[Sub-Sector],Table4[[#This Row],[Sub-Sector]],Table2[% Away From Current Week High],"&lt;=0.05")/Table4[[#This Row],[Count]]</f>
        <v>1</v>
      </c>
      <c r="N111" s="1">
        <f>COUNTIFS(Table2[Sub-Sector],Table4[[#This Row],[Sub-Sector]],Table2[% Away From Current Month Low],"&gt;=0.05")/Table4[[#This Row],[Count]]</f>
        <v>0</v>
      </c>
      <c r="O111" s="1">
        <f>COUNTIFS(Table2[Sub-Sector],Table4[[#This Row],[Sub-Sector]],Table2[% Away From Current Month High],"&lt;=0.05")/Table4[[#This Row],[Count]]</f>
        <v>0</v>
      </c>
      <c r="P111" s="1">
        <f>COUNTIFS(Table2[Sub-Sector],Table4[[#This Row],[Sub-Sector]],Table2[% Away From 52W High],"&lt;=10")/Table4[[#This Row],[Count]]</f>
        <v>0</v>
      </c>
      <c r="Q111" s="1">
        <f>COUNTIFS(Table2[Sub-Sector],Table4[[#This Row],[Sub-Sector]],Table2[% Away From 52W Low],"&gt;=10")/Table4[[#This Row],[Count]]</f>
        <v>1</v>
      </c>
      <c r="R111" s="1">
        <f>COUNTIFS(Table2[Sub-Sector],Table4[[#This Row],[Sub-Sector]],Table2[% Price above 20 EMA],"&gt;=0")/Table4[[#This Row],[Count]]</f>
        <v>0</v>
      </c>
      <c r="S111" s="1">
        <f>COUNTIFS(Table2[Sub-Sector],Table4[[#This Row],[Sub-Sector]],Table2[% Price above 50 EMA],"&gt;=0")/Table4[[#This Row],[Count]]</f>
        <v>0</v>
      </c>
      <c r="T111" s="1">
        <f>COUNTIFS(Table2[Sub-Sector],Table4[[#This Row],[Sub-Sector]],Table2[% Price above 200 EMA],"&gt;=0")/Table4[[#This Row],[Count]]</f>
        <v>0</v>
      </c>
      <c r="U111" s="1">
        <f>COUNTIFS(Table2[Sub-Sector],Table4[[#This Row],[Sub-Sector]],Table2[Rate of Change - Zone],"Positive")/Table4[[#This Row],[Count]]</f>
        <v>0</v>
      </c>
      <c r="V111" s="1">
        <f>COUNTIFS(Table2[Sub-Sector],Table4[[#This Row],[Sub-Sector]],Table2[Sharpe Ratio],"&gt;=0.10")/Table4[[#This Row],[Count]]</f>
        <v>1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1">
        <f>_xlfn.RANK.AVG(Table4[[#This Row],[Score]],Table4[Score],1)</f>
        <v>118.5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1">
        <f>_xlfn.RANK.AVG(Table4[[#This Row],[Score 2 ]],Table4[[Score 2 ]],1)</f>
        <v>117.5</v>
      </c>
    </row>
    <row r="112" spans="1:26" x14ac:dyDescent="0.3">
      <c r="A112" t="s">
        <v>306</v>
      </c>
      <c r="B112">
        <f>COUNTIFS(Table2[Sub-Sector],Table4[[#This Row],[Sub-Sector]])</f>
        <v>1</v>
      </c>
      <c r="C112" s="1">
        <f>COUNTIFS(Table2[Sub-Sector],Table4[[#This Row],[Sub-Sector]],Table2[Uptrend],"Uptrend")/Table4[[#This Row],[Count]]</f>
        <v>0</v>
      </c>
      <c r="D112" s="1">
        <f>COUNTIFS(Table2[Sub-Sector],Table4[[#This Row],[Sub-Sector]],Table2[1W Return vs Nifty],"&gt;=5")/Table4[[#This Row],[Count]]</f>
        <v>0</v>
      </c>
      <c r="E112" s="1">
        <f>COUNTIFS(Table2[Sub-Sector],Table4[[#This Row],[Sub-Sector]],Table2[1M Return vs Nifty],"&gt;=5")/Table4[[#This Row],[Count]]</f>
        <v>0</v>
      </c>
      <c r="F112" s="1">
        <f>COUNTIFS(Table2[Sub-Sector],Table4[[#This Row],[Sub-Sector]],Table2[6M Return vs Nifty],"&gt;=10")/Table4[[#This Row],[Count]]</f>
        <v>0</v>
      </c>
      <c r="G112" s="1">
        <f>COUNTIFS(Table2[Sub-Sector],Table4[[#This Row],[Sub-Sector]],Table2[1Y Return vs Nifty],"&gt;=10")/Table4[[#This Row],[Count]]</f>
        <v>0</v>
      </c>
      <c r="H112" s="1">
        <f>COUNTIFS(Table2[Sub-Sector],Table4[[#This Row],[Sub-Sector]],Table2[RSI Exponential â€“ 14D],"&gt;=50")/Table4[[#This Row],[Count]]</f>
        <v>0</v>
      </c>
      <c r="I112" s="1">
        <f>COUNTIFS(Table2[Sub-Sector],Table4[[#This Row],[Sub-Sector]],Table2[Relative Volume],"&gt;=1")/Table4[[#This Row],[Count]]</f>
        <v>0</v>
      </c>
      <c r="J112" s="1">
        <f>COUNTIFS(Table2[Sub-Sector],Table4[[#This Row],[Sub-Sector]],Table2[% Away From Day Low],"&gt;=0.05")/Table4[[#This Row],[Count]]</f>
        <v>0</v>
      </c>
      <c r="K112" s="1">
        <f>COUNTIFS(Table2[Sub-Sector],Table4[[#This Row],[Sub-Sector]],Table2[% Away From Day High],"&lt;=0.05")/Table4[[#This Row],[Count]]</f>
        <v>1</v>
      </c>
      <c r="L112" s="1">
        <f>COUNTIFS(Table2[Sub-Sector],Table4[[#This Row],[Sub-Sector]],Table2[% Away From Current Week Low],"&gt;=0.05")/Table4[[#This Row],[Count]]</f>
        <v>0</v>
      </c>
      <c r="M112" s="1">
        <f>COUNTIFS(Table2[Sub-Sector],Table4[[#This Row],[Sub-Sector]],Table2[% Away From Current Week High],"&lt;=0.05")/Table4[[#This Row],[Count]]</f>
        <v>0</v>
      </c>
      <c r="N112" s="1">
        <f>COUNTIFS(Table2[Sub-Sector],Table4[[#This Row],[Sub-Sector]],Table2[% Away From Current Month Low],"&gt;=0.05")/Table4[[#This Row],[Count]]</f>
        <v>0</v>
      </c>
      <c r="O112" s="1">
        <f>COUNTIFS(Table2[Sub-Sector],Table4[[#This Row],[Sub-Sector]],Table2[% Away From Current Month High],"&lt;=0.05")/Table4[[#This Row],[Count]]</f>
        <v>0</v>
      </c>
      <c r="P112" s="1">
        <f>COUNTIFS(Table2[Sub-Sector],Table4[[#This Row],[Sub-Sector]],Table2[% Away From 52W High],"&lt;=10")/Table4[[#This Row],[Count]]</f>
        <v>0</v>
      </c>
      <c r="Q112" s="1">
        <f>COUNTIFS(Table2[Sub-Sector],Table4[[#This Row],[Sub-Sector]],Table2[% Away From 52W Low],"&gt;=10")/Table4[[#This Row],[Count]]</f>
        <v>1</v>
      </c>
      <c r="R112" s="1">
        <f>COUNTIFS(Table2[Sub-Sector],Table4[[#This Row],[Sub-Sector]],Table2[% Price above 20 EMA],"&gt;=0")/Table4[[#This Row],[Count]]</f>
        <v>0</v>
      </c>
      <c r="S112" s="1">
        <f>COUNTIFS(Table2[Sub-Sector],Table4[[#This Row],[Sub-Sector]],Table2[% Price above 50 EMA],"&gt;=0")/Table4[[#This Row],[Count]]</f>
        <v>0</v>
      </c>
      <c r="T112" s="1">
        <f>COUNTIFS(Table2[Sub-Sector],Table4[[#This Row],[Sub-Sector]],Table2[% Price above 200 EMA],"&gt;=0")/Table4[[#This Row],[Count]]</f>
        <v>0</v>
      </c>
      <c r="U112" s="1">
        <f>COUNTIFS(Table2[Sub-Sector],Table4[[#This Row],[Sub-Sector]],Table2[Rate of Change - Zone],"Positive")/Table4[[#This Row],[Count]]</f>
        <v>0</v>
      </c>
      <c r="V112" s="1">
        <f>COUNTIFS(Table2[Sub-Sector],Table4[[#This Row],[Sub-Sector]],Table2[Sharpe Ratio],"&gt;=0.10")/Table4[[#This Row],[Count]]</f>
        <v>0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2">
        <f>_xlfn.RANK.AVG(Table4[[#This Row],[Score]],Table4[Score],1)</f>
        <v>118.5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2">
        <f>_xlfn.RANK.AVG(Table4[[#This Row],[Score 2 ]],Table4[[Score 2 ]],1)</f>
        <v>117.5</v>
      </c>
    </row>
    <row r="113" spans="1:26" x14ac:dyDescent="0.3">
      <c r="A113" t="s">
        <v>361</v>
      </c>
      <c r="B113">
        <f>COUNTIFS(Table2[Sub-Sector],Table4[[#This Row],[Sub-Sector]])</f>
        <v>1</v>
      </c>
      <c r="C113" s="1">
        <f>COUNTIFS(Table2[Sub-Sector],Table4[[#This Row],[Sub-Sector]],Table2[Uptrend],"Uptrend")/Table4[[#This Row],[Count]]</f>
        <v>0</v>
      </c>
      <c r="D113" s="1">
        <f>COUNTIFS(Table2[Sub-Sector],Table4[[#This Row],[Sub-Sector]],Table2[1W Return vs Nifty],"&gt;=5")/Table4[[#This Row],[Count]]</f>
        <v>0</v>
      </c>
      <c r="E113" s="1">
        <f>COUNTIFS(Table2[Sub-Sector],Table4[[#This Row],[Sub-Sector]],Table2[1M Return vs Nifty],"&gt;=5")/Table4[[#This Row],[Count]]</f>
        <v>0</v>
      </c>
      <c r="F113" s="1">
        <f>COUNTIFS(Table2[Sub-Sector],Table4[[#This Row],[Sub-Sector]],Table2[6M Return vs Nifty],"&gt;=10")/Table4[[#This Row],[Count]]</f>
        <v>0</v>
      </c>
      <c r="G113" s="1">
        <f>COUNTIFS(Table2[Sub-Sector],Table4[[#This Row],[Sub-Sector]],Table2[1Y Return vs Nifty],"&gt;=10")/Table4[[#This Row],[Count]]</f>
        <v>0</v>
      </c>
      <c r="H113" s="1">
        <f>COUNTIFS(Table2[Sub-Sector],Table4[[#This Row],[Sub-Sector]],Table2[RSI Exponential â€“ 14D],"&gt;=50")/Table4[[#This Row],[Count]]</f>
        <v>0</v>
      </c>
      <c r="I113" s="1">
        <f>COUNTIFS(Table2[Sub-Sector],Table4[[#This Row],[Sub-Sector]],Table2[Relative Volume],"&gt;=1")/Table4[[#This Row],[Count]]</f>
        <v>0</v>
      </c>
      <c r="J113" s="1">
        <f>COUNTIFS(Table2[Sub-Sector],Table4[[#This Row],[Sub-Sector]],Table2[% Away From Day Low],"&gt;=0.05")/Table4[[#This Row],[Count]]</f>
        <v>0</v>
      </c>
      <c r="K113" s="1">
        <f>COUNTIFS(Table2[Sub-Sector],Table4[[#This Row],[Sub-Sector]],Table2[% Away From Day High],"&lt;=0.05")/Table4[[#This Row],[Count]]</f>
        <v>1</v>
      </c>
      <c r="L113" s="1">
        <f>COUNTIFS(Table2[Sub-Sector],Table4[[#This Row],[Sub-Sector]],Table2[% Away From Current Week Low],"&gt;=0.05")/Table4[[#This Row],[Count]]</f>
        <v>0</v>
      </c>
      <c r="M113" s="1">
        <f>COUNTIFS(Table2[Sub-Sector],Table4[[#This Row],[Sub-Sector]],Table2[% Away From Current Week High],"&lt;=0.05")/Table4[[#This Row],[Count]]</f>
        <v>1</v>
      </c>
      <c r="N113" s="1">
        <f>COUNTIFS(Table2[Sub-Sector],Table4[[#This Row],[Sub-Sector]],Table2[% Away From Current Month Low],"&gt;=0.05")/Table4[[#This Row],[Count]]</f>
        <v>0</v>
      </c>
      <c r="O113" s="1">
        <f>COUNTIFS(Table2[Sub-Sector],Table4[[#This Row],[Sub-Sector]],Table2[% Away From Current Month High],"&lt;=0.05")/Table4[[#This Row],[Count]]</f>
        <v>1</v>
      </c>
      <c r="P113" s="1">
        <f>COUNTIFS(Table2[Sub-Sector],Table4[[#This Row],[Sub-Sector]],Table2[% Away From 52W High],"&lt;=10")/Table4[[#This Row],[Count]]</f>
        <v>0</v>
      </c>
      <c r="Q113" s="1">
        <f>COUNTIFS(Table2[Sub-Sector],Table4[[#This Row],[Sub-Sector]],Table2[% Away From 52W Low],"&gt;=10")/Table4[[#This Row],[Count]]</f>
        <v>0</v>
      </c>
      <c r="R113" s="1">
        <f>COUNTIFS(Table2[Sub-Sector],Table4[[#This Row],[Sub-Sector]],Table2[% Price above 20 EMA],"&gt;=0")/Table4[[#This Row],[Count]]</f>
        <v>0</v>
      </c>
      <c r="S113" s="1">
        <f>COUNTIFS(Table2[Sub-Sector],Table4[[#This Row],[Sub-Sector]],Table2[% Price above 50 EMA],"&gt;=0")/Table4[[#This Row],[Count]]</f>
        <v>0</v>
      </c>
      <c r="T113" s="1">
        <f>COUNTIFS(Table2[Sub-Sector],Table4[[#This Row],[Sub-Sector]],Table2[% Price above 200 EMA],"&gt;=0")/Table4[[#This Row],[Count]]</f>
        <v>0</v>
      </c>
      <c r="U113" s="1">
        <f>COUNTIFS(Table2[Sub-Sector],Table4[[#This Row],[Sub-Sector]],Table2[Rate of Change - Zone],"Positive")/Table4[[#This Row],[Count]]</f>
        <v>0</v>
      </c>
      <c r="V113" s="1">
        <f>COUNTIFS(Table2[Sub-Sector],Table4[[#This Row],[Sub-Sector]],Table2[Sharpe Ratio],"&gt;=0.10")/Table4[[#This Row],[Count]]</f>
        <v>0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3">
        <f>_xlfn.RANK.AVG(Table4[[#This Row],[Score]],Table4[Score],1)</f>
        <v>118.5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3">
        <f>_xlfn.RANK.AVG(Table4[[#This Row],[Score 2 ]],Table4[[Score 2 ]],1)</f>
        <v>117.5</v>
      </c>
    </row>
    <row r="114" spans="1:26" x14ac:dyDescent="0.3">
      <c r="A114" t="s">
        <v>458</v>
      </c>
      <c r="B114">
        <f>COUNTIFS(Table2[Sub-Sector],Table4[[#This Row],[Sub-Sector]])</f>
        <v>1</v>
      </c>
      <c r="C114" s="1">
        <f>COUNTIFS(Table2[Sub-Sector],Table4[[#This Row],[Sub-Sector]],Table2[Uptrend],"Uptrend")/Table4[[#This Row],[Count]]</f>
        <v>0</v>
      </c>
      <c r="D114" s="1">
        <f>COUNTIFS(Table2[Sub-Sector],Table4[[#This Row],[Sub-Sector]],Table2[1W Return vs Nifty],"&gt;=5")/Table4[[#This Row],[Count]]</f>
        <v>0</v>
      </c>
      <c r="E114" s="1">
        <f>COUNTIFS(Table2[Sub-Sector],Table4[[#This Row],[Sub-Sector]],Table2[1M Return vs Nifty],"&gt;=5")/Table4[[#This Row],[Count]]</f>
        <v>0</v>
      </c>
      <c r="F114" s="1">
        <f>COUNTIFS(Table2[Sub-Sector],Table4[[#This Row],[Sub-Sector]],Table2[6M Return vs Nifty],"&gt;=10")/Table4[[#This Row],[Count]]</f>
        <v>0</v>
      </c>
      <c r="G114" s="1">
        <f>COUNTIFS(Table2[Sub-Sector],Table4[[#This Row],[Sub-Sector]],Table2[1Y Return vs Nifty],"&gt;=10")/Table4[[#This Row],[Count]]</f>
        <v>0</v>
      </c>
      <c r="H114" s="1">
        <f>COUNTIFS(Table2[Sub-Sector],Table4[[#This Row],[Sub-Sector]],Table2[RSI Exponential â€“ 14D],"&gt;=50")/Table4[[#This Row],[Count]]</f>
        <v>0</v>
      </c>
      <c r="I114" s="1">
        <f>COUNTIFS(Table2[Sub-Sector],Table4[[#This Row],[Sub-Sector]],Table2[Relative Volume],"&gt;=1")/Table4[[#This Row],[Count]]</f>
        <v>0</v>
      </c>
      <c r="J114" s="1">
        <f>COUNTIFS(Table2[Sub-Sector],Table4[[#This Row],[Sub-Sector]],Table2[% Away From Day Low],"&gt;=0.05")/Table4[[#This Row],[Count]]</f>
        <v>0</v>
      </c>
      <c r="K114" s="1">
        <f>COUNTIFS(Table2[Sub-Sector],Table4[[#This Row],[Sub-Sector]],Table2[% Away From Day High],"&lt;=0.05")/Table4[[#This Row],[Count]]</f>
        <v>1</v>
      </c>
      <c r="L114" s="1">
        <f>COUNTIFS(Table2[Sub-Sector],Table4[[#This Row],[Sub-Sector]],Table2[% Away From Current Week Low],"&gt;=0.05")/Table4[[#This Row],[Count]]</f>
        <v>0</v>
      </c>
      <c r="M114" s="1">
        <f>COUNTIFS(Table2[Sub-Sector],Table4[[#This Row],[Sub-Sector]],Table2[% Away From Current Week High],"&lt;=0.05")/Table4[[#This Row],[Count]]</f>
        <v>1</v>
      </c>
      <c r="N114" s="1">
        <f>COUNTIFS(Table2[Sub-Sector],Table4[[#This Row],[Sub-Sector]],Table2[% Away From Current Month Low],"&gt;=0.05")/Table4[[#This Row],[Count]]</f>
        <v>0</v>
      </c>
      <c r="O114" s="1">
        <f>COUNTIFS(Table2[Sub-Sector],Table4[[#This Row],[Sub-Sector]],Table2[% Away From Current Month High],"&lt;=0.05")/Table4[[#This Row],[Count]]</f>
        <v>0</v>
      </c>
      <c r="P114" s="1">
        <f>COUNTIFS(Table2[Sub-Sector],Table4[[#This Row],[Sub-Sector]],Table2[% Away From 52W High],"&lt;=10")/Table4[[#This Row],[Count]]</f>
        <v>0</v>
      </c>
      <c r="Q114" s="1">
        <f>COUNTIFS(Table2[Sub-Sector],Table4[[#This Row],[Sub-Sector]],Table2[% Away From 52W Low],"&gt;=10")/Table4[[#This Row],[Count]]</f>
        <v>1</v>
      </c>
      <c r="R114" s="1">
        <f>COUNTIFS(Table2[Sub-Sector],Table4[[#This Row],[Sub-Sector]],Table2[% Price above 20 EMA],"&gt;=0")/Table4[[#This Row],[Count]]</f>
        <v>0</v>
      </c>
      <c r="S114" s="1">
        <f>COUNTIFS(Table2[Sub-Sector],Table4[[#This Row],[Sub-Sector]],Table2[% Price above 50 EMA],"&gt;=0")/Table4[[#This Row],[Count]]</f>
        <v>0</v>
      </c>
      <c r="T114" s="1">
        <f>COUNTIFS(Table2[Sub-Sector],Table4[[#This Row],[Sub-Sector]],Table2[% Price above 200 EMA],"&gt;=0")/Table4[[#This Row],[Count]]</f>
        <v>0</v>
      </c>
      <c r="U114" s="1">
        <f>COUNTIFS(Table2[Sub-Sector],Table4[[#This Row],[Sub-Sector]],Table2[Rate of Change - Zone],"Positive")/Table4[[#This Row],[Count]]</f>
        <v>0</v>
      </c>
      <c r="V114" s="1">
        <f>COUNTIFS(Table2[Sub-Sector],Table4[[#This Row],[Sub-Sector]],Table2[Sharpe Ratio],"&gt;=0.10")/Table4[[#This Row],[Count]]</f>
        <v>0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4">
        <f>_xlfn.RANK.AVG(Table4[[#This Row],[Score]],Table4[Score],1)</f>
        <v>118.5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4">
        <f>_xlfn.RANK.AVG(Table4[[#This Row],[Score 2 ]],Table4[[Score 2 ]],1)</f>
        <v>117.5</v>
      </c>
    </row>
    <row r="115" spans="1:26" x14ac:dyDescent="0.3">
      <c r="A115" t="s">
        <v>525</v>
      </c>
      <c r="B115">
        <f>COUNTIFS(Table2[Sub-Sector],Table4[[#This Row],[Sub-Sector]])</f>
        <v>1</v>
      </c>
      <c r="C115" s="1">
        <f>COUNTIFS(Table2[Sub-Sector],Table4[[#This Row],[Sub-Sector]],Table2[Uptrend],"Uptrend")/Table4[[#This Row],[Count]]</f>
        <v>0</v>
      </c>
      <c r="D115" s="1">
        <f>COUNTIFS(Table2[Sub-Sector],Table4[[#This Row],[Sub-Sector]],Table2[1W Return vs Nifty],"&gt;=5")/Table4[[#This Row],[Count]]</f>
        <v>0</v>
      </c>
      <c r="E115" s="1">
        <f>COUNTIFS(Table2[Sub-Sector],Table4[[#This Row],[Sub-Sector]],Table2[1M Return vs Nifty],"&gt;=5")/Table4[[#This Row],[Count]]</f>
        <v>0</v>
      </c>
      <c r="F115" s="1">
        <f>COUNTIFS(Table2[Sub-Sector],Table4[[#This Row],[Sub-Sector]],Table2[6M Return vs Nifty],"&gt;=10")/Table4[[#This Row],[Count]]</f>
        <v>0</v>
      </c>
      <c r="G115" s="1">
        <f>COUNTIFS(Table2[Sub-Sector],Table4[[#This Row],[Sub-Sector]],Table2[1Y Return vs Nifty],"&gt;=10")/Table4[[#This Row],[Count]]</f>
        <v>0</v>
      </c>
      <c r="H115" s="1">
        <f>COUNTIFS(Table2[Sub-Sector],Table4[[#This Row],[Sub-Sector]],Table2[RSI Exponential â€“ 14D],"&gt;=50")/Table4[[#This Row],[Count]]</f>
        <v>0</v>
      </c>
      <c r="I115" s="1">
        <f>COUNTIFS(Table2[Sub-Sector],Table4[[#This Row],[Sub-Sector]],Table2[Relative Volume],"&gt;=1")/Table4[[#This Row],[Count]]</f>
        <v>0</v>
      </c>
      <c r="J115" s="1">
        <f>COUNTIFS(Table2[Sub-Sector],Table4[[#This Row],[Sub-Sector]],Table2[% Away From Day Low],"&gt;=0.05")/Table4[[#This Row],[Count]]</f>
        <v>0</v>
      </c>
      <c r="K115" s="1">
        <f>COUNTIFS(Table2[Sub-Sector],Table4[[#This Row],[Sub-Sector]],Table2[% Away From Day High],"&lt;=0.05")/Table4[[#This Row],[Count]]</f>
        <v>1</v>
      </c>
      <c r="L115" s="1">
        <f>COUNTIFS(Table2[Sub-Sector],Table4[[#This Row],[Sub-Sector]],Table2[% Away From Current Week Low],"&gt;=0.05")/Table4[[#This Row],[Count]]</f>
        <v>0</v>
      </c>
      <c r="M115" s="1">
        <f>COUNTIFS(Table2[Sub-Sector],Table4[[#This Row],[Sub-Sector]],Table2[% Away From Current Week High],"&lt;=0.05")/Table4[[#This Row],[Count]]</f>
        <v>1</v>
      </c>
      <c r="N115" s="1">
        <f>COUNTIFS(Table2[Sub-Sector],Table4[[#This Row],[Sub-Sector]],Table2[% Away From Current Month Low],"&gt;=0.05")/Table4[[#This Row],[Count]]</f>
        <v>0</v>
      </c>
      <c r="O115" s="1">
        <f>COUNTIFS(Table2[Sub-Sector],Table4[[#This Row],[Sub-Sector]],Table2[% Away From Current Month High],"&lt;=0.05")/Table4[[#This Row],[Count]]</f>
        <v>0</v>
      </c>
      <c r="P115" s="1">
        <f>COUNTIFS(Table2[Sub-Sector],Table4[[#This Row],[Sub-Sector]],Table2[% Away From 52W High],"&lt;=10")/Table4[[#This Row],[Count]]</f>
        <v>0</v>
      </c>
      <c r="Q115" s="1">
        <f>COUNTIFS(Table2[Sub-Sector],Table4[[#This Row],[Sub-Sector]],Table2[% Away From 52W Low],"&gt;=10")/Table4[[#This Row],[Count]]</f>
        <v>1</v>
      </c>
      <c r="R115" s="1">
        <f>COUNTIFS(Table2[Sub-Sector],Table4[[#This Row],[Sub-Sector]],Table2[% Price above 20 EMA],"&gt;=0")/Table4[[#This Row],[Count]]</f>
        <v>0</v>
      </c>
      <c r="S115" s="1">
        <f>COUNTIFS(Table2[Sub-Sector],Table4[[#This Row],[Sub-Sector]],Table2[% Price above 50 EMA],"&gt;=0")/Table4[[#This Row],[Count]]</f>
        <v>0</v>
      </c>
      <c r="T115" s="1">
        <f>COUNTIFS(Table2[Sub-Sector],Table4[[#This Row],[Sub-Sector]],Table2[% Price above 200 EMA],"&gt;=0")/Table4[[#This Row],[Count]]</f>
        <v>0</v>
      </c>
      <c r="U115" s="1">
        <f>COUNTIFS(Table2[Sub-Sector],Table4[[#This Row],[Sub-Sector]],Table2[Rate of Change - Zone],"Positive")/Table4[[#This Row],[Count]]</f>
        <v>0</v>
      </c>
      <c r="V115" s="1">
        <f>COUNTIFS(Table2[Sub-Sector],Table4[[#This Row],[Sub-Sector]],Table2[Sharpe Ratio],"&gt;=0.10")/Table4[[#This Row],[Count]]</f>
        <v>0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5">
        <f>_xlfn.RANK.AVG(Table4[[#This Row],[Score]],Table4[Score],1)</f>
        <v>118.5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5">
        <f>_xlfn.RANK.AVG(Table4[[#This Row],[Score 2 ]],Table4[[Score 2 ]],1)</f>
        <v>117.5</v>
      </c>
    </row>
    <row r="116" spans="1:26" x14ac:dyDescent="0.3">
      <c r="A116" t="s">
        <v>603</v>
      </c>
      <c r="B116">
        <f>COUNTIFS(Table2[Sub-Sector],Table4[[#This Row],[Sub-Sector]])</f>
        <v>2</v>
      </c>
      <c r="C116" s="1">
        <f>COUNTIFS(Table2[Sub-Sector],Table4[[#This Row],[Sub-Sector]],Table2[Uptrend],"Uptrend")/Table4[[#This Row],[Count]]</f>
        <v>0</v>
      </c>
      <c r="D116" s="1">
        <f>COUNTIFS(Table2[Sub-Sector],Table4[[#This Row],[Sub-Sector]],Table2[1W Return vs Nifty],"&gt;=5")/Table4[[#This Row],[Count]]</f>
        <v>0</v>
      </c>
      <c r="E116" s="1">
        <f>COUNTIFS(Table2[Sub-Sector],Table4[[#This Row],[Sub-Sector]],Table2[1M Return vs Nifty],"&gt;=5")/Table4[[#This Row],[Count]]</f>
        <v>0</v>
      </c>
      <c r="F116" s="1">
        <f>COUNTIFS(Table2[Sub-Sector],Table4[[#This Row],[Sub-Sector]],Table2[6M Return vs Nifty],"&gt;=10")/Table4[[#This Row],[Count]]</f>
        <v>0</v>
      </c>
      <c r="G116" s="1">
        <f>COUNTIFS(Table2[Sub-Sector],Table4[[#This Row],[Sub-Sector]],Table2[1Y Return vs Nifty],"&gt;=10")/Table4[[#This Row],[Count]]</f>
        <v>0</v>
      </c>
      <c r="H116" s="1">
        <f>COUNTIFS(Table2[Sub-Sector],Table4[[#This Row],[Sub-Sector]],Table2[RSI Exponential â€“ 14D],"&gt;=50")/Table4[[#This Row],[Count]]</f>
        <v>0</v>
      </c>
      <c r="I116" s="1">
        <f>COUNTIFS(Table2[Sub-Sector],Table4[[#This Row],[Sub-Sector]],Table2[Relative Volume],"&gt;=1")/Table4[[#This Row],[Count]]</f>
        <v>0</v>
      </c>
      <c r="J116" s="1">
        <f>COUNTIFS(Table2[Sub-Sector],Table4[[#This Row],[Sub-Sector]],Table2[% Away From Day Low],"&gt;=0.05")/Table4[[#This Row],[Count]]</f>
        <v>0</v>
      </c>
      <c r="K116" s="1">
        <f>COUNTIFS(Table2[Sub-Sector],Table4[[#This Row],[Sub-Sector]],Table2[% Away From Day High],"&lt;=0.05")/Table4[[#This Row],[Count]]</f>
        <v>1</v>
      </c>
      <c r="L116" s="1">
        <f>COUNTIFS(Table2[Sub-Sector],Table4[[#This Row],[Sub-Sector]],Table2[% Away From Current Week Low],"&gt;=0.05")/Table4[[#This Row],[Count]]</f>
        <v>0</v>
      </c>
      <c r="M116" s="1">
        <f>COUNTIFS(Table2[Sub-Sector],Table4[[#This Row],[Sub-Sector]],Table2[% Away From Current Week High],"&lt;=0.05")/Table4[[#This Row],[Count]]</f>
        <v>1</v>
      </c>
      <c r="N116" s="1">
        <f>COUNTIFS(Table2[Sub-Sector],Table4[[#This Row],[Sub-Sector]],Table2[% Away From Current Month Low],"&gt;=0.05")/Table4[[#This Row],[Count]]</f>
        <v>0</v>
      </c>
      <c r="O116" s="1">
        <f>COUNTIFS(Table2[Sub-Sector],Table4[[#This Row],[Sub-Sector]],Table2[% Away From Current Month High],"&lt;=0.05")/Table4[[#This Row],[Count]]</f>
        <v>0</v>
      </c>
      <c r="P116" s="1">
        <f>COUNTIFS(Table2[Sub-Sector],Table4[[#This Row],[Sub-Sector]],Table2[% Away From 52W High],"&lt;=10")/Table4[[#This Row],[Count]]</f>
        <v>0</v>
      </c>
      <c r="Q116" s="1">
        <f>COUNTIFS(Table2[Sub-Sector],Table4[[#This Row],[Sub-Sector]],Table2[% Away From 52W Low],"&gt;=10")/Table4[[#This Row],[Count]]</f>
        <v>0.5</v>
      </c>
      <c r="R116" s="1">
        <f>COUNTIFS(Table2[Sub-Sector],Table4[[#This Row],[Sub-Sector]],Table2[% Price above 20 EMA],"&gt;=0")/Table4[[#This Row],[Count]]</f>
        <v>0</v>
      </c>
      <c r="S116" s="1">
        <f>COUNTIFS(Table2[Sub-Sector],Table4[[#This Row],[Sub-Sector]],Table2[% Price above 50 EMA],"&gt;=0")/Table4[[#This Row],[Count]]</f>
        <v>0</v>
      </c>
      <c r="T116" s="1">
        <f>COUNTIFS(Table2[Sub-Sector],Table4[[#This Row],[Sub-Sector]],Table2[% Price above 200 EMA],"&gt;=0")/Table4[[#This Row],[Count]]</f>
        <v>0</v>
      </c>
      <c r="U116" s="1">
        <f>COUNTIFS(Table2[Sub-Sector],Table4[[#This Row],[Sub-Sector]],Table2[Rate of Change - Zone],"Positive")/Table4[[#This Row],[Count]]</f>
        <v>0</v>
      </c>
      <c r="V116" s="1">
        <f>COUNTIFS(Table2[Sub-Sector],Table4[[#This Row],[Sub-Sector]],Table2[Sharpe Ratio],"&gt;=0.10")/Table4[[#This Row],[Count]]</f>
        <v>0.5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6">
        <f>_xlfn.RANK.AVG(Table4[[#This Row],[Score]],Table4[Score],1)</f>
        <v>118.5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6">
        <f>_xlfn.RANK.AVG(Table4[[#This Row],[Score 2 ]],Table4[[Score 2 ]],1)</f>
        <v>117.5</v>
      </c>
    </row>
    <row r="117" spans="1:26" x14ac:dyDescent="0.3">
      <c r="A117" t="s">
        <v>622</v>
      </c>
      <c r="B117">
        <f>COUNTIFS(Table2[Sub-Sector],Table4[[#This Row],[Sub-Sector]])</f>
        <v>2</v>
      </c>
      <c r="C117" s="1">
        <f>COUNTIFS(Table2[Sub-Sector],Table4[[#This Row],[Sub-Sector]],Table2[Uptrend],"Uptrend")/Table4[[#This Row],[Count]]</f>
        <v>0</v>
      </c>
      <c r="D117" s="1">
        <f>COUNTIFS(Table2[Sub-Sector],Table4[[#This Row],[Sub-Sector]],Table2[1W Return vs Nifty],"&gt;=5")/Table4[[#This Row],[Count]]</f>
        <v>0.5</v>
      </c>
      <c r="E117" s="1">
        <f>COUNTIFS(Table2[Sub-Sector],Table4[[#This Row],[Sub-Sector]],Table2[1M Return vs Nifty],"&gt;=5")/Table4[[#This Row],[Count]]</f>
        <v>0</v>
      </c>
      <c r="F117" s="1">
        <f>COUNTIFS(Table2[Sub-Sector],Table4[[#This Row],[Sub-Sector]],Table2[6M Return vs Nifty],"&gt;=10")/Table4[[#This Row],[Count]]</f>
        <v>0</v>
      </c>
      <c r="G117" s="1">
        <f>COUNTIFS(Table2[Sub-Sector],Table4[[#This Row],[Sub-Sector]],Table2[1Y Return vs Nifty],"&gt;=10")/Table4[[#This Row],[Count]]</f>
        <v>0</v>
      </c>
      <c r="H117" s="1">
        <f>COUNTIFS(Table2[Sub-Sector],Table4[[#This Row],[Sub-Sector]],Table2[RSI Exponential â€“ 14D],"&gt;=50")/Table4[[#This Row],[Count]]</f>
        <v>0</v>
      </c>
      <c r="I117" s="1">
        <f>COUNTIFS(Table2[Sub-Sector],Table4[[#This Row],[Sub-Sector]],Table2[Relative Volume],"&gt;=1")/Table4[[#This Row],[Count]]</f>
        <v>0</v>
      </c>
      <c r="J117" s="1">
        <f>COUNTIFS(Table2[Sub-Sector],Table4[[#This Row],[Sub-Sector]],Table2[% Away From Day Low],"&gt;=0.05")/Table4[[#This Row],[Count]]</f>
        <v>0</v>
      </c>
      <c r="K117" s="1">
        <f>COUNTIFS(Table2[Sub-Sector],Table4[[#This Row],[Sub-Sector]],Table2[% Away From Day High],"&lt;=0.05")/Table4[[#This Row],[Count]]</f>
        <v>1</v>
      </c>
      <c r="L117" s="1">
        <f>COUNTIFS(Table2[Sub-Sector],Table4[[#This Row],[Sub-Sector]],Table2[% Away From Current Week Low],"&gt;=0.05")/Table4[[#This Row],[Count]]</f>
        <v>0.5</v>
      </c>
      <c r="M117" s="1">
        <f>COUNTIFS(Table2[Sub-Sector],Table4[[#This Row],[Sub-Sector]],Table2[% Away From Current Week High],"&lt;=0.05")/Table4[[#This Row],[Count]]</f>
        <v>1</v>
      </c>
      <c r="N117" s="1">
        <f>COUNTIFS(Table2[Sub-Sector],Table4[[#This Row],[Sub-Sector]],Table2[% Away From Current Month Low],"&gt;=0.05")/Table4[[#This Row],[Count]]</f>
        <v>0.5</v>
      </c>
      <c r="O117" s="1">
        <f>COUNTIFS(Table2[Sub-Sector],Table4[[#This Row],[Sub-Sector]],Table2[% Away From Current Month High],"&lt;=0.05")/Table4[[#This Row],[Count]]</f>
        <v>0.5</v>
      </c>
      <c r="P117" s="1">
        <f>COUNTIFS(Table2[Sub-Sector],Table4[[#This Row],[Sub-Sector]],Table2[% Away From 52W High],"&lt;=10")/Table4[[#This Row],[Count]]</f>
        <v>0</v>
      </c>
      <c r="Q117" s="1">
        <f>COUNTIFS(Table2[Sub-Sector],Table4[[#This Row],[Sub-Sector]],Table2[% Away From 52W Low],"&gt;=10")/Table4[[#This Row],[Count]]</f>
        <v>0.5</v>
      </c>
      <c r="R117" s="1">
        <f>COUNTIFS(Table2[Sub-Sector],Table4[[#This Row],[Sub-Sector]],Table2[% Price above 20 EMA],"&gt;=0")/Table4[[#This Row],[Count]]</f>
        <v>0.5</v>
      </c>
      <c r="S117" s="1">
        <f>COUNTIFS(Table2[Sub-Sector],Table4[[#This Row],[Sub-Sector]],Table2[% Price above 50 EMA],"&gt;=0")/Table4[[#This Row],[Count]]</f>
        <v>0</v>
      </c>
      <c r="T117" s="1">
        <f>COUNTIFS(Table2[Sub-Sector],Table4[[#This Row],[Sub-Sector]],Table2[% Price above 200 EMA],"&gt;=0")/Table4[[#This Row],[Count]]</f>
        <v>0</v>
      </c>
      <c r="U117" s="1">
        <f>COUNTIFS(Table2[Sub-Sector],Table4[[#This Row],[Sub-Sector]],Table2[Rate of Change - Zone],"Positive")/Table4[[#This Row],[Count]]</f>
        <v>0</v>
      </c>
      <c r="V117" s="1">
        <f>COUNTIFS(Table2[Sub-Sector],Table4[[#This Row],[Sub-Sector]],Table2[Sharpe Ratio],"&gt;=0.10")/Table4[[#This Row],[Count]]</f>
        <v>0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595</v>
      </c>
      <c r="X117">
        <f>_xlfn.RANK.AVG(Table4[[#This Row],[Score]],Table4[Score],1)</f>
        <v>109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7">
        <f>_xlfn.RANK.AVG(Table4[[#This Row],[Score 2 ]],Table4[[Score 2 ]],1)</f>
        <v>117.5</v>
      </c>
    </row>
    <row r="118" spans="1:26" x14ac:dyDescent="0.3">
      <c r="A118" t="s">
        <v>971</v>
      </c>
      <c r="B118">
        <f>COUNTIFS(Table2[Sub-Sector],Table4[[#This Row],[Sub-Sector]])</f>
        <v>3</v>
      </c>
      <c r="C118" s="1">
        <f>COUNTIFS(Table2[Sub-Sector],Table4[[#This Row],[Sub-Sector]],Table2[Uptrend],"Uptrend")/Table4[[#This Row],[Count]]</f>
        <v>0</v>
      </c>
      <c r="D118" s="1">
        <f>COUNTIFS(Table2[Sub-Sector],Table4[[#This Row],[Sub-Sector]],Table2[1W Return vs Nifty],"&gt;=5")/Table4[[#This Row],[Count]]</f>
        <v>0</v>
      </c>
      <c r="E118" s="1">
        <f>COUNTIFS(Table2[Sub-Sector],Table4[[#This Row],[Sub-Sector]],Table2[1M Return vs Nifty],"&gt;=5")/Table4[[#This Row],[Count]]</f>
        <v>0</v>
      </c>
      <c r="F118" s="1">
        <f>COUNTIFS(Table2[Sub-Sector],Table4[[#This Row],[Sub-Sector]],Table2[6M Return vs Nifty],"&gt;=10")/Table4[[#This Row],[Count]]</f>
        <v>0</v>
      </c>
      <c r="G118" s="1">
        <f>COUNTIFS(Table2[Sub-Sector],Table4[[#This Row],[Sub-Sector]],Table2[1Y Return vs Nifty],"&gt;=10")/Table4[[#This Row],[Count]]</f>
        <v>0</v>
      </c>
      <c r="H118" s="1">
        <f>COUNTIFS(Table2[Sub-Sector],Table4[[#This Row],[Sub-Sector]],Table2[RSI Exponential â€“ 14D],"&gt;=50")/Table4[[#This Row],[Count]]</f>
        <v>0</v>
      </c>
      <c r="I118" s="1">
        <f>COUNTIFS(Table2[Sub-Sector],Table4[[#This Row],[Sub-Sector]],Table2[Relative Volume],"&gt;=1")/Table4[[#This Row],[Count]]</f>
        <v>0</v>
      </c>
      <c r="J118" s="1">
        <f>COUNTIFS(Table2[Sub-Sector],Table4[[#This Row],[Sub-Sector]],Table2[% Away From Day Low],"&gt;=0.05")/Table4[[#This Row],[Count]]</f>
        <v>0</v>
      </c>
      <c r="K118" s="1">
        <f>COUNTIFS(Table2[Sub-Sector],Table4[[#This Row],[Sub-Sector]],Table2[% Away From Day High],"&lt;=0.05")/Table4[[#This Row],[Count]]</f>
        <v>1</v>
      </c>
      <c r="L118" s="1">
        <f>COUNTIFS(Table2[Sub-Sector],Table4[[#This Row],[Sub-Sector]],Table2[% Away From Current Week Low],"&gt;=0.05")/Table4[[#This Row],[Count]]</f>
        <v>0</v>
      </c>
      <c r="M118" s="1">
        <f>COUNTIFS(Table2[Sub-Sector],Table4[[#This Row],[Sub-Sector]],Table2[% Away From Current Week High],"&lt;=0.05")/Table4[[#This Row],[Count]]</f>
        <v>0.33333333333333331</v>
      </c>
      <c r="N118" s="1">
        <f>COUNTIFS(Table2[Sub-Sector],Table4[[#This Row],[Sub-Sector]],Table2[% Away From Current Month Low],"&gt;=0.05")/Table4[[#This Row],[Count]]</f>
        <v>0</v>
      </c>
      <c r="O118" s="1">
        <f>COUNTIFS(Table2[Sub-Sector],Table4[[#This Row],[Sub-Sector]],Table2[% Away From Current Month High],"&lt;=0.05")/Table4[[#This Row],[Count]]</f>
        <v>0</v>
      </c>
      <c r="P118" s="1">
        <f>COUNTIFS(Table2[Sub-Sector],Table4[[#This Row],[Sub-Sector]],Table2[% Away From 52W High],"&lt;=10")/Table4[[#This Row],[Count]]</f>
        <v>0</v>
      </c>
      <c r="Q118" s="1">
        <f>COUNTIFS(Table2[Sub-Sector],Table4[[#This Row],[Sub-Sector]],Table2[% Away From 52W Low],"&gt;=10")/Table4[[#This Row],[Count]]</f>
        <v>0.33333333333333331</v>
      </c>
      <c r="R118" s="1">
        <f>COUNTIFS(Table2[Sub-Sector],Table4[[#This Row],[Sub-Sector]],Table2[% Price above 20 EMA],"&gt;=0")/Table4[[#This Row],[Count]]</f>
        <v>0</v>
      </c>
      <c r="S118" s="1">
        <f>COUNTIFS(Table2[Sub-Sector],Table4[[#This Row],[Sub-Sector]],Table2[% Price above 50 EMA],"&gt;=0")/Table4[[#This Row],[Count]]</f>
        <v>0</v>
      </c>
      <c r="T118" s="1">
        <f>COUNTIFS(Table2[Sub-Sector],Table4[[#This Row],[Sub-Sector]],Table2[% Price above 200 EMA],"&gt;=0")/Table4[[#This Row],[Count]]</f>
        <v>0</v>
      </c>
      <c r="U118" s="1">
        <f>COUNTIFS(Table2[Sub-Sector],Table4[[#This Row],[Sub-Sector]],Table2[Rate of Change - Zone],"Positive")/Table4[[#This Row],[Count]]</f>
        <v>0</v>
      </c>
      <c r="V118" s="1">
        <f>COUNTIFS(Table2[Sub-Sector],Table4[[#This Row],[Sub-Sector]],Table2[Sharpe Ratio],"&gt;=0.10")/Table4[[#This Row],[Count]]</f>
        <v>0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8">
        <f>_xlfn.RANK.AVG(Table4[[#This Row],[Score]],Table4[Score],1)</f>
        <v>118.5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8">
        <f>_xlfn.RANK.AVG(Table4[[#This Row],[Score 2 ]],Table4[[Score 2 ]],1)</f>
        <v>117.5</v>
      </c>
    </row>
    <row r="119" spans="1:26" x14ac:dyDescent="0.3">
      <c r="A119" t="s">
        <v>977</v>
      </c>
      <c r="B119">
        <f>COUNTIFS(Table2[Sub-Sector],Table4[[#This Row],[Sub-Sector]])</f>
        <v>1</v>
      </c>
      <c r="C119" s="1">
        <f>COUNTIFS(Table2[Sub-Sector],Table4[[#This Row],[Sub-Sector]],Table2[Uptrend],"Uptrend")/Table4[[#This Row],[Count]]</f>
        <v>0</v>
      </c>
      <c r="D119" s="1">
        <f>COUNTIFS(Table2[Sub-Sector],Table4[[#This Row],[Sub-Sector]],Table2[1W Return vs Nifty],"&gt;=5")/Table4[[#This Row],[Count]]</f>
        <v>0</v>
      </c>
      <c r="E119" s="1">
        <f>COUNTIFS(Table2[Sub-Sector],Table4[[#This Row],[Sub-Sector]],Table2[1M Return vs Nifty],"&gt;=5")/Table4[[#This Row],[Count]]</f>
        <v>0</v>
      </c>
      <c r="F119" s="1">
        <f>COUNTIFS(Table2[Sub-Sector],Table4[[#This Row],[Sub-Sector]],Table2[6M Return vs Nifty],"&gt;=10")/Table4[[#This Row],[Count]]</f>
        <v>0</v>
      </c>
      <c r="G119" s="1">
        <f>COUNTIFS(Table2[Sub-Sector],Table4[[#This Row],[Sub-Sector]],Table2[1Y Return vs Nifty],"&gt;=10")/Table4[[#This Row],[Count]]</f>
        <v>0</v>
      </c>
      <c r="H119" s="1">
        <f>COUNTIFS(Table2[Sub-Sector],Table4[[#This Row],[Sub-Sector]],Table2[RSI Exponential â€“ 14D],"&gt;=50")/Table4[[#This Row],[Count]]</f>
        <v>0</v>
      </c>
      <c r="I119" s="1">
        <f>COUNTIFS(Table2[Sub-Sector],Table4[[#This Row],[Sub-Sector]],Table2[Relative Volume],"&gt;=1")/Table4[[#This Row],[Count]]</f>
        <v>0</v>
      </c>
      <c r="J119" s="1">
        <f>COUNTIFS(Table2[Sub-Sector],Table4[[#This Row],[Sub-Sector]],Table2[% Away From Day Low],"&gt;=0.05")/Table4[[#This Row],[Count]]</f>
        <v>0</v>
      </c>
      <c r="K119" s="1">
        <f>COUNTIFS(Table2[Sub-Sector],Table4[[#This Row],[Sub-Sector]],Table2[% Away From Day High],"&lt;=0.05")/Table4[[#This Row],[Count]]</f>
        <v>1</v>
      </c>
      <c r="L119" s="1">
        <f>COUNTIFS(Table2[Sub-Sector],Table4[[#This Row],[Sub-Sector]],Table2[% Away From Current Week Low],"&gt;=0.05")/Table4[[#This Row],[Count]]</f>
        <v>0</v>
      </c>
      <c r="M119" s="1">
        <f>COUNTIFS(Table2[Sub-Sector],Table4[[#This Row],[Sub-Sector]],Table2[% Away From Current Week High],"&lt;=0.05")/Table4[[#This Row],[Count]]</f>
        <v>1</v>
      </c>
      <c r="N119" s="1">
        <f>COUNTIFS(Table2[Sub-Sector],Table4[[#This Row],[Sub-Sector]],Table2[% Away From Current Month Low],"&gt;=0.05")/Table4[[#This Row],[Count]]</f>
        <v>0</v>
      </c>
      <c r="O119" s="1">
        <f>COUNTIFS(Table2[Sub-Sector],Table4[[#This Row],[Sub-Sector]],Table2[% Away From Current Month High],"&lt;=0.05")/Table4[[#This Row],[Count]]</f>
        <v>0</v>
      </c>
      <c r="P119" s="1">
        <f>COUNTIFS(Table2[Sub-Sector],Table4[[#This Row],[Sub-Sector]],Table2[% Away From 52W High],"&lt;=10")/Table4[[#This Row],[Count]]</f>
        <v>0</v>
      </c>
      <c r="Q119" s="1">
        <f>COUNTIFS(Table2[Sub-Sector],Table4[[#This Row],[Sub-Sector]],Table2[% Away From 52W Low],"&gt;=10")/Table4[[#This Row],[Count]]</f>
        <v>1</v>
      </c>
      <c r="R119" s="1">
        <f>COUNTIFS(Table2[Sub-Sector],Table4[[#This Row],[Sub-Sector]],Table2[% Price above 20 EMA],"&gt;=0")/Table4[[#This Row],[Count]]</f>
        <v>0</v>
      </c>
      <c r="S119" s="1">
        <f>COUNTIFS(Table2[Sub-Sector],Table4[[#This Row],[Sub-Sector]],Table2[% Price above 50 EMA],"&gt;=0")/Table4[[#This Row],[Count]]</f>
        <v>0</v>
      </c>
      <c r="T119" s="1">
        <f>COUNTIFS(Table2[Sub-Sector],Table4[[#This Row],[Sub-Sector]],Table2[% Price above 200 EMA],"&gt;=0")/Table4[[#This Row],[Count]]</f>
        <v>0</v>
      </c>
      <c r="U119" s="1">
        <f>COUNTIFS(Table2[Sub-Sector],Table4[[#This Row],[Sub-Sector]],Table2[Rate of Change - Zone],"Positive")/Table4[[#This Row],[Count]]</f>
        <v>0</v>
      </c>
      <c r="V119" s="1">
        <f>COUNTIFS(Table2[Sub-Sector],Table4[[#This Row],[Sub-Sector]],Table2[Sharpe Ratio],"&gt;=0.10")/Table4[[#This Row],[Count]]</f>
        <v>0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9">
        <f>_xlfn.RANK.AVG(Table4[[#This Row],[Score]],Table4[Score],1)</f>
        <v>118.5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9">
        <f>_xlfn.RANK.AVG(Table4[[#This Row],[Score 2 ]],Table4[[Score 2 ]],1)</f>
        <v>117.5</v>
      </c>
    </row>
    <row r="120" spans="1:26" x14ac:dyDescent="0.3">
      <c r="A120" t="s">
        <v>1158</v>
      </c>
      <c r="B120">
        <f>COUNTIFS(Table2[Sub-Sector],Table4[[#This Row],[Sub-Sector]])</f>
        <v>1</v>
      </c>
      <c r="C120" s="1">
        <f>COUNTIFS(Table2[Sub-Sector],Table4[[#This Row],[Sub-Sector]],Table2[Uptrend],"Uptrend")/Table4[[#This Row],[Count]]</f>
        <v>0</v>
      </c>
      <c r="D120" s="1">
        <f>COUNTIFS(Table2[Sub-Sector],Table4[[#This Row],[Sub-Sector]],Table2[1W Return vs Nifty],"&gt;=5")/Table4[[#This Row],[Count]]</f>
        <v>0</v>
      </c>
      <c r="E120" s="1">
        <f>COUNTIFS(Table2[Sub-Sector],Table4[[#This Row],[Sub-Sector]],Table2[1M Return vs Nifty],"&gt;=5")/Table4[[#This Row],[Count]]</f>
        <v>0</v>
      </c>
      <c r="F120" s="1">
        <f>COUNTIFS(Table2[Sub-Sector],Table4[[#This Row],[Sub-Sector]],Table2[6M Return vs Nifty],"&gt;=10")/Table4[[#This Row],[Count]]</f>
        <v>0</v>
      </c>
      <c r="G120" s="1">
        <f>COUNTIFS(Table2[Sub-Sector],Table4[[#This Row],[Sub-Sector]],Table2[1Y Return vs Nifty],"&gt;=10")/Table4[[#This Row],[Count]]</f>
        <v>0</v>
      </c>
      <c r="H120" s="1">
        <f>COUNTIFS(Table2[Sub-Sector],Table4[[#This Row],[Sub-Sector]],Table2[RSI Exponential â€“ 14D],"&gt;=50")/Table4[[#This Row],[Count]]</f>
        <v>0</v>
      </c>
      <c r="I120" s="1">
        <f>COUNTIFS(Table2[Sub-Sector],Table4[[#This Row],[Sub-Sector]],Table2[Relative Volume],"&gt;=1")/Table4[[#This Row],[Count]]</f>
        <v>0</v>
      </c>
      <c r="J120" s="1">
        <f>COUNTIFS(Table2[Sub-Sector],Table4[[#This Row],[Sub-Sector]],Table2[% Away From Day Low],"&gt;=0.05")/Table4[[#This Row],[Count]]</f>
        <v>0</v>
      </c>
      <c r="K120" s="1">
        <f>COUNTIFS(Table2[Sub-Sector],Table4[[#This Row],[Sub-Sector]],Table2[% Away From Day High],"&lt;=0.05")/Table4[[#This Row],[Count]]</f>
        <v>1</v>
      </c>
      <c r="L120" s="1">
        <f>COUNTIFS(Table2[Sub-Sector],Table4[[#This Row],[Sub-Sector]],Table2[% Away From Current Week Low],"&gt;=0.05")/Table4[[#This Row],[Count]]</f>
        <v>0</v>
      </c>
      <c r="M120" s="1">
        <f>COUNTIFS(Table2[Sub-Sector],Table4[[#This Row],[Sub-Sector]],Table2[% Away From Current Week High],"&lt;=0.05")/Table4[[#This Row],[Count]]</f>
        <v>1</v>
      </c>
      <c r="N120" s="1">
        <f>COUNTIFS(Table2[Sub-Sector],Table4[[#This Row],[Sub-Sector]],Table2[% Away From Current Month Low],"&gt;=0.05")/Table4[[#This Row],[Count]]</f>
        <v>0</v>
      </c>
      <c r="O120" s="1">
        <f>COUNTIFS(Table2[Sub-Sector],Table4[[#This Row],[Sub-Sector]],Table2[% Away From Current Month High],"&lt;=0.05")/Table4[[#This Row],[Count]]</f>
        <v>0</v>
      </c>
      <c r="P120" s="1">
        <f>COUNTIFS(Table2[Sub-Sector],Table4[[#This Row],[Sub-Sector]],Table2[% Away From 52W High],"&lt;=10")/Table4[[#This Row],[Count]]</f>
        <v>0</v>
      </c>
      <c r="Q120" s="1">
        <f>COUNTIFS(Table2[Sub-Sector],Table4[[#This Row],[Sub-Sector]],Table2[% Away From 52W Low],"&gt;=10")/Table4[[#This Row],[Count]]</f>
        <v>1</v>
      </c>
      <c r="R120" s="1">
        <f>COUNTIFS(Table2[Sub-Sector],Table4[[#This Row],[Sub-Sector]],Table2[% Price above 20 EMA],"&gt;=0")/Table4[[#This Row],[Count]]</f>
        <v>0</v>
      </c>
      <c r="S120" s="1">
        <f>COUNTIFS(Table2[Sub-Sector],Table4[[#This Row],[Sub-Sector]],Table2[% Price above 50 EMA],"&gt;=0")/Table4[[#This Row],[Count]]</f>
        <v>0</v>
      </c>
      <c r="T120" s="1">
        <f>COUNTIFS(Table2[Sub-Sector],Table4[[#This Row],[Sub-Sector]],Table2[% Price above 200 EMA],"&gt;=0")/Table4[[#This Row],[Count]]</f>
        <v>0</v>
      </c>
      <c r="U120" s="1">
        <f>COUNTIFS(Table2[Sub-Sector],Table4[[#This Row],[Sub-Sector]],Table2[Rate of Change - Zone],"Positive")/Table4[[#This Row],[Count]]</f>
        <v>0</v>
      </c>
      <c r="V120" s="1">
        <f>COUNTIFS(Table2[Sub-Sector],Table4[[#This Row],[Sub-Sector]],Table2[Sharpe Ratio],"&gt;=0.10")/Table4[[#This Row],[Count]]</f>
        <v>0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20">
        <f>_xlfn.RANK.AVG(Table4[[#This Row],[Score]],Table4[Score],1)</f>
        <v>118.5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20">
        <f>_xlfn.RANK.AVG(Table4[[#This Row],[Score 2 ]],Table4[[Score 2 ]],1)</f>
        <v>117.5</v>
      </c>
    </row>
    <row r="121" spans="1:26" x14ac:dyDescent="0.3">
      <c r="A121" t="s">
        <v>1301</v>
      </c>
      <c r="B121">
        <f>COUNTIFS(Table2[Sub-Sector],Table4[[#This Row],[Sub-Sector]])</f>
        <v>2</v>
      </c>
      <c r="C121" s="1">
        <f>COUNTIFS(Table2[Sub-Sector],Table4[[#This Row],[Sub-Sector]],Table2[Uptrend],"Uptrend")/Table4[[#This Row],[Count]]</f>
        <v>0</v>
      </c>
      <c r="D121" s="1">
        <f>COUNTIFS(Table2[Sub-Sector],Table4[[#This Row],[Sub-Sector]],Table2[1W Return vs Nifty],"&gt;=5")/Table4[[#This Row],[Count]]</f>
        <v>0</v>
      </c>
      <c r="E121" s="1">
        <f>COUNTIFS(Table2[Sub-Sector],Table4[[#This Row],[Sub-Sector]],Table2[1M Return vs Nifty],"&gt;=5")/Table4[[#This Row],[Count]]</f>
        <v>0</v>
      </c>
      <c r="F121" s="1">
        <f>COUNTIFS(Table2[Sub-Sector],Table4[[#This Row],[Sub-Sector]],Table2[6M Return vs Nifty],"&gt;=10")/Table4[[#This Row],[Count]]</f>
        <v>0</v>
      </c>
      <c r="G121" s="1">
        <f>COUNTIFS(Table2[Sub-Sector],Table4[[#This Row],[Sub-Sector]],Table2[1Y Return vs Nifty],"&gt;=10")/Table4[[#This Row],[Count]]</f>
        <v>0</v>
      </c>
      <c r="H121" s="1">
        <f>COUNTIFS(Table2[Sub-Sector],Table4[[#This Row],[Sub-Sector]],Table2[RSI Exponential â€“ 14D],"&gt;=50")/Table4[[#This Row],[Count]]</f>
        <v>0</v>
      </c>
      <c r="I121" s="1">
        <f>COUNTIFS(Table2[Sub-Sector],Table4[[#This Row],[Sub-Sector]],Table2[Relative Volume],"&gt;=1")/Table4[[#This Row],[Count]]</f>
        <v>0</v>
      </c>
      <c r="J121" s="1">
        <f>COUNTIFS(Table2[Sub-Sector],Table4[[#This Row],[Sub-Sector]],Table2[% Away From Day Low],"&gt;=0.05")/Table4[[#This Row],[Count]]</f>
        <v>0</v>
      </c>
      <c r="K121" s="1">
        <f>COUNTIFS(Table2[Sub-Sector],Table4[[#This Row],[Sub-Sector]],Table2[% Away From Day High],"&lt;=0.05")/Table4[[#This Row],[Count]]</f>
        <v>1</v>
      </c>
      <c r="L121" s="1">
        <f>COUNTIFS(Table2[Sub-Sector],Table4[[#This Row],[Sub-Sector]],Table2[% Away From Current Week Low],"&gt;=0.05")/Table4[[#This Row],[Count]]</f>
        <v>0.5</v>
      </c>
      <c r="M121" s="1">
        <f>COUNTIFS(Table2[Sub-Sector],Table4[[#This Row],[Sub-Sector]],Table2[% Away From Current Week High],"&lt;=0.05")/Table4[[#This Row],[Count]]</f>
        <v>1</v>
      </c>
      <c r="N121" s="1">
        <f>COUNTIFS(Table2[Sub-Sector],Table4[[#This Row],[Sub-Sector]],Table2[% Away From Current Month Low],"&gt;=0.05")/Table4[[#This Row],[Count]]</f>
        <v>0.5</v>
      </c>
      <c r="O121" s="1">
        <f>COUNTIFS(Table2[Sub-Sector],Table4[[#This Row],[Sub-Sector]],Table2[% Away From Current Month High],"&lt;=0.05")/Table4[[#This Row],[Count]]</f>
        <v>0</v>
      </c>
      <c r="P121" s="1">
        <f>COUNTIFS(Table2[Sub-Sector],Table4[[#This Row],[Sub-Sector]],Table2[% Away From 52W High],"&lt;=10")/Table4[[#This Row],[Count]]</f>
        <v>0</v>
      </c>
      <c r="Q121" s="1">
        <f>COUNTIFS(Table2[Sub-Sector],Table4[[#This Row],[Sub-Sector]],Table2[% Away From 52W Low],"&gt;=10")/Table4[[#This Row],[Count]]</f>
        <v>0</v>
      </c>
      <c r="R121" s="1">
        <f>COUNTIFS(Table2[Sub-Sector],Table4[[#This Row],[Sub-Sector]],Table2[% Price above 20 EMA],"&gt;=0")/Table4[[#This Row],[Count]]</f>
        <v>0</v>
      </c>
      <c r="S121" s="1">
        <f>COUNTIFS(Table2[Sub-Sector],Table4[[#This Row],[Sub-Sector]],Table2[% Price above 50 EMA],"&gt;=0")/Table4[[#This Row],[Count]]</f>
        <v>0</v>
      </c>
      <c r="T121" s="1">
        <f>COUNTIFS(Table2[Sub-Sector],Table4[[#This Row],[Sub-Sector]],Table2[% Price above 200 EMA],"&gt;=0")/Table4[[#This Row],[Count]]</f>
        <v>0</v>
      </c>
      <c r="U121" s="1">
        <f>COUNTIFS(Table2[Sub-Sector],Table4[[#This Row],[Sub-Sector]],Table2[Rate of Change - Zone],"Positive")/Table4[[#This Row],[Count]]</f>
        <v>0</v>
      </c>
      <c r="V121" s="1">
        <f>COUNTIFS(Table2[Sub-Sector],Table4[[#This Row],[Sub-Sector]],Table2[Sharpe Ratio],"&gt;=0.10")/Table4[[#This Row],[Count]]</f>
        <v>0</v>
      </c>
      <c r="W1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21">
        <f>_xlfn.RANK.AVG(Table4[[#This Row],[Score]],Table4[Score],1)</f>
        <v>118.5</v>
      </c>
      <c r="Y1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21">
        <f>_xlfn.RANK.AVG(Table4[[#This Row],[Score 2 ]],Table4[[Score 2 ]],1)</f>
        <v>117.5</v>
      </c>
    </row>
    <row r="122" spans="1:26" x14ac:dyDescent="0.3">
      <c r="A122" t="s">
        <v>1472</v>
      </c>
      <c r="B122">
        <f>COUNTIFS(Table2[Sub-Sector],Table4[[#This Row],[Sub-Sector]])</f>
        <v>2</v>
      </c>
      <c r="C122" s="1">
        <f>COUNTIFS(Table2[Sub-Sector],Table4[[#This Row],[Sub-Sector]],Table2[Uptrend],"Uptrend")/Table4[[#This Row],[Count]]</f>
        <v>0</v>
      </c>
      <c r="D122" s="1">
        <f>COUNTIFS(Table2[Sub-Sector],Table4[[#This Row],[Sub-Sector]],Table2[1W Return vs Nifty],"&gt;=5")/Table4[[#This Row],[Count]]</f>
        <v>0</v>
      </c>
      <c r="E122" s="1">
        <f>COUNTIFS(Table2[Sub-Sector],Table4[[#This Row],[Sub-Sector]],Table2[1M Return vs Nifty],"&gt;=5")/Table4[[#This Row],[Count]]</f>
        <v>0</v>
      </c>
      <c r="F122" s="1">
        <f>COUNTIFS(Table2[Sub-Sector],Table4[[#This Row],[Sub-Sector]],Table2[6M Return vs Nifty],"&gt;=10")/Table4[[#This Row],[Count]]</f>
        <v>0</v>
      </c>
      <c r="G122" s="1">
        <f>COUNTIFS(Table2[Sub-Sector],Table4[[#This Row],[Sub-Sector]],Table2[1Y Return vs Nifty],"&gt;=10")/Table4[[#This Row],[Count]]</f>
        <v>0</v>
      </c>
      <c r="H122" s="1">
        <f>COUNTIFS(Table2[Sub-Sector],Table4[[#This Row],[Sub-Sector]],Table2[RSI Exponential â€“ 14D],"&gt;=50")/Table4[[#This Row],[Count]]</f>
        <v>0</v>
      </c>
      <c r="I122" s="1">
        <f>COUNTIFS(Table2[Sub-Sector],Table4[[#This Row],[Sub-Sector]],Table2[Relative Volume],"&gt;=1")/Table4[[#This Row],[Count]]</f>
        <v>0</v>
      </c>
      <c r="J122" s="1">
        <f>COUNTIFS(Table2[Sub-Sector],Table4[[#This Row],[Sub-Sector]],Table2[% Away From Day Low],"&gt;=0.05")/Table4[[#This Row],[Count]]</f>
        <v>0</v>
      </c>
      <c r="K122" s="1">
        <f>COUNTIFS(Table2[Sub-Sector],Table4[[#This Row],[Sub-Sector]],Table2[% Away From Day High],"&lt;=0.05")/Table4[[#This Row],[Count]]</f>
        <v>1</v>
      </c>
      <c r="L122" s="1">
        <f>COUNTIFS(Table2[Sub-Sector],Table4[[#This Row],[Sub-Sector]],Table2[% Away From Current Week Low],"&gt;=0.05")/Table4[[#This Row],[Count]]</f>
        <v>0.5</v>
      </c>
      <c r="M122" s="1">
        <f>COUNTIFS(Table2[Sub-Sector],Table4[[#This Row],[Sub-Sector]],Table2[% Away From Current Week High],"&lt;=0.05")/Table4[[#This Row],[Count]]</f>
        <v>1</v>
      </c>
      <c r="N122" s="1">
        <f>COUNTIFS(Table2[Sub-Sector],Table4[[#This Row],[Sub-Sector]],Table2[% Away From Current Month Low],"&gt;=0.05")/Table4[[#This Row],[Count]]</f>
        <v>0.5</v>
      </c>
      <c r="O122" s="1">
        <f>COUNTIFS(Table2[Sub-Sector],Table4[[#This Row],[Sub-Sector]],Table2[% Away From Current Month High],"&lt;=0.05")/Table4[[#This Row],[Count]]</f>
        <v>0.5</v>
      </c>
      <c r="P122" s="1">
        <f>COUNTIFS(Table2[Sub-Sector],Table4[[#This Row],[Sub-Sector]],Table2[% Away From 52W High],"&lt;=10")/Table4[[#This Row],[Count]]</f>
        <v>0</v>
      </c>
      <c r="Q122" s="1">
        <f>COUNTIFS(Table2[Sub-Sector],Table4[[#This Row],[Sub-Sector]],Table2[% Away From 52W Low],"&gt;=10")/Table4[[#This Row],[Count]]</f>
        <v>0.5</v>
      </c>
      <c r="R122" s="1">
        <f>COUNTIFS(Table2[Sub-Sector],Table4[[#This Row],[Sub-Sector]],Table2[% Price above 20 EMA],"&gt;=0")/Table4[[#This Row],[Count]]</f>
        <v>0</v>
      </c>
      <c r="S122" s="1">
        <f>COUNTIFS(Table2[Sub-Sector],Table4[[#This Row],[Sub-Sector]],Table2[% Price above 50 EMA],"&gt;=0")/Table4[[#This Row],[Count]]</f>
        <v>0</v>
      </c>
      <c r="T122" s="1">
        <f>COUNTIFS(Table2[Sub-Sector],Table4[[#This Row],[Sub-Sector]],Table2[% Price above 200 EMA],"&gt;=0")/Table4[[#This Row],[Count]]</f>
        <v>0</v>
      </c>
      <c r="U122" s="1">
        <f>COUNTIFS(Table2[Sub-Sector],Table4[[#This Row],[Sub-Sector]],Table2[Rate of Change - Zone],"Positive")/Table4[[#This Row],[Count]]</f>
        <v>0</v>
      </c>
      <c r="V122" s="1">
        <f>COUNTIFS(Table2[Sub-Sector],Table4[[#This Row],[Sub-Sector]],Table2[Sharpe Ratio],"&gt;=0.10")/Table4[[#This Row],[Count]]</f>
        <v>0</v>
      </c>
      <c r="W1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22">
        <f>_xlfn.RANK.AVG(Table4[[#This Row],[Score]],Table4[Score],1)</f>
        <v>118.5</v>
      </c>
      <c r="Y1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22">
        <f>_xlfn.RANK.AVG(Table4[[#This Row],[Score 2 ]],Table4[[Score 2 ]],1)</f>
        <v>117.5</v>
      </c>
    </row>
    <row r="123" spans="1:26" x14ac:dyDescent="0.3">
      <c r="A123" t="s">
        <v>1479</v>
      </c>
      <c r="B123">
        <f>COUNTIFS(Table2[Sub-Sector],Table4[[#This Row],[Sub-Sector]])</f>
        <v>1</v>
      </c>
      <c r="C123" s="1">
        <f>COUNTIFS(Table2[Sub-Sector],Table4[[#This Row],[Sub-Sector]],Table2[Uptrend],"Uptrend")/Table4[[#This Row],[Count]]</f>
        <v>0</v>
      </c>
      <c r="D123" s="1">
        <f>COUNTIFS(Table2[Sub-Sector],Table4[[#This Row],[Sub-Sector]],Table2[1W Return vs Nifty],"&gt;=5")/Table4[[#This Row],[Count]]</f>
        <v>0</v>
      </c>
      <c r="E123" s="1">
        <f>COUNTIFS(Table2[Sub-Sector],Table4[[#This Row],[Sub-Sector]],Table2[1M Return vs Nifty],"&gt;=5")/Table4[[#This Row],[Count]]</f>
        <v>0</v>
      </c>
      <c r="F123" s="1">
        <f>COUNTIFS(Table2[Sub-Sector],Table4[[#This Row],[Sub-Sector]],Table2[6M Return vs Nifty],"&gt;=10")/Table4[[#This Row],[Count]]</f>
        <v>0</v>
      </c>
      <c r="G123" s="1">
        <f>COUNTIFS(Table2[Sub-Sector],Table4[[#This Row],[Sub-Sector]],Table2[1Y Return vs Nifty],"&gt;=10")/Table4[[#This Row],[Count]]</f>
        <v>0</v>
      </c>
      <c r="H123" s="1">
        <f>COUNTIFS(Table2[Sub-Sector],Table4[[#This Row],[Sub-Sector]],Table2[RSI Exponential â€“ 14D],"&gt;=50")/Table4[[#This Row],[Count]]</f>
        <v>0</v>
      </c>
      <c r="I123" s="1">
        <f>COUNTIFS(Table2[Sub-Sector],Table4[[#This Row],[Sub-Sector]],Table2[Relative Volume],"&gt;=1")/Table4[[#This Row],[Count]]</f>
        <v>0</v>
      </c>
      <c r="J123" s="1">
        <f>COUNTIFS(Table2[Sub-Sector],Table4[[#This Row],[Sub-Sector]],Table2[% Away From Day Low],"&gt;=0.05")/Table4[[#This Row],[Count]]</f>
        <v>0</v>
      </c>
      <c r="K123" s="1">
        <f>COUNTIFS(Table2[Sub-Sector],Table4[[#This Row],[Sub-Sector]],Table2[% Away From Day High],"&lt;=0.05")/Table4[[#This Row],[Count]]</f>
        <v>1</v>
      </c>
      <c r="L123" s="1">
        <f>COUNTIFS(Table2[Sub-Sector],Table4[[#This Row],[Sub-Sector]],Table2[% Away From Current Week Low],"&gt;=0.05")/Table4[[#This Row],[Count]]</f>
        <v>0</v>
      </c>
      <c r="M123" s="1">
        <f>COUNTIFS(Table2[Sub-Sector],Table4[[#This Row],[Sub-Sector]],Table2[% Away From Current Week High],"&lt;=0.05")/Table4[[#This Row],[Count]]</f>
        <v>0</v>
      </c>
      <c r="N123" s="1">
        <f>COUNTIFS(Table2[Sub-Sector],Table4[[#This Row],[Sub-Sector]],Table2[% Away From Current Month Low],"&gt;=0.05")/Table4[[#This Row],[Count]]</f>
        <v>0</v>
      </c>
      <c r="O123" s="1">
        <f>COUNTIFS(Table2[Sub-Sector],Table4[[#This Row],[Sub-Sector]],Table2[% Away From Current Month High],"&lt;=0.05")/Table4[[#This Row],[Count]]</f>
        <v>0</v>
      </c>
      <c r="P123" s="1">
        <f>COUNTIFS(Table2[Sub-Sector],Table4[[#This Row],[Sub-Sector]],Table2[% Away From 52W High],"&lt;=10")/Table4[[#This Row],[Count]]</f>
        <v>0</v>
      </c>
      <c r="Q123" s="1">
        <f>COUNTIFS(Table2[Sub-Sector],Table4[[#This Row],[Sub-Sector]],Table2[% Away From 52W Low],"&gt;=10")/Table4[[#This Row],[Count]]</f>
        <v>0</v>
      </c>
      <c r="R123" s="1">
        <f>COUNTIFS(Table2[Sub-Sector],Table4[[#This Row],[Sub-Sector]],Table2[% Price above 20 EMA],"&gt;=0")/Table4[[#This Row],[Count]]</f>
        <v>0</v>
      </c>
      <c r="S123" s="1">
        <f>COUNTIFS(Table2[Sub-Sector],Table4[[#This Row],[Sub-Sector]],Table2[% Price above 50 EMA],"&gt;=0")/Table4[[#This Row],[Count]]</f>
        <v>0</v>
      </c>
      <c r="T123" s="1">
        <f>COUNTIFS(Table2[Sub-Sector],Table4[[#This Row],[Sub-Sector]],Table2[% Price above 200 EMA],"&gt;=0")/Table4[[#This Row],[Count]]</f>
        <v>0</v>
      </c>
      <c r="U123" s="1">
        <f>COUNTIFS(Table2[Sub-Sector],Table4[[#This Row],[Sub-Sector]],Table2[Rate of Change - Zone],"Positive")/Table4[[#This Row],[Count]]</f>
        <v>0</v>
      </c>
      <c r="V123" s="1">
        <f>COUNTIFS(Table2[Sub-Sector],Table4[[#This Row],[Sub-Sector]],Table2[Sharpe Ratio],"&gt;=0.10")/Table4[[#This Row],[Count]]</f>
        <v>0</v>
      </c>
      <c r="W1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23">
        <f>_xlfn.RANK.AVG(Table4[[#This Row],[Score]],Table4[Score],1)</f>
        <v>118.5</v>
      </c>
      <c r="Y1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23">
        <f>_xlfn.RANK.AVG(Table4[[#This Row],[Score 2 ]],Table4[[Score 2 ]],1)</f>
        <v>117.5</v>
      </c>
    </row>
    <row r="124" spans="1:26" x14ac:dyDescent="0.3">
      <c r="A124" t="s">
        <v>1572</v>
      </c>
      <c r="B124">
        <f>COUNTIFS(Table2[Sub-Sector],Table4[[#This Row],[Sub-Sector]])</f>
        <v>1</v>
      </c>
      <c r="C124" s="1">
        <f>COUNTIFS(Table2[Sub-Sector],Table4[[#This Row],[Sub-Sector]],Table2[Uptrend],"Uptrend")/Table4[[#This Row],[Count]]</f>
        <v>0</v>
      </c>
      <c r="D124" s="1">
        <f>COUNTIFS(Table2[Sub-Sector],Table4[[#This Row],[Sub-Sector]],Table2[1W Return vs Nifty],"&gt;=5")/Table4[[#This Row],[Count]]</f>
        <v>1</v>
      </c>
      <c r="E124" s="1">
        <f>COUNTIFS(Table2[Sub-Sector],Table4[[#This Row],[Sub-Sector]],Table2[1M Return vs Nifty],"&gt;=5")/Table4[[#This Row],[Count]]</f>
        <v>0</v>
      </c>
      <c r="F124" s="1">
        <f>COUNTIFS(Table2[Sub-Sector],Table4[[#This Row],[Sub-Sector]],Table2[6M Return vs Nifty],"&gt;=10")/Table4[[#This Row],[Count]]</f>
        <v>0</v>
      </c>
      <c r="G124" s="1">
        <f>COUNTIFS(Table2[Sub-Sector],Table4[[#This Row],[Sub-Sector]],Table2[1Y Return vs Nifty],"&gt;=10")/Table4[[#This Row],[Count]]</f>
        <v>0</v>
      </c>
      <c r="H124" s="1">
        <f>COUNTIFS(Table2[Sub-Sector],Table4[[#This Row],[Sub-Sector]],Table2[RSI Exponential â€“ 14D],"&gt;=50")/Table4[[#This Row],[Count]]</f>
        <v>0</v>
      </c>
      <c r="I124" s="1">
        <f>COUNTIFS(Table2[Sub-Sector],Table4[[#This Row],[Sub-Sector]],Table2[Relative Volume],"&gt;=1")/Table4[[#This Row],[Count]]</f>
        <v>0</v>
      </c>
      <c r="J124" s="1">
        <f>COUNTIFS(Table2[Sub-Sector],Table4[[#This Row],[Sub-Sector]],Table2[% Away From Day Low],"&gt;=0.05")/Table4[[#This Row],[Count]]</f>
        <v>0</v>
      </c>
      <c r="K124" s="1">
        <f>COUNTIFS(Table2[Sub-Sector],Table4[[#This Row],[Sub-Sector]],Table2[% Away From Day High],"&lt;=0.05")/Table4[[#This Row],[Count]]</f>
        <v>1</v>
      </c>
      <c r="L124" s="1">
        <f>COUNTIFS(Table2[Sub-Sector],Table4[[#This Row],[Sub-Sector]],Table2[% Away From Current Week Low],"&gt;=0.05")/Table4[[#This Row],[Count]]</f>
        <v>0</v>
      </c>
      <c r="M124" s="1">
        <f>COUNTIFS(Table2[Sub-Sector],Table4[[#This Row],[Sub-Sector]],Table2[% Away From Current Week High],"&lt;=0.05")/Table4[[#This Row],[Count]]</f>
        <v>0</v>
      </c>
      <c r="N124" s="1">
        <f>COUNTIFS(Table2[Sub-Sector],Table4[[#This Row],[Sub-Sector]],Table2[% Away From Current Month Low],"&gt;=0.05")/Table4[[#This Row],[Count]]</f>
        <v>0</v>
      </c>
      <c r="O124" s="1">
        <f>COUNTIFS(Table2[Sub-Sector],Table4[[#This Row],[Sub-Sector]],Table2[% Away From Current Month High],"&lt;=0.05")/Table4[[#This Row],[Count]]</f>
        <v>0</v>
      </c>
      <c r="P124" s="1">
        <f>COUNTIFS(Table2[Sub-Sector],Table4[[#This Row],[Sub-Sector]],Table2[% Away From 52W High],"&lt;=10")/Table4[[#This Row],[Count]]</f>
        <v>0</v>
      </c>
      <c r="Q124" s="1">
        <f>COUNTIFS(Table2[Sub-Sector],Table4[[#This Row],[Sub-Sector]],Table2[% Away From 52W Low],"&gt;=10")/Table4[[#This Row],[Count]]</f>
        <v>1</v>
      </c>
      <c r="R124" s="1">
        <f>COUNTIFS(Table2[Sub-Sector],Table4[[#This Row],[Sub-Sector]],Table2[% Price above 20 EMA],"&gt;=0")/Table4[[#This Row],[Count]]</f>
        <v>0</v>
      </c>
      <c r="S124" s="1">
        <f>COUNTIFS(Table2[Sub-Sector],Table4[[#This Row],[Sub-Sector]],Table2[% Price above 50 EMA],"&gt;=0")/Table4[[#This Row],[Count]]</f>
        <v>0</v>
      </c>
      <c r="T124" s="1">
        <f>COUNTIFS(Table2[Sub-Sector],Table4[[#This Row],[Sub-Sector]],Table2[% Price above 200 EMA],"&gt;=0")/Table4[[#This Row],[Count]]</f>
        <v>0</v>
      </c>
      <c r="U124" s="1">
        <f>COUNTIFS(Table2[Sub-Sector],Table4[[#This Row],[Sub-Sector]],Table2[Rate of Change - Zone],"Positive")/Table4[[#This Row],[Count]]</f>
        <v>0</v>
      </c>
      <c r="V124" s="1">
        <f>COUNTIFS(Table2[Sub-Sector],Table4[[#This Row],[Sub-Sector]],Table2[Sharpe Ratio],"&gt;=0.10")/Table4[[#This Row],[Count]]</f>
        <v>0</v>
      </c>
      <c r="W1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589</v>
      </c>
      <c r="X124">
        <f>_xlfn.RANK.AVG(Table4[[#This Row],[Score]],Table4[Score],1)</f>
        <v>108</v>
      </c>
      <c r="Y1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24">
        <f>_xlfn.RANK.AVG(Table4[[#This Row],[Score 2 ]],Table4[[Score 2 ]],1)</f>
        <v>117.5</v>
      </c>
    </row>
    <row r="125" spans="1:26" x14ac:dyDescent="0.3">
      <c r="A125" t="s">
        <v>2003</v>
      </c>
      <c r="B125">
        <f>COUNTIFS(Table2[Sub-Sector],Table4[[#This Row],[Sub-Sector]])</f>
        <v>3</v>
      </c>
      <c r="C125" s="1">
        <f>COUNTIFS(Table2[Sub-Sector],Table4[[#This Row],[Sub-Sector]],Table2[Uptrend],"Uptrend")/Table4[[#This Row],[Count]]</f>
        <v>0</v>
      </c>
      <c r="D125" s="1">
        <f>COUNTIFS(Table2[Sub-Sector],Table4[[#This Row],[Sub-Sector]],Table2[1W Return vs Nifty],"&gt;=5")/Table4[[#This Row],[Count]]</f>
        <v>0</v>
      </c>
      <c r="E125" s="1">
        <f>COUNTIFS(Table2[Sub-Sector],Table4[[#This Row],[Sub-Sector]],Table2[1M Return vs Nifty],"&gt;=5")/Table4[[#This Row],[Count]]</f>
        <v>0</v>
      </c>
      <c r="F125" s="1">
        <f>COUNTIFS(Table2[Sub-Sector],Table4[[#This Row],[Sub-Sector]],Table2[6M Return vs Nifty],"&gt;=10")/Table4[[#This Row],[Count]]</f>
        <v>0</v>
      </c>
      <c r="G125" s="1">
        <f>COUNTIFS(Table2[Sub-Sector],Table4[[#This Row],[Sub-Sector]],Table2[1Y Return vs Nifty],"&gt;=10")/Table4[[#This Row],[Count]]</f>
        <v>0</v>
      </c>
      <c r="H125" s="1">
        <f>COUNTIFS(Table2[Sub-Sector],Table4[[#This Row],[Sub-Sector]],Table2[RSI Exponential â€“ 14D],"&gt;=50")/Table4[[#This Row],[Count]]</f>
        <v>0</v>
      </c>
      <c r="I125" s="1">
        <f>COUNTIFS(Table2[Sub-Sector],Table4[[#This Row],[Sub-Sector]],Table2[Relative Volume],"&gt;=1")/Table4[[#This Row],[Count]]</f>
        <v>0</v>
      </c>
      <c r="J125" s="1">
        <f>COUNTIFS(Table2[Sub-Sector],Table4[[#This Row],[Sub-Sector]],Table2[% Away From Day Low],"&gt;=0.05")/Table4[[#This Row],[Count]]</f>
        <v>0</v>
      </c>
      <c r="K125" s="1">
        <f>COUNTIFS(Table2[Sub-Sector],Table4[[#This Row],[Sub-Sector]],Table2[% Away From Day High],"&lt;=0.05")/Table4[[#This Row],[Count]]</f>
        <v>1</v>
      </c>
      <c r="L125" s="1">
        <f>COUNTIFS(Table2[Sub-Sector],Table4[[#This Row],[Sub-Sector]],Table2[% Away From Current Week Low],"&gt;=0.05")/Table4[[#This Row],[Count]]</f>
        <v>0</v>
      </c>
      <c r="M125" s="1">
        <f>COUNTIFS(Table2[Sub-Sector],Table4[[#This Row],[Sub-Sector]],Table2[% Away From Current Week High],"&lt;=0.05")/Table4[[#This Row],[Count]]</f>
        <v>0.66666666666666663</v>
      </c>
      <c r="N125" s="1">
        <f>COUNTIFS(Table2[Sub-Sector],Table4[[#This Row],[Sub-Sector]],Table2[% Away From Current Month Low],"&gt;=0.05")/Table4[[#This Row],[Count]]</f>
        <v>0</v>
      </c>
      <c r="O125" s="1">
        <f>COUNTIFS(Table2[Sub-Sector],Table4[[#This Row],[Sub-Sector]],Table2[% Away From Current Month High],"&lt;=0.05")/Table4[[#This Row],[Count]]</f>
        <v>0</v>
      </c>
      <c r="P125" s="1">
        <f>COUNTIFS(Table2[Sub-Sector],Table4[[#This Row],[Sub-Sector]],Table2[% Away From 52W High],"&lt;=10")/Table4[[#This Row],[Count]]</f>
        <v>0</v>
      </c>
      <c r="Q125" s="1">
        <f>COUNTIFS(Table2[Sub-Sector],Table4[[#This Row],[Sub-Sector]],Table2[% Away From 52W Low],"&gt;=10")/Table4[[#This Row],[Count]]</f>
        <v>0</v>
      </c>
      <c r="R125" s="1">
        <f>COUNTIFS(Table2[Sub-Sector],Table4[[#This Row],[Sub-Sector]],Table2[% Price above 20 EMA],"&gt;=0")/Table4[[#This Row],[Count]]</f>
        <v>0</v>
      </c>
      <c r="S125" s="1">
        <f>COUNTIFS(Table2[Sub-Sector],Table4[[#This Row],[Sub-Sector]],Table2[% Price above 50 EMA],"&gt;=0")/Table4[[#This Row],[Count]]</f>
        <v>0</v>
      </c>
      <c r="T125" s="1">
        <f>COUNTIFS(Table2[Sub-Sector],Table4[[#This Row],[Sub-Sector]],Table2[% Price above 200 EMA],"&gt;=0")/Table4[[#This Row],[Count]]</f>
        <v>0</v>
      </c>
      <c r="U125" s="1">
        <f>COUNTIFS(Table2[Sub-Sector],Table4[[#This Row],[Sub-Sector]],Table2[Rate of Change - Zone],"Positive")/Table4[[#This Row],[Count]]</f>
        <v>0</v>
      </c>
      <c r="V125" s="1">
        <f>COUNTIFS(Table2[Sub-Sector],Table4[[#This Row],[Sub-Sector]],Table2[Sharpe Ratio],"&gt;=0.10")/Table4[[#This Row],[Count]]</f>
        <v>0</v>
      </c>
      <c r="W1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25">
        <f>_xlfn.RANK.AVG(Table4[[#This Row],[Score]],Table4[Score],1)</f>
        <v>118.5</v>
      </c>
      <c r="Y1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25">
        <f>_xlfn.RANK.AVG(Table4[[#This Row],[Score 2 ]],Table4[[Score 2 ]],1)</f>
        <v>117.5</v>
      </c>
    </row>
    <row r="126" spans="1:26" x14ac:dyDescent="0.3">
      <c r="A126" t="s">
        <v>2047</v>
      </c>
      <c r="B126">
        <f>COUNTIFS(Table2[Sub-Sector],Table4[[#This Row],[Sub-Sector]])</f>
        <v>1</v>
      </c>
      <c r="C126" s="1">
        <f>COUNTIFS(Table2[Sub-Sector],Table4[[#This Row],[Sub-Sector]],Table2[Uptrend],"Uptrend")/Table4[[#This Row],[Count]]</f>
        <v>0</v>
      </c>
      <c r="D126" s="1">
        <f>COUNTIFS(Table2[Sub-Sector],Table4[[#This Row],[Sub-Sector]],Table2[1W Return vs Nifty],"&gt;=5")/Table4[[#This Row],[Count]]</f>
        <v>0</v>
      </c>
      <c r="E126" s="1">
        <f>COUNTIFS(Table2[Sub-Sector],Table4[[#This Row],[Sub-Sector]],Table2[1M Return vs Nifty],"&gt;=5")/Table4[[#This Row],[Count]]</f>
        <v>0</v>
      </c>
      <c r="F126" s="1">
        <f>COUNTIFS(Table2[Sub-Sector],Table4[[#This Row],[Sub-Sector]],Table2[6M Return vs Nifty],"&gt;=10")/Table4[[#This Row],[Count]]</f>
        <v>0</v>
      </c>
      <c r="G126" s="1">
        <f>COUNTIFS(Table2[Sub-Sector],Table4[[#This Row],[Sub-Sector]],Table2[1Y Return vs Nifty],"&gt;=10")/Table4[[#This Row],[Count]]</f>
        <v>0</v>
      </c>
      <c r="H126" s="1">
        <f>COUNTIFS(Table2[Sub-Sector],Table4[[#This Row],[Sub-Sector]],Table2[RSI Exponential â€“ 14D],"&gt;=50")/Table4[[#This Row],[Count]]</f>
        <v>0</v>
      </c>
      <c r="I126" s="1">
        <f>COUNTIFS(Table2[Sub-Sector],Table4[[#This Row],[Sub-Sector]],Table2[Relative Volume],"&gt;=1")/Table4[[#This Row],[Count]]</f>
        <v>0</v>
      </c>
      <c r="J126" s="1">
        <f>COUNTIFS(Table2[Sub-Sector],Table4[[#This Row],[Sub-Sector]],Table2[% Away From Day Low],"&gt;=0.05")/Table4[[#This Row],[Count]]</f>
        <v>0</v>
      </c>
      <c r="K126" s="1">
        <f>COUNTIFS(Table2[Sub-Sector],Table4[[#This Row],[Sub-Sector]],Table2[% Away From Day High],"&lt;=0.05")/Table4[[#This Row],[Count]]</f>
        <v>1</v>
      </c>
      <c r="L126" s="1">
        <f>COUNTIFS(Table2[Sub-Sector],Table4[[#This Row],[Sub-Sector]],Table2[% Away From Current Week Low],"&gt;=0.05")/Table4[[#This Row],[Count]]</f>
        <v>0</v>
      </c>
      <c r="M126" s="1">
        <f>COUNTIFS(Table2[Sub-Sector],Table4[[#This Row],[Sub-Sector]],Table2[% Away From Current Week High],"&lt;=0.05")/Table4[[#This Row],[Count]]</f>
        <v>0</v>
      </c>
      <c r="N126" s="1">
        <f>COUNTIFS(Table2[Sub-Sector],Table4[[#This Row],[Sub-Sector]],Table2[% Away From Current Month Low],"&gt;=0.05")/Table4[[#This Row],[Count]]</f>
        <v>0</v>
      </c>
      <c r="O126" s="1">
        <f>COUNTIFS(Table2[Sub-Sector],Table4[[#This Row],[Sub-Sector]],Table2[% Away From Current Month High],"&lt;=0.05")/Table4[[#This Row],[Count]]</f>
        <v>0</v>
      </c>
      <c r="P126" s="1">
        <f>COUNTIFS(Table2[Sub-Sector],Table4[[#This Row],[Sub-Sector]],Table2[% Away From 52W High],"&lt;=10")/Table4[[#This Row],[Count]]</f>
        <v>0</v>
      </c>
      <c r="Q126" s="1">
        <f>COUNTIFS(Table2[Sub-Sector],Table4[[#This Row],[Sub-Sector]],Table2[% Away From 52W Low],"&gt;=10")/Table4[[#This Row],[Count]]</f>
        <v>0</v>
      </c>
      <c r="R126" s="1">
        <f>COUNTIFS(Table2[Sub-Sector],Table4[[#This Row],[Sub-Sector]],Table2[% Price above 20 EMA],"&gt;=0")/Table4[[#This Row],[Count]]</f>
        <v>0</v>
      </c>
      <c r="S126" s="1">
        <f>COUNTIFS(Table2[Sub-Sector],Table4[[#This Row],[Sub-Sector]],Table2[% Price above 50 EMA],"&gt;=0")/Table4[[#This Row],[Count]]</f>
        <v>0</v>
      </c>
      <c r="T126" s="1">
        <f>COUNTIFS(Table2[Sub-Sector],Table4[[#This Row],[Sub-Sector]],Table2[% Price above 200 EMA],"&gt;=0")/Table4[[#This Row],[Count]]</f>
        <v>0</v>
      </c>
      <c r="U126" s="1">
        <f>COUNTIFS(Table2[Sub-Sector],Table4[[#This Row],[Sub-Sector]],Table2[Rate of Change - Zone],"Positive")/Table4[[#This Row],[Count]]</f>
        <v>0</v>
      </c>
      <c r="V126" s="1">
        <f>COUNTIFS(Table2[Sub-Sector],Table4[[#This Row],[Sub-Sector]],Table2[Sharpe Ratio],"&gt;=0.10")/Table4[[#This Row],[Count]]</f>
        <v>0</v>
      </c>
      <c r="W1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26">
        <f>_xlfn.RANK.AVG(Table4[[#This Row],[Score]],Table4[Score],1)</f>
        <v>118.5</v>
      </c>
      <c r="Y1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26">
        <f>_xlfn.RANK.AVG(Table4[[#This Row],[Score 2 ]],Table4[[Score 2 ]],1)</f>
        <v>117.5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735F-7CAA-4DE7-955E-7C86DE4F4F50}">
  <dimension ref="A1:AV738"/>
  <sheetViews>
    <sheetView topLeftCell="AL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3101</v>
      </c>
      <c r="D1" t="s">
        <v>2</v>
      </c>
      <c r="E1" t="s">
        <v>3</v>
      </c>
      <c r="F1" t="s">
        <v>4</v>
      </c>
      <c r="G1" t="s">
        <v>5</v>
      </c>
      <c r="H1" t="s">
        <v>3124</v>
      </c>
      <c r="I1" t="s">
        <v>6</v>
      </c>
      <c r="J1" t="s">
        <v>3125</v>
      </c>
      <c r="K1" t="s">
        <v>7</v>
      </c>
      <c r="L1" t="s">
        <v>3126</v>
      </c>
      <c r="M1" t="s">
        <v>8</v>
      </c>
      <c r="N1" t="s">
        <v>3127</v>
      </c>
      <c r="O1" t="s">
        <v>3128</v>
      </c>
      <c r="P1" t="s">
        <v>9</v>
      </c>
      <c r="Q1" t="s">
        <v>10</v>
      </c>
      <c r="R1" t="s">
        <v>11</v>
      </c>
      <c r="S1" s="1" t="s">
        <v>3129</v>
      </c>
      <c r="T1" s="1" t="s">
        <v>3130</v>
      </c>
      <c r="U1" s="1" t="s">
        <v>3131</v>
      </c>
      <c r="V1" t="s">
        <v>12</v>
      </c>
      <c r="W1" t="s">
        <v>3132</v>
      </c>
      <c r="X1" t="s">
        <v>3133</v>
      </c>
      <c r="Y1" t="s">
        <v>3134</v>
      </c>
      <c r="Z1" t="s">
        <v>3135</v>
      </c>
      <c r="AA1" t="s">
        <v>3136</v>
      </c>
      <c r="AB1" t="s">
        <v>3137</v>
      </c>
      <c r="AC1" s="1" t="s">
        <v>3138</v>
      </c>
      <c r="AD1" s="1" t="s">
        <v>3139</v>
      </c>
      <c r="AE1" s="1" t="s">
        <v>3140</v>
      </c>
      <c r="AF1" s="1" t="s">
        <v>3141</v>
      </c>
      <c r="AG1" s="1" t="s">
        <v>3142</v>
      </c>
      <c r="AH1" s="1" t="s">
        <v>3143</v>
      </c>
      <c r="AI1" t="s">
        <v>13</v>
      </c>
      <c r="AJ1" t="s">
        <v>14</v>
      </c>
      <c r="AK1" t="s">
        <v>3144</v>
      </c>
      <c r="AL1" t="s">
        <v>3145</v>
      </c>
      <c r="AM1" t="s">
        <v>3146</v>
      </c>
      <c r="AN1" t="s">
        <v>3147</v>
      </c>
      <c r="AO1" t="s">
        <v>3148</v>
      </c>
      <c r="AP1" t="s">
        <v>15</v>
      </c>
      <c r="AQ1" s="2" t="s">
        <v>3152</v>
      </c>
      <c r="AR1" s="2" t="s">
        <v>3153</v>
      </c>
      <c r="AS1" s="2" t="s">
        <v>3154</v>
      </c>
      <c r="AT1" s="2" t="s">
        <v>3155</v>
      </c>
      <c r="AU1" s="2" t="s">
        <v>3156</v>
      </c>
      <c r="AV1" s="2" t="s">
        <v>3157</v>
      </c>
    </row>
    <row r="2" spans="1:48" x14ac:dyDescent="0.3">
      <c r="A2" t="s">
        <v>828</v>
      </c>
      <c r="B2" t="s">
        <v>829</v>
      </c>
      <c r="C2" t="s">
        <v>3112</v>
      </c>
      <c r="D2" t="s">
        <v>129</v>
      </c>
      <c r="E2">
        <v>17839.613367810001</v>
      </c>
      <c r="F2">
        <v>683.15</v>
      </c>
      <c r="G2">
        <v>164.426970283874</v>
      </c>
      <c r="H2">
        <f>(Table2[[#This Row],[1Y Return vs Nifty]]-AVERAGE(Table2[1Y Return vs Nifty]))/_xlfn.STDEV.P(Table2[1Y Return vs Nifty])</f>
        <v>3.0230984428824672</v>
      </c>
      <c r="I2">
        <v>14.8970998392567</v>
      </c>
      <c r="J2">
        <f>(Table2[[#This Row],[1M Return vs Nifty]]-AVERAGE(Table2[1M Return vs Nifty]))/_xlfn.STDEV.P(Table2[1M Return vs Nifty])</f>
        <v>1.7927527759164519</v>
      </c>
      <c r="K2">
        <v>187.380593747646</v>
      </c>
      <c r="L2">
        <f>(Table2[[#This Row],[6M Return vs Nifty]]-AVERAGE(Table2[6M Return vs Nifty]))/_xlfn.STDEV.P(Table2[6M Return vs Nifty])</f>
        <v>6.2634774788404606</v>
      </c>
      <c r="M2">
        <v>6.2460900312088299</v>
      </c>
      <c r="N2">
        <f>(Table2[[#This Row],[1W Return vs Nifty]]-AVERAGE(Table2[1W Return vs Nifty]))/_xlfn.STDEV.P(Table2[1W Return vs Nifty])</f>
        <v>1.2293395109851608</v>
      </c>
      <c r="O2">
        <v>638.16</v>
      </c>
      <c r="P2">
        <v>604.72288674290405</v>
      </c>
      <c r="Q2">
        <v>432.58939299281701</v>
      </c>
      <c r="R2">
        <v>66.734395127792297</v>
      </c>
      <c r="S2" s="1">
        <f>(Table2[[#This Row],[Close Price]]-Table2[[#This Row],[20D EMA]])/Table2[[#This Row],[20D EMA]]</f>
        <v>7.0499561238560882E-2</v>
      </c>
      <c r="T2" s="1">
        <f>(Table2[[#This Row],[Close Price]]-Table2[[#This Row],[50D EMA]])/Table2[[#This Row],[50D EMA]]</f>
        <v>0.12969099562199793</v>
      </c>
      <c r="U2" s="1">
        <f>(Table2[[#This Row],[Close Price]]-Table2[[#This Row],[200D EMA]])/Table2[[#This Row],[200D EMA]]</f>
        <v>0.57921116667634853</v>
      </c>
      <c r="V2">
        <v>1.25422276253467</v>
      </c>
      <c r="W2">
        <v>655.20000000000005</v>
      </c>
      <c r="X2">
        <v>691</v>
      </c>
      <c r="Y2">
        <v>610.9</v>
      </c>
      <c r="Z2">
        <v>719</v>
      </c>
      <c r="AA2">
        <v>609.5</v>
      </c>
      <c r="AB2">
        <v>719</v>
      </c>
      <c r="AC2" s="1">
        <f>(Table2[[#This Row],[Close Price]]/Table2[[#This Row],[Day Low]])-1</f>
        <v>4.2658730158730007E-2</v>
      </c>
      <c r="AD2" s="1">
        <f>(Table2[[#This Row],[Day High]]/Table2[[#This Row],[Close Price]])-1</f>
        <v>1.1490887799165739E-2</v>
      </c>
      <c r="AE2" s="1">
        <f>(Table2[[#This Row],[Close Price]]/Table2[[#This Row],[Current Week Low]])-1</f>
        <v>0.11826812899001471</v>
      </c>
      <c r="AF2" s="1">
        <f>(Table2[[#This Row],[Current Week High]]/Table2[[#This Row],[Close Price]])-1</f>
        <v>5.2477493961794686E-2</v>
      </c>
      <c r="AG2" s="1">
        <f>(Table2[[#This Row],[Close Price]]/Table2[[#This Row],[Current Month Low]])-1</f>
        <v>0.12083675143560302</v>
      </c>
      <c r="AH2" s="1">
        <f>(Table2[[#This Row],[Current Month High]]/Table2[[#This Row],[Close Price]])-1</f>
        <v>5.2477493961794686E-2</v>
      </c>
      <c r="AI2">
        <v>5.2477493961794597</v>
      </c>
      <c r="AJ2">
        <v>365.66238369516998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0.42</v>
      </c>
      <c r="AM2" t="s">
        <v>3150</v>
      </c>
      <c r="AN2">
        <v>6.55</v>
      </c>
      <c r="AO2" t="s">
        <v>3150</v>
      </c>
      <c r="AP2">
        <v>0.26176760125822002</v>
      </c>
      <c r="AQ2">
        <f>(Table2[[#This Row],[Sharpe Ratio]]-AVERAGE(Table2[Sharpe Ratio]))/_xlfn.STDEV.P(Table2[Sharpe Ratio])</f>
        <v>2.3941731686566969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14.702841377281237</v>
      </c>
      <c r="AS2">
        <f>_xlfn.RANK.AVG(Table2[[#This Row],[1Y Return vs Nifty Z-Score]],Table2[1Y Return vs Nifty Z-Score])</f>
        <v>10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729</v>
      </c>
      <c r="B3" t="s">
        <v>730</v>
      </c>
      <c r="C3" t="s">
        <v>3117</v>
      </c>
      <c r="D3" t="s">
        <v>134</v>
      </c>
      <c r="E3">
        <v>22992.15313925</v>
      </c>
      <c r="F3">
        <v>672.5</v>
      </c>
      <c r="G3">
        <v>139.896080372418</v>
      </c>
      <c r="H3">
        <f>(Table2[[#This Row],[1Y Return vs Nifty]]-AVERAGE(Table2[1Y Return vs Nifty]))/_xlfn.STDEV.P(Table2[1Y Return vs Nifty])</f>
        <v>2.5241734186396991</v>
      </c>
      <c r="I3">
        <v>-9.5040292861340401</v>
      </c>
      <c r="J3">
        <f>(Table2[[#This Row],[1M Return vs Nifty]]-AVERAGE(Table2[1M Return vs Nifty]))/_xlfn.STDEV.P(Table2[1M Return vs Nifty])</f>
        <v>-0.78298280956170907</v>
      </c>
      <c r="K3">
        <v>69.725907073961395</v>
      </c>
      <c r="L3">
        <f>(Table2[[#This Row],[6M Return vs Nifty]]-AVERAGE(Table2[6M Return vs Nifty]))/_xlfn.STDEV.P(Table2[6M Return vs Nifty])</f>
        <v>2.2830745365025695</v>
      </c>
      <c r="M3">
        <v>-2.1857865191821699</v>
      </c>
      <c r="N3">
        <f>(Table2[[#This Row],[1W Return vs Nifty]]-AVERAGE(Table2[1W Return vs Nifty]))/_xlfn.STDEV.P(Table2[1W Return vs Nifty])</f>
        <v>-0.82695400321952495</v>
      </c>
      <c r="O3">
        <v>702.88</v>
      </c>
      <c r="P3">
        <v>687.27462408590395</v>
      </c>
      <c r="Q3">
        <v>525.74462170733398</v>
      </c>
      <c r="R3">
        <v>38.516271000108397</v>
      </c>
      <c r="S3" s="1">
        <f>(Table2[[#This Row],[Close Price]]-Table2[[#This Row],[20D EMA]])/Table2[[#This Row],[20D EMA]]</f>
        <v>-4.3222171636694735E-2</v>
      </c>
      <c r="T3" s="1">
        <f>(Table2[[#This Row],[Close Price]]-Table2[[#This Row],[50D EMA]])/Table2[[#This Row],[50D EMA]]</f>
        <v>-2.1497409577073575E-2</v>
      </c>
      <c r="U3" s="1">
        <f>(Table2[[#This Row],[Close Price]]-Table2[[#This Row],[200D EMA]])/Table2[[#This Row],[200D EMA]]</f>
        <v>0.27913814470623394</v>
      </c>
      <c r="V3">
        <v>0.55273770083810003</v>
      </c>
      <c r="W3">
        <v>650.9</v>
      </c>
      <c r="X3">
        <v>679.35</v>
      </c>
      <c r="Y3">
        <v>648.54999999999995</v>
      </c>
      <c r="Z3">
        <v>693.55</v>
      </c>
      <c r="AA3">
        <v>648.54999999999995</v>
      </c>
      <c r="AB3">
        <v>779.7</v>
      </c>
      <c r="AC3" s="1">
        <f>(Table2[[#This Row],[Close Price]]/Table2[[#This Row],[Day Low]])-1</f>
        <v>3.3184821017053334E-2</v>
      </c>
      <c r="AD3" s="1">
        <f>(Table2[[#This Row],[Day High]]/Table2[[#This Row],[Close Price]])-1</f>
        <v>1.0185873605947915E-2</v>
      </c>
      <c r="AE3" s="1">
        <f>(Table2[[#This Row],[Close Price]]/Table2[[#This Row],[Current Week Low]])-1</f>
        <v>3.6928532881042475E-2</v>
      </c>
      <c r="AF3" s="1">
        <f>(Table2[[#This Row],[Current Week High]]/Table2[[#This Row],[Close Price]])-1</f>
        <v>3.1301115241635591E-2</v>
      </c>
      <c r="AG3" s="1">
        <f>(Table2[[#This Row],[Close Price]]/Table2[[#This Row],[Current Month Low]])-1</f>
        <v>3.6928532881042475E-2</v>
      </c>
      <c r="AH3" s="1">
        <f>(Table2[[#This Row],[Current Month High]]/Table2[[#This Row],[Close Price]])-1</f>
        <v>0.15940520446096662</v>
      </c>
      <c r="AI3">
        <v>18.401486988847498</v>
      </c>
      <c r="AJ3">
        <v>170.24311834438399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0.22</v>
      </c>
      <c r="AM3" t="s">
        <v>3150</v>
      </c>
      <c r="AN3">
        <v>-11.19</v>
      </c>
      <c r="AO3" t="s">
        <v>3149</v>
      </c>
      <c r="AP3">
        <v>0.24910375465939499</v>
      </c>
      <c r="AQ3">
        <f>(Table2[[#This Row],[Sharpe Ratio]]-AVERAGE(Table2[Sharpe Ratio]))/_xlfn.STDEV.P(Table2[Sharpe Ratio])</f>
        <v>2.2466833241713697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5.4439944665324047</v>
      </c>
      <c r="AS3">
        <f>_xlfn.RANK.AVG(Table2[[#This Row],[1Y Return vs Nifty Z-Score]],Table2[1Y Return vs Nifty Z-Score])</f>
        <v>23</v>
      </c>
      <c r="AT3">
        <f>_xlfn.RANK.AVG(Table2[[#This Row],[6M Return vs Nifty Z-Score]],Table2[6M Return vs Nifty Z-Score])</f>
        <v>21</v>
      </c>
      <c r="AU3">
        <f>_xlfn.RANK.AVG(Table2[[#This Row],[Sharpe Ratio Z-Score]],Table2[Sharpe Ratio Z-Score])</f>
        <v>9</v>
      </c>
      <c r="AV3">
        <f>(Table2[[#This Row],[Rank 1Y]]+Table2[[#This Row],[Rank 6M]]+Table2[[#This Row],[Rank Sharpe]])/3</f>
        <v>17.666666666666668</v>
      </c>
    </row>
    <row r="4" spans="1:48" x14ac:dyDescent="0.3">
      <c r="A4" t="s">
        <v>786</v>
      </c>
      <c r="B4" t="s">
        <v>787</v>
      </c>
      <c r="C4" t="s">
        <v>3108</v>
      </c>
      <c r="D4" t="s">
        <v>51</v>
      </c>
      <c r="E4">
        <v>18947.180075200002</v>
      </c>
      <c r="F4">
        <v>14768</v>
      </c>
      <c r="G4">
        <v>162.255195858722</v>
      </c>
      <c r="H4">
        <f>(Table2[[#This Row],[1Y Return vs Nifty]]-AVERAGE(Table2[1Y Return vs Nifty]))/_xlfn.STDEV.P(Table2[1Y Return vs Nifty])</f>
        <v>2.9789274971226578</v>
      </c>
      <c r="I4">
        <v>11.4389132382878</v>
      </c>
      <c r="J4">
        <f>(Table2[[#This Row],[1M Return vs Nifty]]-AVERAGE(Table2[1M Return vs Nifty]))/_xlfn.STDEV.P(Table2[1M Return vs Nifty])</f>
        <v>1.4277133450127915</v>
      </c>
      <c r="K4">
        <v>134.42523624642601</v>
      </c>
      <c r="L4">
        <f>(Table2[[#This Row],[6M Return vs Nifty]]-AVERAGE(Table2[6M Return vs Nifty]))/_xlfn.STDEV.P(Table2[6M Return vs Nifty])</f>
        <v>4.4719325198621611</v>
      </c>
      <c r="M4">
        <v>0.70363683549440303</v>
      </c>
      <c r="N4">
        <f>(Table2[[#This Row],[1W Return vs Nifty]]-AVERAGE(Table2[1W Return vs Nifty]))/_xlfn.STDEV.P(Table2[1W Return vs Nifty])</f>
        <v>-0.12230629300874568</v>
      </c>
      <c r="O4">
        <v>14466.62</v>
      </c>
      <c r="P4">
        <v>13567.359209189701</v>
      </c>
      <c r="Q4">
        <v>9965.4573875528204</v>
      </c>
      <c r="R4">
        <v>52.098806934643797</v>
      </c>
      <c r="S4" s="1">
        <f>(Table2[[#This Row],[Close Price]]-Table2[[#This Row],[20D EMA]])/Table2[[#This Row],[20D EMA]]</f>
        <v>2.0832786096544955E-2</v>
      </c>
      <c r="T4" s="1">
        <f>(Table2[[#This Row],[Close Price]]-Table2[[#This Row],[50D EMA]])/Table2[[#This Row],[50D EMA]]</f>
        <v>8.8494803763805294E-2</v>
      </c>
      <c r="U4" s="1">
        <f>(Table2[[#This Row],[Close Price]]-Table2[[#This Row],[200D EMA]])/Table2[[#This Row],[200D EMA]]</f>
        <v>0.48191893514548678</v>
      </c>
      <c r="V4">
        <v>1.3744012771294201</v>
      </c>
      <c r="W4">
        <v>14650.05</v>
      </c>
      <c r="X4">
        <v>15480</v>
      </c>
      <c r="Y4">
        <v>14650.05</v>
      </c>
      <c r="Z4">
        <v>15670.75</v>
      </c>
      <c r="AA4">
        <v>12816</v>
      </c>
      <c r="AB4">
        <v>16560.75</v>
      </c>
      <c r="AC4" s="1">
        <f>(Table2[[#This Row],[Close Price]]/Table2[[#This Row],[Day Low]])-1</f>
        <v>8.0511670608633956E-3</v>
      </c>
      <c r="AD4" s="1">
        <f>(Table2[[#This Row],[Day High]]/Table2[[#This Row],[Close Price]])-1</f>
        <v>4.8212351029252476E-2</v>
      </c>
      <c r="AE4" s="1">
        <f>(Table2[[#This Row],[Close Price]]/Table2[[#This Row],[Current Week Low]])-1</f>
        <v>8.0511670608633956E-3</v>
      </c>
      <c r="AF4" s="1">
        <f>(Table2[[#This Row],[Current Week High]]/Table2[[#This Row],[Close Price]])-1</f>
        <v>6.1128791982665298E-2</v>
      </c>
      <c r="AG4" s="1">
        <f>(Table2[[#This Row],[Close Price]]/Table2[[#This Row],[Current Month Low]])-1</f>
        <v>0.15230961298377022</v>
      </c>
      <c r="AH4" s="1">
        <f>(Table2[[#This Row],[Current Month High]]/Table2[[#This Row],[Close Price]])-1</f>
        <v>0.12139423076923084</v>
      </c>
      <c r="AI4">
        <v>12.139423076923</v>
      </c>
      <c r="AJ4">
        <v>199.793952558337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0.25</v>
      </c>
      <c r="AM4" t="s">
        <v>3150</v>
      </c>
      <c r="AN4">
        <v>1.42</v>
      </c>
      <c r="AO4" t="s">
        <v>3150</v>
      </c>
      <c r="AP4">
        <v>0.19146718242542701</v>
      </c>
      <c r="AQ4">
        <f>(Table2[[#This Row],[Sharpe Ratio]]-AVERAGE(Table2[Sharpe Ratio]))/_xlfn.STDEV.P(Table2[Sharpe Ratio])</f>
        <v>1.5754173696197749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10.331684438608638</v>
      </c>
      <c r="AS4">
        <f>_xlfn.RANK.AVG(Table2[[#This Row],[1Y Return vs Nifty Z-Score]],Table2[1Y Return vs Nifty Z-Score])</f>
        <v>14</v>
      </c>
      <c r="AT4">
        <f>_xlfn.RANK.AVG(Table2[[#This Row],[6M Return vs Nifty Z-Score]],Table2[6M Return vs Nifty Z-Score])</f>
        <v>4</v>
      </c>
      <c r="AU4">
        <f>_xlfn.RANK.AVG(Table2[[#This Row],[Sharpe Ratio Z-Score]],Table2[Sharpe Ratio Z-Score])</f>
        <v>39</v>
      </c>
      <c r="AV4">
        <f>(Table2[[#This Row],[Rank 1Y]]+Table2[[#This Row],[Rank 6M]]+Table2[[#This Row],[Rank Sharpe]])/3</f>
        <v>19</v>
      </c>
    </row>
    <row r="5" spans="1:48" x14ac:dyDescent="0.3">
      <c r="A5" t="s">
        <v>532</v>
      </c>
      <c r="B5" t="s">
        <v>533</v>
      </c>
      <c r="C5" t="s">
        <v>3113</v>
      </c>
      <c r="D5" t="s">
        <v>232</v>
      </c>
      <c r="E5">
        <v>37191.217531549999</v>
      </c>
      <c r="F5">
        <v>5810.15</v>
      </c>
      <c r="G5">
        <v>115.509781809551</v>
      </c>
      <c r="H5">
        <f>(Table2[[#This Row],[1Y Return vs Nifty]]-AVERAGE(Table2[1Y Return vs Nifty]))/_xlfn.STDEV.P(Table2[1Y Return vs Nifty])</f>
        <v>2.028189186286685</v>
      </c>
      <c r="I5">
        <v>8.0272346221051798</v>
      </c>
      <c r="J5">
        <f>(Table2[[#This Row],[1M Return vs Nifty]]-AVERAGE(Table2[1M Return vs Nifty]))/_xlfn.STDEV.P(Table2[1M Return vs Nifty])</f>
        <v>1.0675832062491517</v>
      </c>
      <c r="K5">
        <v>67.429414273085897</v>
      </c>
      <c r="L5">
        <f>(Table2[[#This Row],[6M Return vs Nifty]]-AVERAGE(Table2[6M Return vs Nifty]))/_xlfn.STDEV.P(Table2[6M Return vs Nifty])</f>
        <v>2.205381356909859</v>
      </c>
      <c r="M5">
        <v>6.1111217341851702</v>
      </c>
      <c r="N5">
        <f>(Table2[[#This Row],[1W Return vs Nifty]]-AVERAGE(Table2[1W Return vs Nifty]))/_xlfn.STDEV.P(Table2[1W Return vs Nifty])</f>
        <v>1.1964246038308177</v>
      </c>
      <c r="O5">
        <v>5576.54</v>
      </c>
      <c r="P5">
        <v>5370.5304391300097</v>
      </c>
      <c r="Q5">
        <v>4205.9234414681896</v>
      </c>
      <c r="R5">
        <v>61.434434005053099</v>
      </c>
      <c r="S5" s="1">
        <f>(Table2[[#This Row],[Close Price]]-Table2[[#This Row],[20D EMA]])/Table2[[#This Row],[20D EMA]]</f>
        <v>4.1891567172476066E-2</v>
      </c>
      <c r="T5" s="1">
        <f>(Table2[[#This Row],[Close Price]]-Table2[[#This Row],[50D EMA]])/Table2[[#This Row],[50D EMA]]</f>
        <v>8.1857754248424938E-2</v>
      </c>
      <c r="U5" s="1">
        <f>(Table2[[#This Row],[Close Price]]-Table2[[#This Row],[200D EMA]])/Table2[[#This Row],[200D EMA]]</f>
        <v>0.38142077022015691</v>
      </c>
      <c r="V5">
        <v>0.97018699239883499</v>
      </c>
      <c r="W5">
        <v>5675.55</v>
      </c>
      <c r="X5">
        <v>5949.95</v>
      </c>
      <c r="Y5">
        <v>5494.6</v>
      </c>
      <c r="Z5">
        <v>5980</v>
      </c>
      <c r="AA5">
        <v>5230.1000000000004</v>
      </c>
      <c r="AB5">
        <v>6037.95</v>
      </c>
      <c r="AC5" s="1">
        <f>(Table2[[#This Row],[Close Price]]/Table2[[#This Row],[Day Low]])-1</f>
        <v>2.3715763229995135E-2</v>
      </c>
      <c r="AD5" s="1">
        <f>(Table2[[#This Row],[Day High]]/Table2[[#This Row],[Close Price]])-1</f>
        <v>2.4061340929235842E-2</v>
      </c>
      <c r="AE5" s="1">
        <f>(Table2[[#This Row],[Close Price]]/Table2[[#This Row],[Current Week Low]])-1</f>
        <v>5.7429112219269607E-2</v>
      </c>
      <c r="AF5" s="1">
        <f>(Table2[[#This Row],[Current Week High]]/Table2[[#This Row],[Close Price]])-1</f>
        <v>2.9233324440849362E-2</v>
      </c>
      <c r="AG5" s="1">
        <f>(Table2[[#This Row],[Close Price]]/Table2[[#This Row],[Current Month Low]])-1</f>
        <v>0.1109061012217738</v>
      </c>
      <c r="AH5" s="1">
        <f>(Table2[[#This Row],[Current Month High]]/Table2[[#This Row],[Close Price]])-1</f>
        <v>3.9207249382546161E-2</v>
      </c>
      <c r="AI5">
        <v>3.9207249382546099</v>
      </c>
      <c r="AJ5">
        <v>155.295823538458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0.36</v>
      </c>
      <c r="AM5" t="s">
        <v>3150</v>
      </c>
      <c r="AN5">
        <v>5.4</v>
      </c>
      <c r="AO5" t="s">
        <v>3150</v>
      </c>
      <c r="AP5">
        <v>0.32872417751597599</v>
      </c>
      <c r="AQ5">
        <f>(Table2[[#This Row],[Sharpe Ratio]]-AVERAGE(Table2[Sharpe Ratio]))/_xlfn.STDEV.P(Table2[Sharpe Ratio])</f>
        <v>3.1739848113879519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9.671563164664466</v>
      </c>
      <c r="AS5">
        <f>_xlfn.RANK.AVG(Table2[[#This Row],[1Y Return vs Nifty Z-Score]],Table2[1Y Return vs Nifty Z-Score])</f>
        <v>37</v>
      </c>
      <c r="AT5">
        <f>_xlfn.RANK.AVG(Table2[[#This Row],[6M Return vs Nifty Z-Score]],Table2[6M Return vs Nifty Z-Score])</f>
        <v>26</v>
      </c>
      <c r="AU5">
        <f>_xlfn.RANK.AVG(Table2[[#This Row],[Sharpe Ratio Z-Score]],Table2[Sharpe Ratio Z-Score])</f>
        <v>2</v>
      </c>
      <c r="AV5">
        <f>(Table2[[#This Row],[Rank 1Y]]+Table2[[#This Row],[Rank 6M]]+Table2[[#This Row],[Rank Sharpe]])/3</f>
        <v>21.666666666666668</v>
      </c>
    </row>
    <row r="6" spans="1:48" x14ac:dyDescent="0.3">
      <c r="A6" t="s">
        <v>1116</v>
      </c>
      <c r="B6" t="s">
        <v>1117</v>
      </c>
      <c r="C6" t="s">
        <v>3113</v>
      </c>
      <c r="D6" t="s">
        <v>270</v>
      </c>
      <c r="E6">
        <v>10787.729829960001</v>
      </c>
      <c r="F6">
        <v>4643.3999999999996</v>
      </c>
      <c r="G6">
        <v>206.29790086453201</v>
      </c>
      <c r="H6">
        <f>(Table2[[#This Row],[1Y Return vs Nifty]]-AVERAGE(Table2[1Y Return vs Nifty]))/_xlfn.STDEV.P(Table2[1Y Return vs Nifty])</f>
        <v>3.8746963722860053</v>
      </c>
      <c r="I6">
        <v>20.534353343554599</v>
      </c>
      <c r="J6">
        <f>(Table2[[#This Row],[1M Return vs Nifty]]-AVERAGE(Table2[1M Return vs Nifty]))/_xlfn.STDEV.P(Table2[1M Return vs Nifty])</f>
        <v>2.3878102579193072</v>
      </c>
      <c r="K6">
        <v>173.95557325392801</v>
      </c>
      <c r="L6">
        <f>(Table2[[#This Row],[6M Return vs Nifty]]-AVERAGE(Table2[6M Return vs Nifty]))/_xlfn.STDEV.P(Table2[6M Return vs Nifty])</f>
        <v>5.8092925025772617</v>
      </c>
      <c r="M6">
        <v>24.360345820053599</v>
      </c>
      <c r="N6">
        <f>(Table2[[#This Row],[1W Return vs Nifty]]-AVERAGE(Table2[1W Return vs Nifty]))/_xlfn.STDEV.P(Table2[1W Return vs Nifty])</f>
        <v>5.6468883769631528</v>
      </c>
      <c r="O6">
        <v>4112.42</v>
      </c>
      <c r="P6">
        <v>3788.0371257197999</v>
      </c>
      <c r="Q6">
        <v>2764.6399129320398</v>
      </c>
      <c r="R6">
        <v>72.615819427225702</v>
      </c>
      <c r="S6" s="1">
        <f>(Table2[[#This Row],[Close Price]]-Table2[[#This Row],[20D EMA]])/Table2[[#This Row],[20D EMA]]</f>
        <v>0.12911618949426362</v>
      </c>
      <c r="T6" s="1">
        <f>(Table2[[#This Row],[Close Price]]-Table2[[#This Row],[50D EMA]])/Table2[[#This Row],[50D EMA]]</f>
        <v>0.22580635983541592</v>
      </c>
      <c r="U6" s="1">
        <f>(Table2[[#This Row],[Close Price]]-Table2[[#This Row],[200D EMA]])/Table2[[#This Row],[200D EMA]]</f>
        <v>0.67956773621033351</v>
      </c>
      <c r="V6">
        <v>1.56913529041276</v>
      </c>
      <c r="W6">
        <v>4525.8999999999996</v>
      </c>
      <c r="X6">
        <v>4702.3500000000004</v>
      </c>
      <c r="Y6">
        <v>4251.5</v>
      </c>
      <c r="Z6">
        <v>4788.95</v>
      </c>
      <c r="AA6">
        <v>3712.75</v>
      </c>
      <c r="AB6">
        <v>4788.95</v>
      </c>
      <c r="AC6" s="1">
        <f>(Table2[[#This Row],[Close Price]]/Table2[[#This Row],[Day Low]])-1</f>
        <v>2.5961687178240878E-2</v>
      </c>
      <c r="AD6" s="1">
        <f>(Table2[[#This Row],[Day High]]/Table2[[#This Row],[Close Price]])-1</f>
        <v>1.2695438687168936E-2</v>
      </c>
      <c r="AE6" s="1">
        <f>(Table2[[#This Row],[Close Price]]/Table2[[#This Row],[Current Week Low]])-1</f>
        <v>9.2179230859696482E-2</v>
      </c>
      <c r="AF6" s="1">
        <f>(Table2[[#This Row],[Current Week High]]/Table2[[#This Row],[Close Price]])-1</f>
        <v>3.1345565749235416E-2</v>
      </c>
      <c r="AG6" s="1">
        <f>(Table2[[#This Row],[Close Price]]/Table2[[#This Row],[Current Month Low]])-1</f>
        <v>0.25066325499966324</v>
      </c>
      <c r="AH6" s="1">
        <f>(Table2[[#This Row],[Current Month High]]/Table2[[#This Row],[Close Price]])-1</f>
        <v>3.1345565749235416E-2</v>
      </c>
      <c r="AI6">
        <v>3.1345565749235398</v>
      </c>
      <c r="AJ6">
        <v>257.87283236994199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0.56000000000000005</v>
      </c>
      <c r="AM6" t="s">
        <v>3150</v>
      </c>
      <c r="AN6">
        <v>14.65</v>
      </c>
      <c r="AO6" t="s">
        <v>3150</v>
      </c>
      <c r="AP6">
        <v>0.16620052098708701</v>
      </c>
      <c r="AQ6">
        <f>(Table2[[#This Row],[Sharpe Ratio]]-AVERAGE(Table2[Sharpe Ratio]))/_xlfn.STDEV.P(Table2[Sharpe Ratio])</f>
        <v>1.2811484887451494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18.999835998490877</v>
      </c>
      <c r="AS6">
        <f>_xlfn.RANK.AVG(Table2[[#This Row],[1Y Return vs Nifty Z-Score]],Table2[1Y Return vs Nifty Z-Score])</f>
        <v>4</v>
      </c>
      <c r="AT6">
        <f>_xlfn.RANK.AVG(Table2[[#This Row],[6M Return vs Nifty Z-Score]],Table2[6M Return vs Nifty Z-Score])</f>
        <v>2</v>
      </c>
      <c r="AU6">
        <f>_xlfn.RANK.AVG(Table2[[#This Row],[Sharpe Ratio Z-Score]],Table2[Sharpe Ratio Z-Score])</f>
        <v>66</v>
      </c>
      <c r="AV6">
        <f>(Table2[[#This Row],[Rank 1Y]]+Table2[[#This Row],[Rank 6M]]+Table2[[#This Row],[Rank Sharpe]])/3</f>
        <v>24</v>
      </c>
    </row>
    <row r="7" spans="1:48" x14ac:dyDescent="0.3">
      <c r="A7" t="s">
        <v>334</v>
      </c>
      <c r="B7" t="s">
        <v>335</v>
      </c>
      <c r="C7" t="s">
        <v>3112</v>
      </c>
      <c r="D7" t="s">
        <v>82</v>
      </c>
      <c r="E7">
        <v>73412.412815624994</v>
      </c>
      <c r="F7">
        <v>711.75</v>
      </c>
      <c r="G7">
        <v>92.461455249426905</v>
      </c>
      <c r="H7">
        <f>(Table2[[#This Row],[1Y Return vs Nifty]]-AVERAGE(Table2[1Y Return vs Nifty]))/_xlfn.STDEV.P(Table2[1Y Return vs Nifty])</f>
        <v>1.5594174894884003</v>
      </c>
      <c r="I7">
        <v>2.5934254545946098</v>
      </c>
      <c r="J7">
        <f>(Table2[[#This Row],[1M Return vs Nifty]]-AVERAGE(Table2[1M Return vs Nifty]))/_xlfn.STDEV.P(Table2[1M Return vs Nifty])</f>
        <v>0.49400091153104553</v>
      </c>
      <c r="K7">
        <v>73.6292092371243</v>
      </c>
      <c r="L7">
        <f>(Table2[[#This Row],[6M Return vs Nifty]]-AVERAGE(Table2[6M Return vs Nifty]))/_xlfn.STDEV.P(Table2[6M Return vs Nifty])</f>
        <v>2.4151280556129349</v>
      </c>
      <c r="M7">
        <v>6.5690834714521902</v>
      </c>
      <c r="N7">
        <f>(Table2[[#This Row],[1W Return vs Nifty]]-AVERAGE(Table2[1W Return vs Nifty]))/_xlfn.STDEV.P(Table2[1W Return vs Nifty])</f>
        <v>1.3081083724994205</v>
      </c>
      <c r="O7">
        <v>688.61</v>
      </c>
      <c r="P7">
        <v>677.95428977396</v>
      </c>
      <c r="Q7">
        <v>539.37166670602801</v>
      </c>
      <c r="R7">
        <v>61.238312788244997</v>
      </c>
      <c r="S7" s="1">
        <f>(Table2[[#This Row],[Close Price]]-Table2[[#This Row],[20D EMA]])/Table2[[#This Row],[20D EMA]]</f>
        <v>3.3603926750991109E-2</v>
      </c>
      <c r="T7" s="1">
        <f>(Table2[[#This Row],[Close Price]]-Table2[[#This Row],[50D EMA]])/Table2[[#This Row],[50D EMA]]</f>
        <v>4.9849541091196561E-2</v>
      </c>
      <c r="U7" s="1">
        <f>(Table2[[#This Row],[Close Price]]-Table2[[#This Row],[200D EMA]])/Table2[[#This Row],[200D EMA]]</f>
        <v>0.31959100548735869</v>
      </c>
      <c r="V7">
        <v>0.784589766237206</v>
      </c>
      <c r="W7">
        <v>696.7</v>
      </c>
      <c r="X7">
        <v>720</v>
      </c>
      <c r="Y7">
        <v>654.1</v>
      </c>
      <c r="Z7">
        <v>720</v>
      </c>
      <c r="AA7">
        <v>632.4</v>
      </c>
      <c r="AB7">
        <v>720</v>
      </c>
      <c r="AC7" s="1">
        <f>(Table2[[#This Row],[Close Price]]/Table2[[#This Row],[Day Low]])-1</f>
        <v>2.1601837232668286E-2</v>
      </c>
      <c r="AD7" s="1">
        <f>(Table2[[#This Row],[Day High]]/Table2[[#This Row],[Close Price]])-1</f>
        <v>1.1591148577450028E-2</v>
      </c>
      <c r="AE7" s="1">
        <f>(Table2[[#This Row],[Close Price]]/Table2[[#This Row],[Current Week Low]])-1</f>
        <v>8.813637058553736E-2</v>
      </c>
      <c r="AF7" s="1">
        <f>(Table2[[#This Row],[Current Week High]]/Table2[[#This Row],[Close Price]])-1</f>
        <v>1.1591148577450028E-2</v>
      </c>
      <c r="AG7" s="1">
        <f>(Table2[[#This Row],[Close Price]]/Table2[[#This Row],[Current Month Low]])-1</f>
        <v>0.12547438330170779</v>
      </c>
      <c r="AH7" s="1">
        <f>(Table2[[#This Row],[Current Month High]]/Table2[[#This Row],[Close Price]])-1</f>
        <v>1.1591148577450028E-2</v>
      </c>
      <c r="AI7">
        <v>10.4671584123638</v>
      </c>
      <c r="AJ7">
        <v>134.05129891483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0.22</v>
      </c>
      <c r="AM7" t="s">
        <v>3150</v>
      </c>
      <c r="AN7">
        <v>6.1</v>
      </c>
      <c r="AO7" t="s">
        <v>3150</v>
      </c>
      <c r="AP7">
        <v>0.25689788947822101</v>
      </c>
      <c r="AQ7">
        <f>(Table2[[#This Row],[Sharpe Ratio]]-AVERAGE(Table2[Sharpe Ratio]))/_xlfn.STDEV.P(Table2[Sharpe Ratio])</f>
        <v>2.3374579338727366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8.1141127630045382</v>
      </c>
      <c r="AS7">
        <f>_xlfn.RANK.AVG(Table2[[#This Row],[1Y Return vs Nifty Z-Score]],Table2[1Y Return vs Nifty Z-Score])</f>
        <v>49</v>
      </c>
      <c r="AT7">
        <f>_xlfn.RANK.AVG(Table2[[#This Row],[6M Return vs Nifty Z-Score]],Table2[6M Return vs Nifty Z-Score])</f>
        <v>18</v>
      </c>
      <c r="AU7">
        <f>_xlfn.RANK.AVG(Table2[[#This Row],[Sharpe Ratio Z-Score]],Table2[Sharpe Ratio Z-Score])</f>
        <v>6</v>
      </c>
      <c r="AV7">
        <f>(Table2[[#This Row],[Rank 1Y]]+Table2[[#This Row],[Rank 6M]]+Table2[[#This Row],[Rank Sharpe]])/3</f>
        <v>24.333333333333332</v>
      </c>
    </row>
    <row r="8" spans="1:48" x14ac:dyDescent="0.3">
      <c r="A8" t="s">
        <v>1002</v>
      </c>
      <c r="B8" t="s">
        <v>1003</v>
      </c>
      <c r="C8" t="s">
        <v>3110</v>
      </c>
      <c r="D8" t="s">
        <v>114</v>
      </c>
      <c r="E8">
        <v>13562.55663386</v>
      </c>
      <c r="F8">
        <v>934.7</v>
      </c>
      <c r="G8">
        <v>128.296555712969</v>
      </c>
      <c r="H8">
        <f>(Table2[[#This Row],[1Y Return vs Nifty]]-AVERAGE(Table2[1Y Return vs Nifty]))/_xlfn.STDEV.P(Table2[1Y Return vs Nifty])</f>
        <v>2.288254822012779</v>
      </c>
      <c r="I8">
        <v>0.71633873774756296</v>
      </c>
      <c r="J8">
        <f>(Table2[[#This Row],[1M Return vs Nifty]]-AVERAGE(Table2[1M Return vs Nifty]))/_xlfn.STDEV.P(Table2[1M Return vs Nifty])</f>
        <v>0.2958592997734017</v>
      </c>
      <c r="K8">
        <v>83.352580794045906</v>
      </c>
      <c r="L8">
        <f>(Table2[[#This Row],[6M Return vs Nifty]]-AVERAGE(Table2[6M Return vs Nifty]))/_xlfn.STDEV.P(Table2[6M Return vs Nifty])</f>
        <v>2.7440816897504168</v>
      </c>
      <c r="M8">
        <v>5.7598479402570701</v>
      </c>
      <c r="N8">
        <f>(Table2[[#This Row],[1W Return vs Nifty]]-AVERAGE(Table2[1W Return vs Nifty]))/_xlfn.STDEV.P(Table2[1W Return vs Nifty])</f>
        <v>1.1107589729540315</v>
      </c>
      <c r="O8">
        <v>953.24</v>
      </c>
      <c r="P8">
        <v>972.33407055825296</v>
      </c>
      <c r="Q8">
        <v>789.01006538542197</v>
      </c>
      <c r="R8">
        <v>46.168295333809297</v>
      </c>
      <c r="S8" s="1">
        <f>(Table2[[#This Row],[Close Price]]-Table2[[#This Row],[20D EMA]])/Table2[[#This Row],[20D EMA]]</f>
        <v>-1.944945659015564E-2</v>
      </c>
      <c r="T8" s="1">
        <f>(Table2[[#This Row],[Close Price]]-Table2[[#This Row],[50D EMA]])/Table2[[#This Row],[50D EMA]]</f>
        <v>-3.8704876953088566E-2</v>
      </c>
      <c r="U8" s="1">
        <f>(Table2[[#This Row],[Close Price]]-Table2[[#This Row],[200D EMA]])/Table2[[#This Row],[200D EMA]]</f>
        <v>0.18464901907608783</v>
      </c>
      <c r="V8">
        <v>0.46441931007502701</v>
      </c>
      <c r="W8">
        <v>925.7</v>
      </c>
      <c r="X8">
        <v>955.25</v>
      </c>
      <c r="Y8">
        <v>877.1</v>
      </c>
      <c r="Z8">
        <v>974.95</v>
      </c>
      <c r="AA8">
        <v>877.1</v>
      </c>
      <c r="AB8">
        <v>1018.75</v>
      </c>
      <c r="AC8" s="1">
        <f>(Table2[[#This Row],[Close Price]]/Table2[[#This Row],[Day Low]])-1</f>
        <v>9.7223722588311023E-3</v>
      </c>
      <c r="AD8" s="1">
        <f>(Table2[[#This Row],[Day High]]/Table2[[#This Row],[Close Price]])-1</f>
        <v>2.1985663849363402E-2</v>
      </c>
      <c r="AE8" s="1">
        <f>(Table2[[#This Row],[Close Price]]/Table2[[#This Row],[Current Week Low]])-1</f>
        <v>6.5670961121878868E-2</v>
      </c>
      <c r="AF8" s="1">
        <f>(Table2[[#This Row],[Current Week High]]/Table2[[#This Row],[Close Price]])-1</f>
        <v>4.3061945009093883E-2</v>
      </c>
      <c r="AG8" s="1">
        <f>(Table2[[#This Row],[Close Price]]/Table2[[#This Row],[Current Month Low]])-1</f>
        <v>6.5670961121878868E-2</v>
      </c>
      <c r="AH8" s="1">
        <f>(Table2[[#This Row],[Current Month High]]/Table2[[#This Row],[Close Price]])-1</f>
        <v>8.9921900074890315E-2</v>
      </c>
      <c r="AI8">
        <v>44.195998716165597</v>
      </c>
      <c r="AJ8">
        <v>149.58611481975899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0.22</v>
      </c>
      <c r="AM8" t="s">
        <v>3150</v>
      </c>
      <c r="AN8">
        <v>-3.72</v>
      </c>
      <c r="AO8" t="s">
        <v>3149</v>
      </c>
      <c r="AP8">
        <v>0.199108918678601</v>
      </c>
      <c r="AQ8">
        <f>(Table2[[#This Row],[Sharpe Ratio]]-AVERAGE(Table2[Sharpe Ratio]))/_xlfn.STDEV.P(Table2[Sharpe Ratio])</f>
        <v>1.6644170651532859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30</v>
      </c>
      <c r="AT8">
        <f>_xlfn.RANK.AVG(Table2[[#This Row],[6M Return vs Nifty Z-Score]],Table2[6M Return vs Nifty Z-Score])</f>
        <v>13</v>
      </c>
      <c r="AU8">
        <f>_xlfn.RANK.AVG(Table2[[#This Row],[Sharpe Ratio Z-Score]],Table2[Sharpe Ratio Z-Score])</f>
        <v>33</v>
      </c>
      <c r="AV8">
        <f>(Table2[[#This Row],[Rank 1Y]]+Table2[[#This Row],[Rank 6M]]+Table2[[#This Row],[Rank Sharpe]])/3</f>
        <v>25.333333333333332</v>
      </c>
    </row>
    <row r="9" spans="1:48" x14ac:dyDescent="0.3">
      <c r="A9" t="s">
        <v>1102</v>
      </c>
      <c r="B9" t="s">
        <v>1103</v>
      </c>
      <c r="C9" t="s">
        <v>3121</v>
      </c>
      <c r="D9" t="s">
        <v>1027</v>
      </c>
      <c r="E9">
        <v>11022.27884775</v>
      </c>
      <c r="F9">
        <v>899.05</v>
      </c>
      <c r="G9">
        <v>114.91694152477601</v>
      </c>
      <c r="H9">
        <f>(Table2[[#This Row],[1Y Return vs Nifty]]-AVERAGE(Table2[1Y Return vs Nifty]))/_xlfn.STDEV.P(Table2[1Y Return vs Nifty])</f>
        <v>2.0161316190919738</v>
      </c>
      <c r="I9">
        <v>20.6699378222166</v>
      </c>
      <c r="J9">
        <f>(Table2[[#This Row],[1M Return vs Nifty]]-AVERAGE(Table2[1M Return vs Nifty]))/_xlfn.STDEV.P(Table2[1M Return vs Nifty])</f>
        <v>2.402122290970468</v>
      </c>
      <c r="K9">
        <v>105.87640738970499</v>
      </c>
      <c r="L9">
        <f>(Table2[[#This Row],[6M Return vs Nifty]]-AVERAGE(Table2[6M Return vs Nifty]))/_xlfn.STDEV.P(Table2[6M Return vs Nifty])</f>
        <v>3.5060904816545175</v>
      </c>
      <c r="M9">
        <v>3.5841099110916002</v>
      </c>
      <c r="N9">
        <f>(Table2[[#This Row],[1W Return vs Nifty]]-AVERAGE(Table2[1W Return vs Nifty]))/_xlfn.STDEV.P(Table2[1W Return vs Nifty])</f>
        <v>0.58015870013884452</v>
      </c>
      <c r="O9">
        <v>867.73</v>
      </c>
      <c r="P9">
        <v>802.54368364712695</v>
      </c>
      <c r="Q9">
        <v>611.88229814552403</v>
      </c>
      <c r="R9">
        <v>43.5326003433021</v>
      </c>
      <c r="S9" s="1">
        <f>(Table2[[#This Row],[Close Price]]-Table2[[#This Row],[20D EMA]])/Table2[[#This Row],[20D EMA]]</f>
        <v>3.6094176760052013E-2</v>
      </c>
      <c r="T9" s="1">
        <f>(Table2[[#This Row],[Close Price]]-Table2[[#This Row],[50D EMA]])/Table2[[#This Row],[50D EMA]]</f>
        <v>0.1202505462560044</v>
      </c>
      <c r="U9" s="1">
        <f>(Table2[[#This Row],[Close Price]]-Table2[[#This Row],[200D EMA]])/Table2[[#This Row],[200D EMA]]</f>
        <v>0.46931853188892025</v>
      </c>
      <c r="V9">
        <v>0.65726433581848898</v>
      </c>
      <c r="W9">
        <v>841.65</v>
      </c>
      <c r="X9">
        <v>892</v>
      </c>
      <c r="Y9">
        <v>841.65</v>
      </c>
      <c r="Z9">
        <v>934.75</v>
      </c>
      <c r="AA9">
        <v>841.65</v>
      </c>
      <c r="AB9">
        <v>950</v>
      </c>
      <c r="AC9" s="1">
        <f>(Table2[[#This Row],[Close Price]]/Table2[[#This Row],[Day Low]])-1</f>
        <v>6.8199370284560024E-2</v>
      </c>
      <c r="AD9" s="1">
        <f>(Table2[[#This Row],[Day High]]/Table2[[#This Row],[Close Price]])-1</f>
        <v>-7.8416105889549392E-3</v>
      </c>
      <c r="AE9" s="1">
        <f>(Table2[[#This Row],[Close Price]]/Table2[[#This Row],[Current Week Low]])-1</f>
        <v>6.8199370284560024E-2</v>
      </c>
      <c r="AF9" s="1">
        <f>(Table2[[#This Row],[Current Week High]]/Table2[[#This Row],[Close Price]])-1</f>
        <v>3.970858128024024E-2</v>
      </c>
      <c r="AG9" s="1">
        <f>(Table2[[#This Row],[Close Price]]/Table2[[#This Row],[Current Month Low]])-1</f>
        <v>6.8199370284560024E-2</v>
      </c>
      <c r="AH9" s="1">
        <f>(Table2[[#This Row],[Current Month High]]/Table2[[#This Row],[Close Price]])-1</f>
        <v>5.667093042656135E-2</v>
      </c>
      <c r="AI9">
        <v>5.6670930426561297</v>
      </c>
      <c r="AJ9">
        <v>167.61422830778301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0.28999999999999998</v>
      </c>
      <c r="AM9" t="s">
        <v>3150</v>
      </c>
      <c r="AN9">
        <v>-3.93</v>
      </c>
      <c r="AO9" t="s">
        <v>3149</v>
      </c>
      <c r="AP9">
        <v>0.20092921630300001</v>
      </c>
      <c r="AQ9">
        <f>(Table2[[#This Row],[Sharpe Ratio]]-AVERAGE(Table2[Sharpe Ratio]))/_xlfn.STDEV.P(Table2[Sharpe Ratio])</f>
        <v>1.6856172124738109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10.190120304329614</v>
      </c>
      <c r="AS9">
        <f>_xlfn.RANK.AVG(Table2[[#This Row],[1Y Return vs Nifty Z-Score]],Table2[1Y Return vs Nifty Z-Score])</f>
        <v>38</v>
      </c>
      <c r="AT9">
        <f>_xlfn.RANK.AVG(Table2[[#This Row],[6M Return vs Nifty Z-Score]],Table2[6M Return vs Nifty Z-Score])</f>
        <v>9</v>
      </c>
      <c r="AU9">
        <f>_xlfn.RANK.AVG(Table2[[#This Row],[Sharpe Ratio Z-Score]],Table2[Sharpe Ratio Z-Score])</f>
        <v>31</v>
      </c>
      <c r="AV9">
        <f>(Table2[[#This Row],[Rank 1Y]]+Table2[[#This Row],[Rank 6M]]+Table2[[#This Row],[Rank Sharpe]])/3</f>
        <v>26</v>
      </c>
    </row>
    <row r="10" spans="1:48" x14ac:dyDescent="0.3">
      <c r="A10" t="s">
        <v>1126</v>
      </c>
      <c r="B10" t="s">
        <v>1127</v>
      </c>
      <c r="C10" t="s">
        <v>3123</v>
      </c>
      <c r="D10" t="s">
        <v>1128</v>
      </c>
      <c r="E10">
        <v>10589.164175559999</v>
      </c>
      <c r="F10">
        <v>1696.4</v>
      </c>
      <c r="G10">
        <v>173.14973983205499</v>
      </c>
      <c r="H10">
        <f>(Table2[[#This Row],[1Y Return vs Nifty]]-AVERAGE(Table2[1Y Return vs Nifty]))/_xlfn.STDEV.P(Table2[1Y Return vs Nifty])</f>
        <v>3.200507742911892</v>
      </c>
      <c r="I10">
        <v>-2.6337769953526302</v>
      </c>
      <c r="J10">
        <f>(Table2[[#This Row],[1M Return vs Nifty]]-AVERAGE(Table2[1M Return vs Nifty]))/_xlfn.STDEV.P(Table2[1M Return vs Nifty])</f>
        <v>-5.777238115719318E-2</v>
      </c>
      <c r="K10">
        <v>66.310897633384698</v>
      </c>
      <c r="L10">
        <f>(Table2[[#This Row],[6M Return vs Nifty]]-AVERAGE(Table2[6M Return vs Nifty]))/_xlfn.STDEV.P(Table2[6M Return vs Nifty])</f>
        <v>2.1675405615315282</v>
      </c>
      <c r="M10">
        <v>2.2938017064040701</v>
      </c>
      <c r="N10">
        <f>(Table2[[#This Row],[1W Return vs Nifty]]-AVERAGE(Table2[1W Return vs Nifty]))/_xlfn.STDEV.P(Table2[1W Return vs Nifty])</f>
        <v>0.26548943562013849</v>
      </c>
      <c r="O10">
        <v>1693.8</v>
      </c>
      <c r="P10">
        <v>1598.9758119558101</v>
      </c>
      <c r="Q10">
        <v>1222.1961276274899</v>
      </c>
      <c r="R10">
        <v>49.821141502369102</v>
      </c>
      <c r="S10" s="1">
        <f>(Table2[[#This Row],[Close Price]]-Table2[[#This Row],[20D EMA]])/Table2[[#This Row],[20D EMA]]</f>
        <v>1.5350100366041662E-3</v>
      </c>
      <c r="T10" s="1">
        <f>(Table2[[#This Row],[Close Price]]-Table2[[#This Row],[50D EMA]])/Table2[[#This Row],[50D EMA]]</f>
        <v>6.092911932484097E-2</v>
      </c>
      <c r="U10" s="1">
        <f>(Table2[[#This Row],[Close Price]]-Table2[[#This Row],[200D EMA]])/Table2[[#This Row],[200D EMA]]</f>
        <v>0.38799327019062657</v>
      </c>
      <c r="V10">
        <v>0.63105768770062098</v>
      </c>
      <c r="W10">
        <v>1685</v>
      </c>
      <c r="X10">
        <v>1724.75</v>
      </c>
      <c r="Y10">
        <v>1652.35</v>
      </c>
      <c r="Z10">
        <v>1730</v>
      </c>
      <c r="AA10">
        <v>1645.7</v>
      </c>
      <c r="AB10">
        <v>1822.65</v>
      </c>
      <c r="AC10" s="1">
        <f>(Table2[[#This Row],[Close Price]]/Table2[[#This Row],[Day Low]])-1</f>
        <v>6.7655786350149238E-3</v>
      </c>
      <c r="AD10" s="1">
        <f>(Table2[[#This Row],[Day High]]/Table2[[#This Row],[Close Price]])-1</f>
        <v>1.6711860410280499E-2</v>
      </c>
      <c r="AE10" s="1">
        <f>(Table2[[#This Row],[Close Price]]/Table2[[#This Row],[Current Week Low]])-1</f>
        <v>2.6659000817018219E-2</v>
      </c>
      <c r="AF10" s="1">
        <f>(Table2[[#This Row],[Current Week High]]/Table2[[#This Row],[Close Price]])-1</f>
        <v>1.9806649375147423E-2</v>
      </c>
      <c r="AG10" s="1">
        <f>(Table2[[#This Row],[Close Price]]/Table2[[#This Row],[Current Month Low]])-1</f>
        <v>3.0807559093394943E-2</v>
      </c>
      <c r="AH10" s="1">
        <f>(Table2[[#This Row],[Current Month High]]/Table2[[#This Row],[Close Price]])-1</f>
        <v>7.4422306059891641E-2</v>
      </c>
      <c r="AI10">
        <v>12.334944588540401</v>
      </c>
      <c r="AJ10">
        <v>194.94914370164301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>
        <v>0</v>
      </c>
      <c r="AN10">
        <v>-3.98</v>
      </c>
      <c r="AO10" t="s">
        <v>3149</v>
      </c>
      <c r="AP10">
        <v>0.187512554352321</v>
      </c>
      <c r="AQ10">
        <f>(Table2[[#This Row],[Sharpe Ratio]]-AVERAGE(Table2[Sharpe Ratio]))/_xlfn.STDEV.P(Table2[Sharpe Ratio])</f>
        <v>1.5293596828854907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7.1051250417918572</v>
      </c>
      <c r="AS10">
        <f>_xlfn.RANK.AVG(Table2[[#This Row],[1Y Return vs Nifty Z-Score]],Table2[1Y Return vs Nifty Z-Score])</f>
        <v>8</v>
      </c>
      <c r="AT10">
        <f>_xlfn.RANK.AVG(Table2[[#This Row],[6M Return vs Nifty Z-Score]],Table2[6M Return vs Nifty Z-Score])</f>
        <v>29</v>
      </c>
      <c r="AU10">
        <f>_xlfn.RANK.AVG(Table2[[#This Row],[Sharpe Ratio Z-Score]],Table2[Sharpe Ratio Z-Score])</f>
        <v>43</v>
      </c>
      <c r="AV10">
        <f>(Table2[[#This Row],[Rank 1Y]]+Table2[[#This Row],[Rank 6M]]+Table2[[#This Row],[Rank Sharpe]])/3</f>
        <v>26.666666666666668</v>
      </c>
    </row>
    <row r="11" spans="1:48" x14ac:dyDescent="0.3">
      <c r="A11" t="s">
        <v>1133</v>
      </c>
      <c r="B11" t="s">
        <v>1134</v>
      </c>
      <c r="C11" t="s">
        <v>3104</v>
      </c>
      <c r="D11" t="s">
        <v>487</v>
      </c>
      <c r="E11">
        <v>10415.55896</v>
      </c>
      <c r="F11">
        <v>522.4</v>
      </c>
      <c r="G11">
        <v>124.136396085252</v>
      </c>
      <c r="H11">
        <f>(Table2[[#This Row],[1Y Return vs Nifty]]-AVERAGE(Table2[1Y Return vs Nifty]))/_xlfn.STDEV.P(Table2[1Y Return vs Nifty])</f>
        <v>2.2036428185100778</v>
      </c>
      <c r="I11">
        <v>12.5708991834648</v>
      </c>
      <c r="J11">
        <f>(Table2[[#This Row],[1M Return vs Nifty]]-AVERAGE(Table2[1M Return vs Nifty]))/_xlfn.STDEV.P(Table2[1M Return vs Nifty])</f>
        <v>1.5472035729555462</v>
      </c>
      <c r="K11">
        <v>50.003540787926397</v>
      </c>
      <c r="L11">
        <f>(Table2[[#This Row],[6M Return vs Nifty]]-AVERAGE(Table2[6M Return vs Nifty]))/_xlfn.STDEV.P(Table2[6M Return vs Nifty])</f>
        <v>1.6158425968814356</v>
      </c>
      <c r="M11">
        <v>3.7670827055317</v>
      </c>
      <c r="N11">
        <f>(Table2[[#This Row],[1W Return vs Nifty]]-AVERAGE(Table2[1W Return vs Nifty]))/_xlfn.STDEV.P(Table2[1W Return vs Nifty])</f>
        <v>0.62478053114343113</v>
      </c>
      <c r="O11">
        <v>512.16999999999996</v>
      </c>
      <c r="P11">
        <v>486.241068440547</v>
      </c>
      <c r="Q11">
        <v>391.66837094013601</v>
      </c>
      <c r="R11">
        <v>54.461411599739897</v>
      </c>
      <c r="S11" s="1">
        <f>(Table2[[#This Row],[Close Price]]-Table2[[#This Row],[20D EMA]])/Table2[[#This Row],[20D EMA]]</f>
        <v>1.9973836811996055E-2</v>
      </c>
      <c r="T11" s="1">
        <f>(Table2[[#This Row],[Close Price]]-Table2[[#This Row],[50D EMA]])/Table2[[#This Row],[50D EMA]]</f>
        <v>7.4364207193399909E-2</v>
      </c>
      <c r="U11" s="1">
        <f>(Table2[[#This Row],[Close Price]]-Table2[[#This Row],[200D EMA]])/Table2[[#This Row],[200D EMA]]</f>
        <v>0.33378143031070906</v>
      </c>
      <c r="V11">
        <v>0.96029628502107101</v>
      </c>
      <c r="W11">
        <v>518.04999999999995</v>
      </c>
      <c r="X11">
        <v>532.45000000000005</v>
      </c>
      <c r="Y11">
        <v>518</v>
      </c>
      <c r="Z11">
        <v>540</v>
      </c>
      <c r="AA11">
        <v>503.25</v>
      </c>
      <c r="AB11">
        <v>540</v>
      </c>
      <c r="AC11" s="1">
        <f>(Table2[[#This Row],[Close Price]]/Table2[[#This Row],[Day Low]])-1</f>
        <v>8.3968728887173771E-3</v>
      </c>
      <c r="AD11" s="1">
        <f>(Table2[[#This Row],[Day High]]/Table2[[#This Row],[Close Price]])-1</f>
        <v>1.9238131699846894E-2</v>
      </c>
      <c r="AE11" s="1">
        <f>(Table2[[#This Row],[Close Price]]/Table2[[#This Row],[Current Week Low]])-1</f>
        <v>8.494208494208344E-3</v>
      </c>
      <c r="AF11" s="1">
        <f>(Table2[[#This Row],[Current Week High]]/Table2[[#This Row],[Close Price]])-1</f>
        <v>3.3690658499234249E-2</v>
      </c>
      <c r="AG11" s="1">
        <f>(Table2[[#This Row],[Close Price]]/Table2[[#This Row],[Current Month Low]])-1</f>
        <v>3.805265772478883E-2</v>
      </c>
      <c r="AH11" s="1">
        <f>(Table2[[#This Row],[Current Month High]]/Table2[[#This Row],[Close Price]])-1</f>
        <v>3.3690658499234249E-2</v>
      </c>
      <c r="AI11">
        <v>3.3690658499234201</v>
      </c>
      <c r="AJ11">
        <v>143.08980921358699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</v>
      </c>
      <c r="AM11" t="s">
        <v>3150</v>
      </c>
      <c r="AN11">
        <v>-0.09</v>
      </c>
      <c r="AO11" t="s">
        <v>3149</v>
      </c>
      <c r="AP11">
        <v>0.34698435252669801</v>
      </c>
      <c r="AQ11">
        <f>(Table2[[#This Row],[Sharpe Ratio]]-AVERAGE(Table2[Sharpe Ratio]))/_xlfn.STDEV.P(Table2[Sharpe Ratio])</f>
        <v>3.3866524516336987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9.3781219711241892</v>
      </c>
      <c r="AS11">
        <f>_xlfn.RANK.AVG(Table2[[#This Row],[1Y Return vs Nifty Z-Score]],Table2[1Y Return vs Nifty Z-Score])</f>
        <v>32</v>
      </c>
      <c r="AT11">
        <f>_xlfn.RANK.AVG(Table2[[#This Row],[6M Return vs Nifty Z-Score]],Table2[6M Return vs Nifty Z-Score])</f>
        <v>47</v>
      </c>
      <c r="AU11">
        <f>_xlfn.RANK.AVG(Table2[[#This Row],[Sharpe Ratio Z-Score]],Table2[Sharpe Ratio Z-Score])</f>
        <v>1</v>
      </c>
      <c r="AV11">
        <f>(Table2[[#This Row],[Rank 1Y]]+Table2[[#This Row],[Rank 6M]]+Table2[[#This Row],[Rank Sharpe]])/3</f>
        <v>26.666666666666668</v>
      </c>
    </row>
    <row r="12" spans="1:48" x14ac:dyDescent="0.3">
      <c r="A12" t="s">
        <v>894</v>
      </c>
      <c r="B12" t="s">
        <v>895</v>
      </c>
      <c r="C12" t="s">
        <v>3113</v>
      </c>
      <c r="D12" t="s">
        <v>129</v>
      </c>
      <c r="E12">
        <v>16014.00972772</v>
      </c>
      <c r="F12">
        <v>1768.9</v>
      </c>
      <c r="G12">
        <v>107.49657907137799</v>
      </c>
      <c r="H12">
        <f>(Table2[[#This Row],[1Y Return vs Nifty]]-AVERAGE(Table2[1Y Return vs Nifty]))/_xlfn.STDEV.P(Table2[1Y Return vs Nifty])</f>
        <v>1.865211512633757</v>
      </c>
      <c r="I12">
        <v>-1.6363032049636801</v>
      </c>
      <c r="J12">
        <f>(Table2[[#This Row],[1M Return vs Nifty]]-AVERAGE(Table2[1M Return vs Nifty]))/_xlfn.STDEV.P(Table2[1M Return vs Nifty])</f>
        <v>4.7519006150502197E-2</v>
      </c>
      <c r="K12">
        <v>79.643188005221802</v>
      </c>
      <c r="L12">
        <f>(Table2[[#This Row],[6M Return vs Nifty]]-AVERAGE(Table2[6M Return vs Nifty]))/_xlfn.STDEV.P(Table2[6M Return vs Nifty])</f>
        <v>2.6185883635740206</v>
      </c>
      <c r="M12">
        <v>5.4454304966502196</v>
      </c>
      <c r="N12">
        <f>(Table2[[#This Row],[1W Return vs Nifty]]-AVERAGE(Table2[1W Return vs Nifty]))/_xlfn.STDEV.P(Table2[1W Return vs Nifty])</f>
        <v>1.0340815517207231</v>
      </c>
      <c r="O12">
        <v>1794.26</v>
      </c>
      <c r="P12">
        <v>1756.09943848292</v>
      </c>
      <c r="Q12">
        <v>1384.10200412734</v>
      </c>
      <c r="R12">
        <v>47.905436949563097</v>
      </c>
      <c r="S12" s="1">
        <f>(Table2[[#This Row],[Close Price]]-Table2[[#This Row],[20D EMA]])/Table2[[#This Row],[20D EMA]]</f>
        <v>-1.4133960518542408E-2</v>
      </c>
      <c r="T12" s="1">
        <f>(Table2[[#This Row],[Close Price]]-Table2[[#This Row],[50D EMA]])/Table2[[#This Row],[50D EMA]]</f>
        <v>7.289200848522759E-3</v>
      </c>
      <c r="U12" s="1">
        <f>(Table2[[#This Row],[Close Price]]-Table2[[#This Row],[200D EMA]])/Table2[[#This Row],[200D EMA]]</f>
        <v>0.27801274380443564</v>
      </c>
      <c r="V12">
        <v>0.56295766145199899</v>
      </c>
      <c r="W12">
        <v>1769.05</v>
      </c>
      <c r="X12">
        <v>1847.9</v>
      </c>
      <c r="Y12">
        <v>1740</v>
      </c>
      <c r="Z12">
        <v>1847.9</v>
      </c>
      <c r="AA12">
        <v>1657.1</v>
      </c>
      <c r="AB12">
        <v>1938.6</v>
      </c>
      <c r="AC12" s="1">
        <f>(Table2[[#This Row],[Close Price]]/Table2[[#This Row],[Day Low]])-1</f>
        <v>-8.4791272151663044E-5</v>
      </c>
      <c r="AD12" s="1">
        <f>(Table2[[#This Row],[Day High]]/Table2[[#This Row],[Close Price]])-1</f>
        <v>4.4660523489174153E-2</v>
      </c>
      <c r="AE12" s="1">
        <f>(Table2[[#This Row],[Close Price]]/Table2[[#This Row],[Current Week Low]])-1</f>
        <v>1.6609195402298882E-2</v>
      </c>
      <c r="AF12" s="1">
        <f>(Table2[[#This Row],[Current Week High]]/Table2[[#This Row],[Close Price]])-1</f>
        <v>4.4660523489174153E-2</v>
      </c>
      <c r="AG12" s="1">
        <f>(Table2[[#This Row],[Close Price]]/Table2[[#This Row],[Current Month Low]])-1</f>
        <v>6.7467262084364377E-2</v>
      </c>
      <c r="AH12" s="1">
        <f>(Table2[[#This Row],[Current Month High]]/Table2[[#This Row],[Close Price]])-1</f>
        <v>9.5935327039402996E-2</v>
      </c>
      <c r="AI12">
        <v>12.9345921193962</v>
      </c>
      <c r="AJ12">
        <v>157.08887435506099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0.08</v>
      </c>
      <c r="AM12" t="s">
        <v>3150</v>
      </c>
      <c r="AN12">
        <v>-5.15</v>
      </c>
      <c r="AO12" t="s">
        <v>3149</v>
      </c>
      <c r="AP12">
        <v>0.205804315961297</v>
      </c>
      <c r="AQ12">
        <f>(Table2[[#This Row],[Sharpe Ratio]]-AVERAGE(Table2[Sharpe Ratio]))/_xlfn.STDEV.P(Table2[Sharpe Ratio])</f>
        <v>1.7423951973334353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7.3077956314124375</v>
      </c>
      <c r="AS12">
        <f>_xlfn.RANK.AVG(Table2[[#This Row],[1Y Return vs Nifty Z-Score]],Table2[1Y Return vs Nifty Z-Score])</f>
        <v>41</v>
      </c>
      <c r="AT12">
        <f>_xlfn.RANK.AVG(Table2[[#This Row],[6M Return vs Nifty Z-Score]],Table2[6M Return vs Nifty Z-Score])</f>
        <v>15</v>
      </c>
      <c r="AU12">
        <f>_xlfn.RANK.AVG(Table2[[#This Row],[Sharpe Ratio Z-Score]],Table2[Sharpe Ratio Z-Score])</f>
        <v>25</v>
      </c>
      <c r="AV12">
        <f>(Table2[[#This Row],[Rank 1Y]]+Table2[[#This Row],[Rank 6M]]+Table2[[#This Row],[Rank Sharpe]])/3</f>
        <v>27</v>
      </c>
    </row>
    <row r="13" spans="1:48" x14ac:dyDescent="0.3">
      <c r="A13" t="s">
        <v>978</v>
      </c>
      <c r="B13" t="s">
        <v>979</v>
      </c>
      <c r="C13" t="s">
        <v>3108</v>
      </c>
      <c r="D13" t="s">
        <v>51</v>
      </c>
      <c r="E13">
        <v>14009.55720759</v>
      </c>
      <c r="F13">
        <v>309.14999999999998</v>
      </c>
      <c r="G13">
        <v>101.64851856396101</v>
      </c>
      <c r="H13">
        <f>(Table2[[#This Row],[1Y Return vs Nifty]]-AVERAGE(Table2[1Y Return vs Nifty]))/_xlfn.STDEV.P(Table2[1Y Return vs Nifty])</f>
        <v>1.7462698949033051</v>
      </c>
      <c r="I13">
        <v>13.787396015742999</v>
      </c>
      <c r="J13">
        <f>(Table2[[#This Row],[1M Return vs Nifty]]-AVERAGE(Table2[1M Return vs Nifty]))/_xlfn.STDEV.P(Table2[1M Return vs Nifty])</f>
        <v>1.675614605265521</v>
      </c>
      <c r="K13">
        <v>83.720118328033394</v>
      </c>
      <c r="L13">
        <f>(Table2[[#This Row],[6M Return vs Nifty]]-AVERAGE(Table2[6M Return vs Nifty]))/_xlfn.STDEV.P(Table2[6M Return vs Nifty])</f>
        <v>2.7565159371490005</v>
      </c>
      <c r="M13">
        <v>7.7604451525871004E-2</v>
      </c>
      <c r="N13">
        <f>(Table2[[#This Row],[1W Return vs Nifty]]-AVERAGE(Table2[1W Return vs Nifty]))/_xlfn.STDEV.P(Table2[1W Return vs Nifty])</f>
        <v>-0.27497768509368981</v>
      </c>
      <c r="O13">
        <v>295.94</v>
      </c>
      <c r="P13">
        <v>281.310278903582</v>
      </c>
      <c r="Q13">
        <v>217.691210183018</v>
      </c>
      <c r="R13">
        <v>65.511773637441607</v>
      </c>
      <c r="S13" s="1">
        <f>(Table2[[#This Row],[Close Price]]-Table2[[#This Row],[20D EMA]])/Table2[[#This Row],[20D EMA]]</f>
        <v>4.463742650537264E-2</v>
      </c>
      <c r="T13" s="1">
        <f>(Table2[[#This Row],[Close Price]]-Table2[[#This Row],[50D EMA]])/Table2[[#This Row],[50D EMA]]</f>
        <v>9.8964464451581344E-2</v>
      </c>
      <c r="U13" s="1">
        <f>(Table2[[#This Row],[Close Price]]-Table2[[#This Row],[200D EMA]])/Table2[[#This Row],[200D EMA]]</f>
        <v>0.42013083458946493</v>
      </c>
      <c r="V13">
        <v>1.0363587468071001</v>
      </c>
      <c r="W13">
        <v>297.10000000000002</v>
      </c>
      <c r="X13">
        <v>310</v>
      </c>
      <c r="Y13">
        <v>297.10000000000002</v>
      </c>
      <c r="Z13">
        <v>316</v>
      </c>
      <c r="AA13">
        <v>282</v>
      </c>
      <c r="AB13">
        <v>325</v>
      </c>
      <c r="AC13" s="1">
        <f>(Table2[[#This Row],[Close Price]]/Table2[[#This Row],[Day Low]])-1</f>
        <v>4.0558734432850629E-2</v>
      </c>
      <c r="AD13" s="1">
        <f>(Table2[[#This Row],[Day High]]/Table2[[#This Row],[Close Price]])-1</f>
        <v>2.7494743651950149E-3</v>
      </c>
      <c r="AE13" s="1">
        <f>(Table2[[#This Row],[Close Price]]/Table2[[#This Row],[Current Week Low]])-1</f>
        <v>4.0558734432850629E-2</v>
      </c>
      <c r="AF13" s="1">
        <f>(Table2[[#This Row],[Current Week High]]/Table2[[#This Row],[Close Price]])-1</f>
        <v>2.2157528707747121E-2</v>
      </c>
      <c r="AG13" s="1">
        <f>(Table2[[#This Row],[Close Price]]/Table2[[#This Row],[Current Month Low]])-1</f>
        <v>9.6276595744680726E-2</v>
      </c>
      <c r="AH13" s="1">
        <f>(Table2[[#This Row],[Current Month High]]/Table2[[#This Row],[Close Price]])-1</f>
        <v>5.1269610221575279E-2</v>
      </c>
      <c r="AI13">
        <v>6.3561377971858404</v>
      </c>
      <c r="AJ13">
        <v>137.80769230769201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0.36</v>
      </c>
      <c r="AM13" t="s">
        <v>3150</v>
      </c>
      <c r="AN13">
        <v>6</v>
      </c>
      <c r="AO13" t="s">
        <v>3150</v>
      </c>
      <c r="AP13">
        <v>0.202839136542773</v>
      </c>
      <c r="AQ13">
        <f>(Table2[[#This Row],[Sharpe Ratio]]-AVERAGE(Table2[Sharpe Ratio]))/_xlfn.STDEV.P(Table2[Sharpe Ratio])</f>
        <v>1.7078611520971503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7.6112839043212865</v>
      </c>
      <c r="AS13">
        <f>_xlfn.RANK.AVG(Table2[[#This Row],[1Y Return vs Nifty Z-Score]],Table2[1Y Return vs Nifty Z-Score])</f>
        <v>44</v>
      </c>
      <c r="AT13">
        <f>_xlfn.RANK.AVG(Table2[[#This Row],[6M Return vs Nifty Z-Score]],Table2[6M Return vs Nifty Z-Score])</f>
        <v>12</v>
      </c>
      <c r="AU13">
        <f>_xlfn.RANK.AVG(Table2[[#This Row],[Sharpe Ratio Z-Score]],Table2[Sharpe Ratio Z-Score])</f>
        <v>28</v>
      </c>
      <c r="AV13">
        <f>(Table2[[#This Row],[Rank 1Y]]+Table2[[#This Row],[Rank 6M]]+Table2[[#This Row],[Rank Sharpe]])/3</f>
        <v>28</v>
      </c>
    </row>
    <row r="14" spans="1:48" x14ac:dyDescent="0.3">
      <c r="A14" t="s">
        <v>445</v>
      </c>
      <c r="B14" t="s">
        <v>446</v>
      </c>
      <c r="C14" t="s">
        <v>3113</v>
      </c>
      <c r="D14" t="s">
        <v>178</v>
      </c>
      <c r="E14">
        <v>48495.213729000003</v>
      </c>
      <c r="F14">
        <v>1894</v>
      </c>
      <c r="G14">
        <v>343.88572696908301</v>
      </c>
      <c r="H14">
        <f>(Table2[[#This Row],[1Y Return vs Nifty]]-AVERAGE(Table2[1Y Return vs Nifty]))/_xlfn.STDEV.P(Table2[1Y Return vs Nifty])</f>
        <v>6.6730461151000657</v>
      </c>
      <c r="I14">
        <v>10.183082630743399</v>
      </c>
      <c r="J14">
        <f>(Table2[[#This Row],[1M Return vs Nifty]]-AVERAGE(Table2[1M Return vs Nifty]))/_xlfn.STDEV.P(Table2[1M Return vs Nifty])</f>
        <v>1.2951503161233253</v>
      </c>
      <c r="K14">
        <v>35.406478293594603</v>
      </c>
      <c r="L14">
        <f>(Table2[[#This Row],[6M Return vs Nifty]]-AVERAGE(Table2[6M Return vs Nifty]))/_xlfn.STDEV.P(Table2[6M Return vs Nifty])</f>
        <v>1.1220059963635587</v>
      </c>
      <c r="M14">
        <v>7.6607983245825002</v>
      </c>
      <c r="N14">
        <f>(Table2[[#This Row],[1W Return vs Nifty]]-AVERAGE(Table2[1W Return vs Nifty]))/_xlfn.STDEV.P(Table2[1W Return vs Nifty])</f>
        <v>1.5743463989264888</v>
      </c>
      <c r="O14">
        <v>1790.34</v>
      </c>
      <c r="P14">
        <v>1740.67391095985</v>
      </c>
      <c r="Q14">
        <v>1394.7286705014201</v>
      </c>
      <c r="R14">
        <v>65.523273711010603</v>
      </c>
      <c r="S14" s="1">
        <f>(Table2[[#This Row],[Close Price]]-Table2[[#This Row],[20D EMA]])/Table2[[#This Row],[20D EMA]]</f>
        <v>5.789961683255699E-2</v>
      </c>
      <c r="T14" s="1">
        <f>(Table2[[#This Row],[Close Price]]-Table2[[#This Row],[50D EMA]])/Table2[[#This Row],[50D EMA]]</f>
        <v>8.8084326463882187E-2</v>
      </c>
      <c r="U14" s="1">
        <f>(Table2[[#This Row],[Close Price]]-Table2[[#This Row],[200D EMA]])/Table2[[#This Row],[200D EMA]]</f>
        <v>0.35797022034334924</v>
      </c>
      <c r="V14">
        <v>1.19766037155363</v>
      </c>
      <c r="W14">
        <v>1836.75</v>
      </c>
      <c r="X14">
        <v>1947</v>
      </c>
      <c r="Y14">
        <v>1691.65</v>
      </c>
      <c r="Z14">
        <v>1947</v>
      </c>
      <c r="AA14">
        <v>1674</v>
      </c>
      <c r="AB14">
        <v>1947</v>
      </c>
      <c r="AC14" s="1">
        <f>(Table2[[#This Row],[Close Price]]/Table2[[#This Row],[Day Low]])-1</f>
        <v>3.1169184701238528E-2</v>
      </c>
      <c r="AD14" s="1">
        <f>(Table2[[#This Row],[Day High]]/Table2[[#This Row],[Close Price]])-1</f>
        <v>2.7983104540654669E-2</v>
      </c>
      <c r="AE14" s="1">
        <f>(Table2[[#This Row],[Close Price]]/Table2[[#This Row],[Current Week Low]])-1</f>
        <v>0.11961694203883777</v>
      </c>
      <c r="AF14" s="1">
        <f>(Table2[[#This Row],[Current Week High]]/Table2[[#This Row],[Close Price]])-1</f>
        <v>2.7983104540654669E-2</v>
      </c>
      <c r="AG14" s="1">
        <f>(Table2[[#This Row],[Close Price]]/Table2[[#This Row],[Current Month Low]])-1</f>
        <v>0.13142174432497011</v>
      </c>
      <c r="AH14" s="1">
        <f>(Table2[[#This Row],[Current Month High]]/Table2[[#This Row],[Close Price]])-1</f>
        <v>2.7983104540654669E-2</v>
      </c>
      <c r="AI14">
        <v>3.9598732840549098</v>
      </c>
      <c r="AJ14">
        <v>380.71065989847699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0.27</v>
      </c>
      <c r="AM14" t="s">
        <v>3150</v>
      </c>
      <c r="AN14">
        <v>5.03</v>
      </c>
      <c r="AO14" t="s">
        <v>3150</v>
      </c>
      <c r="AP14">
        <v>0.254875657424742</v>
      </c>
      <c r="AQ14">
        <f>(Table2[[#This Row],[Sharpe Ratio]]-AVERAGE(Table2[Sharpe Ratio]))/_xlfn.STDEV.P(Table2[Sharpe Ratio])</f>
        <v>2.313905951562043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12.978454778075482</v>
      </c>
      <c r="AS14">
        <f>_xlfn.RANK.AVG(Table2[[#This Row],[1Y Return vs Nifty Z-Score]],Table2[1Y Return vs Nifty Z-Score])</f>
        <v>1</v>
      </c>
      <c r="AT14">
        <f>_xlfn.RANK.AVG(Table2[[#This Row],[6M Return vs Nifty Z-Score]],Table2[6M Return vs Nifty Z-Score])</f>
        <v>78</v>
      </c>
      <c r="AU14">
        <f>_xlfn.RANK.AVG(Table2[[#This Row],[Sharpe Ratio Z-Score]],Table2[Sharpe Ratio Z-Score])</f>
        <v>8</v>
      </c>
      <c r="AV14">
        <f>(Table2[[#This Row],[Rank 1Y]]+Table2[[#This Row],[Rank 6M]]+Table2[[#This Row],[Rank Sharpe]])/3</f>
        <v>29</v>
      </c>
    </row>
    <row r="15" spans="1:48" x14ac:dyDescent="0.3">
      <c r="A15" t="s">
        <v>368</v>
      </c>
      <c r="B15" t="s">
        <v>369</v>
      </c>
      <c r="C15" t="s">
        <v>3104</v>
      </c>
      <c r="D15" t="s">
        <v>370</v>
      </c>
      <c r="E15">
        <v>63561.231195884997</v>
      </c>
      <c r="F15">
        <v>4695.1499999999996</v>
      </c>
      <c r="G15">
        <v>101.90526568899899</v>
      </c>
      <c r="H15">
        <f>(Table2[[#This Row],[1Y Return vs Nifty]]-AVERAGE(Table2[1Y Return vs Nifty]))/_xlfn.STDEV.P(Table2[1Y Return vs Nifty])</f>
        <v>1.7514917831448735</v>
      </c>
      <c r="I15">
        <v>14.9520434970169</v>
      </c>
      <c r="J15">
        <f>(Table2[[#This Row],[1M Return vs Nifty]]-AVERAGE(Table2[1M Return vs Nifty]))/_xlfn.STDEV.P(Table2[1M Return vs Nifty])</f>
        <v>1.7985525212381557</v>
      </c>
      <c r="K15">
        <v>68.573406000636595</v>
      </c>
      <c r="L15">
        <f>(Table2[[#This Row],[6M Return vs Nifty]]-AVERAGE(Table2[6M Return vs Nifty]))/_xlfn.STDEV.P(Table2[6M Return vs Nifty])</f>
        <v>2.2440840058828004</v>
      </c>
      <c r="M15">
        <v>4.7225686152773196</v>
      </c>
      <c r="N15">
        <f>(Table2[[#This Row],[1W Return vs Nifty]]-AVERAGE(Table2[1W Return vs Nifty]))/_xlfn.STDEV.P(Table2[1W Return vs Nifty])</f>
        <v>0.85779621482688984</v>
      </c>
      <c r="O15">
        <v>4524.07</v>
      </c>
      <c r="P15">
        <v>4123.5121880848301</v>
      </c>
      <c r="Q15">
        <v>3080.28405141336</v>
      </c>
      <c r="R15">
        <v>58.194558891025501</v>
      </c>
      <c r="S15" s="1">
        <f>(Table2[[#This Row],[Close Price]]-Table2[[#This Row],[20D EMA]])/Table2[[#This Row],[20D EMA]]</f>
        <v>3.7815506833448628E-2</v>
      </c>
      <c r="T15" s="1">
        <f>(Table2[[#This Row],[Close Price]]-Table2[[#This Row],[50D EMA]])/Table2[[#This Row],[50D EMA]]</f>
        <v>0.13862886438579133</v>
      </c>
      <c r="U15" s="1">
        <f>(Table2[[#This Row],[Close Price]]-Table2[[#This Row],[200D EMA]])/Table2[[#This Row],[200D EMA]]</f>
        <v>0.52425877666888332</v>
      </c>
      <c r="V15">
        <v>0.78095056796159901</v>
      </c>
      <c r="W15">
        <v>4570</v>
      </c>
      <c r="X15">
        <v>4818</v>
      </c>
      <c r="Y15">
        <v>4471.8500000000004</v>
      </c>
      <c r="Z15">
        <v>4858</v>
      </c>
      <c r="AA15">
        <v>4372</v>
      </c>
      <c r="AB15">
        <v>4969</v>
      </c>
      <c r="AC15" s="1">
        <f>(Table2[[#This Row],[Close Price]]/Table2[[#This Row],[Day Low]])-1</f>
        <v>2.7385120350109426E-2</v>
      </c>
      <c r="AD15" s="1">
        <f>(Table2[[#This Row],[Day High]]/Table2[[#This Row],[Close Price]])-1</f>
        <v>2.6165298233283396E-2</v>
      </c>
      <c r="AE15" s="1">
        <f>(Table2[[#This Row],[Close Price]]/Table2[[#This Row],[Current Week Low]])-1</f>
        <v>4.9934590829298742E-2</v>
      </c>
      <c r="AF15" s="1">
        <f>(Table2[[#This Row],[Current Week High]]/Table2[[#This Row],[Close Price]])-1</f>
        <v>3.468472785747001E-2</v>
      </c>
      <c r="AG15" s="1">
        <f>(Table2[[#This Row],[Close Price]]/Table2[[#This Row],[Current Month Low]])-1</f>
        <v>7.3913540713632209E-2</v>
      </c>
      <c r="AH15" s="1">
        <f>(Table2[[#This Row],[Current Month High]]/Table2[[#This Row],[Close Price]])-1</f>
        <v>5.8326145064587998E-2</v>
      </c>
      <c r="AI15">
        <v>6.2756248469165001</v>
      </c>
      <c r="AJ15">
        <v>141.887122948919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0.73</v>
      </c>
      <c r="AM15" t="s">
        <v>3150</v>
      </c>
      <c r="AN15">
        <v>5.19</v>
      </c>
      <c r="AO15" t="s">
        <v>3150</v>
      </c>
      <c r="AP15">
        <v>0.20192630756958599</v>
      </c>
      <c r="AQ15">
        <f>(Table2[[#This Row],[Sharpe Ratio]]-AVERAGE(Table2[Sharpe Ratio]))/_xlfn.STDEV.P(Table2[Sharpe Ratio])</f>
        <v>1.6972298638668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8.3491543889595192</v>
      </c>
      <c r="AS15">
        <f>_xlfn.RANK.AVG(Table2[[#This Row],[1Y Return vs Nifty Z-Score]],Table2[1Y Return vs Nifty Z-Score])</f>
        <v>43</v>
      </c>
      <c r="AT15">
        <f>_xlfn.RANK.AVG(Table2[[#This Row],[6M Return vs Nifty Z-Score]],Table2[6M Return vs Nifty Z-Score])</f>
        <v>23</v>
      </c>
      <c r="AU15">
        <f>_xlfn.RANK.AVG(Table2[[#This Row],[Sharpe Ratio Z-Score]],Table2[Sharpe Ratio Z-Score])</f>
        <v>29</v>
      </c>
      <c r="AV15">
        <f>(Table2[[#This Row],[Rank 1Y]]+Table2[[#This Row],[Rank 6M]]+Table2[[#This Row],[Rank Sharpe]])/3</f>
        <v>31.666666666666668</v>
      </c>
    </row>
    <row r="16" spans="1:48" x14ac:dyDescent="0.3">
      <c r="A16" t="s">
        <v>1061</v>
      </c>
      <c r="B16" t="s">
        <v>1062</v>
      </c>
      <c r="C16" t="s">
        <v>3104</v>
      </c>
      <c r="D16" t="s">
        <v>206</v>
      </c>
      <c r="E16">
        <v>12008.1442334</v>
      </c>
      <c r="F16">
        <v>2900.05</v>
      </c>
      <c r="G16">
        <v>117.221512598361</v>
      </c>
      <c r="H16">
        <f>(Table2[[#This Row],[1Y Return vs Nifty]]-AVERAGE(Table2[1Y Return vs Nifty]))/_xlfn.STDEV.P(Table2[1Y Return vs Nifty])</f>
        <v>2.0630034685400696</v>
      </c>
      <c r="I16">
        <v>18.246470385809499</v>
      </c>
      <c r="J16">
        <f>(Table2[[#This Row],[1M Return vs Nifty]]-AVERAGE(Table2[1M Return vs Nifty]))/_xlfn.STDEV.P(Table2[1M Return vs Nifty])</f>
        <v>2.1463057964089138</v>
      </c>
      <c r="K16">
        <v>74.235465004848507</v>
      </c>
      <c r="L16">
        <f>(Table2[[#This Row],[6M Return vs Nifty]]-AVERAGE(Table2[6M Return vs Nifty]))/_xlfn.STDEV.P(Table2[6M Return vs Nifty])</f>
        <v>2.4356384348411897</v>
      </c>
      <c r="M16">
        <v>4.48216406038018</v>
      </c>
      <c r="N16">
        <f>(Table2[[#This Row],[1W Return vs Nifty]]-AVERAGE(Table2[1W Return vs Nifty]))/_xlfn.STDEV.P(Table2[1W Return vs Nifty])</f>
        <v>0.79916842016387035</v>
      </c>
      <c r="O16">
        <v>2886.72</v>
      </c>
      <c r="P16">
        <v>2702.3316383237502</v>
      </c>
      <c r="Q16">
        <v>2104.9881550364298</v>
      </c>
      <c r="R16">
        <v>47.789759029029298</v>
      </c>
      <c r="S16" s="1">
        <f>(Table2[[#This Row],[Close Price]]-Table2[[#This Row],[20D EMA]])/Table2[[#This Row],[20D EMA]]</f>
        <v>4.617697594501851E-3</v>
      </c>
      <c r="T16" s="1">
        <f>(Table2[[#This Row],[Close Price]]-Table2[[#This Row],[50D EMA]])/Table2[[#This Row],[50D EMA]]</f>
        <v>7.3165839037763025E-2</v>
      </c>
      <c r="U16" s="1">
        <f>(Table2[[#This Row],[Close Price]]-Table2[[#This Row],[200D EMA]])/Table2[[#This Row],[200D EMA]]</f>
        <v>0.37770371441819856</v>
      </c>
      <c r="V16">
        <v>0.70451748396499703</v>
      </c>
      <c r="W16">
        <v>2883</v>
      </c>
      <c r="X16">
        <v>3002.95</v>
      </c>
      <c r="Y16">
        <v>2883</v>
      </c>
      <c r="Z16">
        <v>3023.95</v>
      </c>
      <c r="AA16">
        <v>2820</v>
      </c>
      <c r="AB16">
        <v>3735.2</v>
      </c>
      <c r="AC16" s="1">
        <f>(Table2[[#This Row],[Close Price]]/Table2[[#This Row],[Day Low]])-1</f>
        <v>5.9139784946238283E-3</v>
      </c>
      <c r="AD16" s="1">
        <f>(Table2[[#This Row],[Day High]]/Table2[[#This Row],[Close Price]])-1</f>
        <v>3.5482146859536767E-2</v>
      </c>
      <c r="AE16" s="1">
        <f>(Table2[[#This Row],[Close Price]]/Table2[[#This Row],[Current Week Low]])-1</f>
        <v>5.9139784946238283E-3</v>
      </c>
      <c r="AF16" s="1">
        <f>(Table2[[#This Row],[Current Week High]]/Table2[[#This Row],[Close Price]])-1</f>
        <v>4.2723401320666765E-2</v>
      </c>
      <c r="AG16" s="1">
        <f>(Table2[[#This Row],[Close Price]]/Table2[[#This Row],[Current Month Low]])-1</f>
        <v>2.8386524822695103E-2</v>
      </c>
      <c r="AH16" s="1">
        <f>(Table2[[#This Row],[Current Month High]]/Table2[[#This Row],[Close Price]])-1</f>
        <v>0.28797779348631902</v>
      </c>
      <c r="AI16">
        <v>28.797779348631899</v>
      </c>
      <c r="AJ16">
        <v>155.51101321585901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0.26</v>
      </c>
      <c r="AM16" t="s">
        <v>3150</v>
      </c>
      <c r="AN16">
        <v>-17.62</v>
      </c>
      <c r="AO16" t="s">
        <v>3149</v>
      </c>
      <c r="AP16">
        <v>0.17896403438937999</v>
      </c>
      <c r="AQ16">
        <f>(Table2[[#This Row],[Sharpe Ratio]]-AVERAGE(Table2[Sharpe Ratio]))/_xlfn.STDEV.P(Table2[Sharpe Ratio])</f>
        <v>1.4297991054515486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8.8739152254055913</v>
      </c>
      <c r="AS16">
        <f>_xlfn.RANK.AVG(Table2[[#This Row],[1Y Return vs Nifty Z-Score]],Table2[1Y Return vs Nifty Z-Score])</f>
        <v>35</v>
      </c>
      <c r="AT16">
        <f>_xlfn.RANK.AVG(Table2[[#This Row],[6M Return vs Nifty Z-Score]],Table2[6M Return vs Nifty Z-Score])</f>
        <v>16</v>
      </c>
      <c r="AU16">
        <f>_xlfn.RANK.AVG(Table2[[#This Row],[Sharpe Ratio Z-Score]],Table2[Sharpe Ratio Z-Score])</f>
        <v>52</v>
      </c>
      <c r="AV16">
        <f>(Table2[[#This Row],[Rank 1Y]]+Table2[[#This Row],[Rank 6M]]+Table2[[#This Row],[Rank Sharpe]])/3</f>
        <v>34.333333333333336</v>
      </c>
    </row>
    <row r="17" spans="1:48" x14ac:dyDescent="0.3">
      <c r="A17" t="s">
        <v>986</v>
      </c>
      <c r="B17" t="s">
        <v>987</v>
      </c>
      <c r="C17" t="s">
        <v>3114</v>
      </c>
      <c r="D17" t="s">
        <v>988</v>
      </c>
      <c r="E17">
        <v>13835.1696223299</v>
      </c>
      <c r="F17">
        <v>2033.45</v>
      </c>
      <c r="G17">
        <v>69.701328920778295</v>
      </c>
      <c r="H17">
        <f>(Table2[[#This Row],[1Y Return vs Nifty]]-AVERAGE(Table2[1Y Return vs Nifty]))/_xlfn.STDEV.P(Table2[1Y Return vs Nifty])</f>
        <v>1.0965073944499655</v>
      </c>
      <c r="I17">
        <v>-13.1067269377481</v>
      </c>
      <c r="J17">
        <f>(Table2[[#This Row],[1M Return vs Nifty]]-AVERAGE(Table2[1M Return vs Nifty]))/_xlfn.STDEV.P(Table2[1M Return vs Nifty])</f>
        <v>-1.1632765450399167</v>
      </c>
      <c r="K17">
        <v>110.201260595167</v>
      </c>
      <c r="L17">
        <f>(Table2[[#This Row],[6M Return vs Nifty]]-AVERAGE(Table2[6M Return vs Nifty]))/_xlfn.STDEV.P(Table2[6M Return vs Nifty])</f>
        <v>3.6524055916674767</v>
      </c>
      <c r="M17">
        <v>-2.24648055827477</v>
      </c>
      <c r="N17">
        <f>(Table2[[#This Row],[1W Return vs Nifty]]-AVERAGE(Table2[1W Return vs Nifty]))/_xlfn.STDEV.P(Table2[1W Return vs Nifty])</f>
        <v>-0.84175554332641989</v>
      </c>
      <c r="O17">
        <v>2173.2600000000002</v>
      </c>
      <c r="P17">
        <v>2191.7393640324399</v>
      </c>
      <c r="Q17">
        <v>1700.3266512120899</v>
      </c>
      <c r="R17">
        <v>34.681116652083603</v>
      </c>
      <c r="S17" s="1">
        <f>(Table2[[#This Row],[Close Price]]-Table2[[#This Row],[20D EMA]])/Table2[[#This Row],[20D EMA]]</f>
        <v>-6.4331925310363303E-2</v>
      </c>
      <c r="T17" s="1">
        <f>(Table2[[#This Row],[Close Price]]-Table2[[#This Row],[50D EMA]])/Table2[[#This Row],[50D EMA]]</f>
        <v>-7.2220888409474673E-2</v>
      </c>
      <c r="U17" s="1">
        <f>(Table2[[#This Row],[Close Price]]-Table2[[#This Row],[200D EMA]])/Table2[[#This Row],[200D EMA]]</f>
        <v>0.19591726598559212</v>
      </c>
      <c r="V17">
        <v>0.62998378709082703</v>
      </c>
      <c r="W17">
        <v>2018</v>
      </c>
      <c r="X17">
        <v>2119.35</v>
      </c>
      <c r="Y17">
        <v>2018</v>
      </c>
      <c r="Z17">
        <v>2199</v>
      </c>
      <c r="AA17">
        <v>2018</v>
      </c>
      <c r="AB17">
        <v>2335</v>
      </c>
      <c r="AC17" s="1">
        <f>(Table2[[#This Row],[Close Price]]/Table2[[#This Row],[Day Low]])-1</f>
        <v>7.6560951437065761E-3</v>
      </c>
      <c r="AD17" s="1">
        <f>(Table2[[#This Row],[Day High]]/Table2[[#This Row],[Close Price]])-1</f>
        <v>4.2243477833239007E-2</v>
      </c>
      <c r="AE17" s="1">
        <f>(Table2[[#This Row],[Close Price]]/Table2[[#This Row],[Current Week Low]])-1</f>
        <v>7.6560951437065761E-3</v>
      </c>
      <c r="AF17" s="1">
        <f>(Table2[[#This Row],[Current Week High]]/Table2[[#This Row],[Close Price]])-1</f>
        <v>8.1413361528436923E-2</v>
      </c>
      <c r="AG17" s="1">
        <f>(Table2[[#This Row],[Close Price]]/Table2[[#This Row],[Current Month Low]])-1</f>
        <v>7.6560951437065761E-3</v>
      </c>
      <c r="AH17" s="1">
        <f>(Table2[[#This Row],[Current Month High]]/Table2[[#This Row],[Close Price]])-1</f>
        <v>0.14829476997221458</v>
      </c>
      <c r="AI17">
        <v>32.779266763382402</v>
      </c>
      <c r="AJ17">
        <v>178.55479452054701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-0.02</v>
      </c>
      <c r="AM17" t="s">
        <v>3149</v>
      </c>
      <c r="AN17">
        <v>-9.61</v>
      </c>
      <c r="AO17" t="s">
        <v>3149</v>
      </c>
      <c r="AP17">
        <v>0.23143532000231001</v>
      </c>
      <c r="AQ17">
        <f>(Table2[[#This Row],[Sharpe Ratio]]-AVERAGE(Table2[Sharpe Ratio]))/_xlfn.STDEV.P(Table2[Sharpe Ratio])</f>
        <v>2.0409074045456217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83</v>
      </c>
      <c r="AT17">
        <f>_xlfn.RANK.AVG(Table2[[#This Row],[6M Return vs Nifty Z-Score]],Table2[6M Return vs Nifty Z-Score])</f>
        <v>8</v>
      </c>
      <c r="AU17">
        <f>_xlfn.RANK.AVG(Table2[[#This Row],[Sharpe Ratio Z-Score]],Table2[Sharpe Ratio Z-Score])</f>
        <v>13</v>
      </c>
      <c r="AV17">
        <f>(Table2[[#This Row],[Rank 1Y]]+Table2[[#This Row],[Rank 6M]]+Table2[[#This Row],[Rank Sharpe]])/3</f>
        <v>34.666666666666664</v>
      </c>
    </row>
    <row r="18" spans="1:48" x14ac:dyDescent="0.3">
      <c r="A18" t="s">
        <v>115</v>
      </c>
      <c r="B18" t="s">
        <v>116</v>
      </c>
      <c r="C18" t="s">
        <v>3116</v>
      </c>
      <c r="D18" t="s">
        <v>117</v>
      </c>
      <c r="E18">
        <v>229660.896741745</v>
      </c>
      <c r="F18">
        <v>6423.85</v>
      </c>
      <c r="G18">
        <v>127.743660814579</v>
      </c>
      <c r="H18">
        <f>(Table2[[#This Row],[1Y Return vs Nifty]]-AVERAGE(Table2[1Y Return vs Nifty]))/_xlfn.STDEV.P(Table2[1Y Return vs Nifty])</f>
        <v>2.2770096897905634</v>
      </c>
      <c r="I18">
        <v>-12.078211430539</v>
      </c>
      <c r="J18">
        <f>(Table2[[#This Row],[1M Return vs Nifty]]-AVERAGE(Table2[1M Return vs Nifty]))/_xlfn.STDEV.P(Table2[1M Return vs Nifty])</f>
        <v>-1.0547084546650343</v>
      </c>
      <c r="K18">
        <v>33.9917314662503</v>
      </c>
      <c r="L18">
        <f>(Table2[[#This Row],[6M Return vs Nifty]]-AVERAGE(Table2[6M Return vs Nifty]))/_xlfn.STDEV.P(Table2[6M Return vs Nifty])</f>
        <v>1.0741433689287267</v>
      </c>
      <c r="M18">
        <v>-0.74245981562045205</v>
      </c>
      <c r="N18">
        <f>(Table2[[#This Row],[1W Return vs Nifty]]-AVERAGE(Table2[1W Return vs Nifty]))/_xlfn.STDEV.P(Table2[1W Return vs Nifty])</f>
        <v>-0.47496790360392244</v>
      </c>
      <c r="O18">
        <v>6810.4</v>
      </c>
      <c r="P18">
        <v>7016.33089489536</v>
      </c>
      <c r="Q18">
        <v>5660.2630890583396</v>
      </c>
      <c r="R18">
        <v>34.997027357517801</v>
      </c>
      <c r="S18" s="1">
        <f>(Table2[[#This Row],[Close Price]]-Table2[[#This Row],[20D EMA]])/Table2[[#This Row],[20D EMA]]</f>
        <v>-5.6758780688358879E-2</v>
      </c>
      <c r="T18" s="1">
        <f>(Table2[[#This Row],[Close Price]]-Table2[[#This Row],[50D EMA]])/Table2[[#This Row],[50D EMA]]</f>
        <v>-8.4443123303436465E-2</v>
      </c>
      <c r="U18" s="1">
        <f>(Table2[[#This Row],[Close Price]]-Table2[[#This Row],[200D EMA]])/Table2[[#This Row],[200D EMA]]</f>
        <v>0.13490307763568879</v>
      </c>
      <c r="V18">
        <v>1.64834605202297</v>
      </c>
      <c r="W18">
        <v>6346.2</v>
      </c>
      <c r="X18">
        <v>6519</v>
      </c>
      <c r="Y18">
        <v>6275</v>
      </c>
      <c r="Z18">
        <v>6579.9</v>
      </c>
      <c r="AA18">
        <v>6212.05</v>
      </c>
      <c r="AB18">
        <v>7236</v>
      </c>
      <c r="AC18" s="1">
        <f>(Table2[[#This Row],[Close Price]]/Table2[[#This Row],[Day Low]])-1</f>
        <v>1.2235668589076987E-2</v>
      </c>
      <c r="AD18" s="1">
        <f>(Table2[[#This Row],[Day High]]/Table2[[#This Row],[Close Price]])-1</f>
        <v>1.4811989694653471E-2</v>
      </c>
      <c r="AE18" s="1">
        <f>(Table2[[#This Row],[Close Price]]/Table2[[#This Row],[Current Week Low]])-1</f>
        <v>2.3721115537848725E-2</v>
      </c>
      <c r="AF18" s="1">
        <f>(Table2[[#This Row],[Current Week High]]/Table2[[#This Row],[Close Price]])-1</f>
        <v>2.4292285778777511E-2</v>
      </c>
      <c r="AG18" s="1">
        <f>(Table2[[#This Row],[Close Price]]/Table2[[#This Row],[Current Month Low]])-1</f>
        <v>3.4095024991749989E-2</v>
      </c>
      <c r="AH18" s="1">
        <f>(Table2[[#This Row],[Current Month High]]/Table2[[#This Row],[Close Price]])-1</f>
        <v>0.12642729827128574</v>
      </c>
      <c r="AI18">
        <v>29.906520233193401</v>
      </c>
      <c r="AJ18">
        <v>146.50703198449699</v>
      </c>
      <c r="AK18" t="str">
        <f>IF(AND(Table2[[#This Row],[20D EMA]]&gt;Table2[[#This Row],[50D EMA]],Table2[[#This Row],[50D EMA]]&gt;Table2[[#This Row],[200D EMA]]),"Uptrend","Downtrend/NoTrend")</f>
        <v>Downtrend/NoTrend</v>
      </c>
      <c r="AL18">
        <v>-0.01</v>
      </c>
      <c r="AM18" t="s">
        <v>3149</v>
      </c>
      <c r="AN18">
        <v>-9.6300000000000008</v>
      </c>
      <c r="AO18" t="s">
        <v>3149</v>
      </c>
      <c r="AP18">
        <v>0.25537652549127698</v>
      </c>
      <c r="AQ18">
        <f>(Table2[[#This Row],[Sharpe Ratio]]-AVERAGE(Table2[Sharpe Ratio]))/_xlfn.STDEV.P(Table2[Sharpe Ratio])</f>
        <v>2.3197393255424075</v>
      </c>
      <c r="AR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">
        <f>_xlfn.RANK.AVG(Table2[[#This Row],[1Y Return vs Nifty Z-Score]],Table2[1Y Return vs Nifty Z-Score])</f>
        <v>31</v>
      </c>
      <c r="AT18">
        <f>_xlfn.RANK.AVG(Table2[[#This Row],[6M Return vs Nifty Z-Score]],Table2[6M Return vs Nifty Z-Score])</f>
        <v>83</v>
      </c>
      <c r="AU18">
        <f>_xlfn.RANK.AVG(Table2[[#This Row],[Sharpe Ratio Z-Score]],Table2[Sharpe Ratio Z-Score])</f>
        <v>7</v>
      </c>
      <c r="AV18">
        <f>(Table2[[#This Row],[Rank 1Y]]+Table2[[#This Row],[Rank 6M]]+Table2[[#This Row],[Rank Sharpe]])/3</f>
        <v>40.333333333333336</v>
      </c>
    </row>
    <row r="19" spans="1:48" x14ac:dyDescent="0.3">
      <c r="A19" t="s">
        <v>604</v>
      </c>
      <c r="B19" t="s">
        <v>605</v>
      </c>
      <c r="C19" t="s">
        <v>3106</v>
      </c>
      <c r="D19" t="s">
        <v>37</v>
      </c>
      <c r="E19">
        <v>30434.82</v>
      </c>
      <c r="F19">
        <v>5852.85</v>
      </c>
      <c r="G19">
        <v>171.61683628113099</v>
      </c>
      <c r="H19">
        <f>(Table2[[#This Row],[1Y Return vs Nifty]]-AVERAGE(Table2[1Y Return vs Nifty]))/_xlfn.STDEV.P(Table2[1Y Return vs Nifty])</f>
        <v>3.1693305640950151</v>
      </c>
      <c r="I19">
        <v>-5.3831552354069299</v>
      </c>
      <c r="J19">
        <f>(Table2[[#This Row],[1M Return vs Nifty]]-AVERAGE(Table2[1M Return vs Nifty]))/_xlfn.STDEV.P(Table2[1M Return vs Nifty])</f>
        <v>-0.34799138432120258</v>
      </c>
      <c r="K19">
        <v>45.160905786935601</v>
      </c>
      <c r="L19">
        <f>(Table2[[#This Row],[6M Return vs Nifty]]-AVERAGE(Table2[6M Return vs Nifty]))/_xlfn.STDEV.P(Table2[6M Return vs Nifty])</f>
        <v>1.4520102910756054</v>
      </c>
      <c r="M19">
        <v>-4.2754360575361403</v>
      </c>
      <c r="N19">
        <f>(Table2[[#This Row],[1W Return vs Nifty]]-AVERAGE(Table2[1W Return vs Nifty]))/_xlfn.STDEV.P(Table2[1W Return vs Nifty])</f>
        <v>-1.3365597555094859</v>
      </c>
      <c r="O19">
        <v>6446.45</v>
      </c>
      <c r="P19">
        <v>6435.4636973633696</v>
      </c>
      <c r="Q19">
        <v>4922.4683367853804</v>
      </c>
      <c r="R19">
        <v>21.897361470105398</v>
      </c>
      <c r="S19" s="1">
        <f>(Table2[[#This Row],[Close Price]]-Table2[[#This Row],[20D EMA]])/Table2[[#This Row],[20D EMA]]</f>
        <v>-9.2081688371118908E-2</v>
      </c>
      <c r="T19" s="1">
        <f>(Table2[[#This Row],[Close Price]]-Table2[[#This Row],[50D EMA]])/Table2[[#This Row],[50D EMA]]</f>
        <v>-9.0531735514578077E-2</v>
      </c>
      <c r="U19" s="1">
        <f>(Table2[[#This Row],[Close Price]]-Table2[[#This Row],[200D EMA]])/Table2[[#This Row],[200D EMA]]</f>
        <v>0.18900714023123732</v>
      </c>
      <c r="V19">
        <v>0.42143277461051698</v>
      </c>
      <c r="W19">
        <v>5800</v>
      </c>
      <c r="X19">
        <v>6129.9</v>
      </c>
      <c r="Y19">
        <v>5800</v>
      </c>
      <c r="Z19">
        <v>6182.9</v>
      </c>
      <c r="AA19">
        <v>5800</v>
      </c>
      <c r="AB19">
        <v>7410.9</v>
      </c>
      <c r="AC19" s="1">
        <f>(Table2[[#This Row],[Close Price]]/Table2[[#This Row],[Day Low]])-1</f>
        <v>9.1120689655173059E-3</v>
      </c>
      <c r="AD19" s="1">
        <f>(Table2[[#This Row],[Day High]]/Table2[[#This Row],[Close Price]])-1</f>
        <v>4.7335913273020669E-2</v>
      </c>
      <c r="AE19" s="1">
        <f>(Table2[[#This Row],[Close Price]]/Table2[[#This Row],[Current Week Low]])-1</f>
        <v>9.1120689655173059E-3</v>
      </c>
      <c r="AF19" s="1">
        <f>(Table2[[#This Row],[Current Week High]]/Table2[[#This Row],[Close Price]])-1</f>
        <v>5.6391330719222088E-2</v>
      </c>
      <c r="AG19" s="1">
        <f>(Table2[[#This Row],[Close Price]]/Table2[[#This Row],[Current Month Low]])-1</f>
        <v>9.1120689655173059E-3</v>
      </c>
      <c r="AH19" s="1">
        <f>(Table2[[#This Row],[Current Month High]]/Table2[[#This Row],[Close Price]])-1</f>
        <v>0.26620364437837973</v>
      </c>
      <c r="AI19">
        <v>44.8866791392227</v>
      </c>
      <c r="AJ19">
        <v>191.186567164179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</v>
      </c>
      <c r="AM19" t="s">
        <v>3151</v>
      </c>
      <c r="AN19">
        <v>-12.64</v>
      </c>
      <c r="AO19" t="s">
        <v>3149</v>
      </c>
      <c r="AP19">
        <v>0.16628716543570199</v>
      </c>
      <c r="AQ19">
        <f>(Table2[[#This Row],[Sharpe Ratio]]-AVERAGE(Table2[Sharpe Ratio]))/_xlfn.STDEV.P(Table2[Sharpe Ratio])</f>
        <v>1.2821575957453024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4.218947311085234</v>
      </c>
      <c r="AS19">
        <f>_xlfn.RANK.AVG(Table2[[#This Row],[1Y Return vs Nifty Z-Score]],Table2[1Y Return vs Nifty Z-Score])</f>
        <v>9</v>
      </c>
      <c r="AT19">
        <f>_xlfn.RANK.AVG(Table2[[#This Row],[6M Return vs Nifty Z-Score]],Table2[6M Return vs Nifty Z-Score])</f>
        <v>54</v>
      </c>
      <c r="AU19">
        <f>_xlfn.RANK.AVG(Table2[[#This Row],[Sharpe Ratio Z-Score]],Table2[Sharpe Ratio Z-Score])</f>
        <v>64</v>
      </c>
      <c r="AV19">
        <f>(Table2[[#This Row],[Rank 1Y]]+Table2[[#This Row],[Rank 6M]]+Table2[[#This Row],[Rank Sharpe]])/3</f>
        <v>42.333333333333336</v>
      </c>
    </row>
    <row r="20" spans="1:48" x14ac:dyDescent="0.3">
      <c r="A20" t="s">
        <v>309</v>
      </c>
      <c r="B20" t="s">
        <v>310</v>
      </c>
      <c r="C20" t="s">
        <v>3113</v>
      </c>
      <c r="D20" t="s">
        <v>311</v>
      </c>
      <c r="E20">
        <v>80809.115399999995</v>
      </c>
      <c r="F20">
        <v>4006.6</v>
      </c>
      <c r="G20">
        <v>86.722322369447497</v>
      </c>
      <c r="H20">
        <f>(Table2[[#This Row],[1Y Return vs Nifty]]-AVERAGE(Table2[1Y Return vs Nifty]))/_xlfn.STDEV.P(Table2[1Y Return vs Nifty])</f>
        <v>1.4426913119379079</v>
      </c>
      <c r="I20">
        <v>-7.3157183088370399</v>
      </c>
      <c r="J20">
        <f>(Table2[[#This Row],[1M Return vs Nifty]]-AVERAGE(Table2[1M Return vs Nifty]))/_xlfn.STDEV.P(Table2[1M Return vs Nifty])</f>
        <v>-0.55198897204903141</v>
      </c>
      <c r="K20">
        <v>33.941042934143901</v>
      </c>
      <c r="L20">
        <f>(Table2[[#This Row],[6M Return vs Nifty]]-AVERAGE(Table2[6M Return vs Nifty]))/_xlfn.STDEV.P(Table2[6M Return vs Nifty])</f>
        <v>1.0724285134644589</v>
      </c>
      <c r="M20">
        <v>3.3721670931837</v>
      </c>
      <c r="N20">
        <f>(Table2[[#This Row],[1W Return vs Nifty]]-AVERAGE(Table2[1W Return vs Nifty]))/_xlfn.STDEV.P(Table2[1W Return vs Nifty])</f>
        <v>0.52847190903822405</v>
      </c>
      <c r="O20">
        <v>4094.24</v>
      </c>
      <c r="P20">
        <v>4192.0803260697103</v>
      </c>
      <c r="Q20">
        <v>3654.3428076856899</v>
      </c>
      <c r="R20">
        <v>44.1856057117745</v>
      </c>
      <c r="S20" s="1">
        <f>(Table2[[#This Row],[Close Price]]-Table2[[#This Row],[20D EMA]])/Table2[[#This Row],[20D EMA]]</f>
        <v>-2.1405682129039792E-2</v>
      </c>
      <c r="T20" s="1">
        <f>(Table2[[#This Row],[Close Price]]-Table2[[#This Row],[50D EMA]])/Table2[[#This Row],[50D EMA]]</f>
        <v>-4.42454131702213E-2</v>
      </c>
      <c r="U20" s="1">
        <f>(Table2[[#This Row],[Close Price]]-Table2[[#This Row],[200D EMA]])/Table2[[#This Row],[200D EMA]]</f>
        <v>9.6394129082103264E-2</v>
      </c>
      <c r="V20">
        <v>0.49047659197485</v>
      </c>
      <c r="W20">
        <v>3971.1</v>
      </c>
      <c r="X20">
        <v>4075</v>
      </c>
      <c r="Y20">
        <v>3920</v>
      </c>
      <c r="Z20">
        <v>4172.95</v>
      </c>
      <c r="AA20">
        <v>3851.2</v>
      </c>
      <c r="AB20">
        <v>4387</v>
      </c>
      <c r="AC20" s="1">
        <f>(Table2[[#This Row],[Close Price]]/Table2[[#This Row],[Day Low]])-1</f>
        <v>8.9395885271084108E-3</v>
      </c>
      <c r="AD20" s="1">
        <f>(Table2[[#This Row],[Day High]]/Table2[[#This Row],[Close Price]])-1</f>
        <v>1.7071831478061128E-2</v>
      </c>
      <c r="AE20" s="1">
        <f>(Table2[[#This Row],[Close Price]]/Table2[[#This Row],[Current Week Low]])-1</f>
        <v>2.2091836734693837E-2</v>
      </c>
      <c r="AF20" s="1">
        <f>(Table2[[#This Row],[Current Week High]]/Table2[[#This Row],[Close Price]])-1</f>
        <v>4.1518993660460302E-2</v>
      </c>
      <c r="AG20" s="1">
        <f>(Table2[[#This Row],[Close Price]]/Table2[[#This Row],[Current Month Low]])-1</f>
        <v>4.0351059410054013E-2</v>
      </c>
      <c r="AH20" s="1">
        <f>(Table2[[#This Row],[Current Month High]]/Table2[[#This Row],[Close Price]])-1</f>
        <v>9.4943343483252729E-2</v>
      </c>
      <c r="AI20">
        <v>46.258673189237697</v>
      </c>
      <c r="AJ20">
        <v>123.15918458282199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0.08</v>
      </c>
      <c r="AM20" t="s">
        <v>3150</v>
      </c>
      <c r="AN20">
        <v>-2.4700000000000002</v>
      </c>
      <c r="AO20" t="s">
        <v>3149</v>
      </c>
      <c r="AP20">
        <v>0.246314185873445</v>
      </c>
      <c r="AQ20">
        <f>(Table2[[#This Row],[Sharpe Ratio]]-AVERAGE(Table2[Sharpe Ratio]))/_xlfn.STDEV.P(Table2[Sharpe Ratio])</f>
        <v>2.214194533091173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62</v>
      </c>
      <c r="AT20">
        <f>_xlfn.RANK.AVG(Table2[[#This Row],[6M Return vs Nifty Z-Score]],Table2[6M Return vs Nifty Z-Score])</f>
        <v>85</v>
      </c>
      <c r="AU20">
        <f>_xlfn.RANK.AVG(Table2[[#This Row],[Sharpe Ratio Z-Score]],Table2[Sharpe Ratio Z-Score])</f>
        <v>10</v>
      </c>
      <c r="AV20">
        <f>(Table2[[#This Row],[Rank 1Y]]+Table2[[#This Row],[Rank 6M]]+Table2[[#This Row],[Rank Sharpe]])/3</f>
        <v>52.333333333333336</v>
      </c>
    </row>
    <row r="21" spans="1:48" x14ac:dyDescent="0.3">
      <c r="A21" t="s">
        <v>1406</v>
      </c>
      <c r="B21" t="s">
        <v>1407</v>
      </c>
      <c r="C21" t="s">
        <v>3109</v>
      </c>
      <c r="D21" t="s">
        <v>211</v>
      </c>
      <c r="E21">
        <v>7341.0318292499996</v>
      </c>
      <c r="F21">
        <v>1026.45</v>
      </c>
      <c r="G21">
        <v>63.321192812724703</v>
      </c>
      <c r="H21">
        <f>(Table2[[#This Row],[1Y Return vs Nifty]]-AVERAGE(Table2[1Y Return vs Nifty]))/_xlfn.STDEV.P(Table2[1Y Return vs Nifty])</f>
        <v>0.96674408077188201</v>
      </c>
      <c r="I21">
        <v>54.006857775676103</v>
      </c>
      <c r="J21">
        <f>(Table2[[#This Row],[1M Return vs Nifty]]-AVERAGE(Table2[1M Return vs Nifty]))/_xlfn.STDEV.P(Table2[1M Return vs Nifty])</f>
        <v>5.9211025231193597</v>
      </c>
      <c r="K21">
        <v>66.707490179482903</v>
      </c>
      <c r="L21">
        <f>(Table2[[#This Row],[6M Return vs Nifty]]-AVERAGE(Table2[6M Return vs Nifty]))/_xlfn.STDEV.P(Table2[6M Return vs Nifty])</f>
        <v>2.1809577757711684</v>
      </c>
      <c r="M21">
        <v>29.7064550519584</v>
      </c>
      <c r="N21">
        <f>(Table2[[#This Row],[1W Return vs Nifty]]-AVERAGE(Table2[1W Return vs Nifty]))/_xlfn.STDEV.P(Table2[1W Return vs Nifty])</f>
        <v>6.950651504197964</v>
      </c>
      <c r="O21">
        <v>806.45</v>
      </c>
      <c r="P21">
        <v>744.88581823037703</v>
      </c>
      <c r="Q21">
        <v>660.73605477882495</v>
      </c>
      <c r="R21">
        <v>81.202299987608896</v>
      </c>
      <c r="S21" s="1">
        <f>(Table2[[#This Row],[Close Price]]-Table2[[#This Row],[20D EMA]])/Table2[[#This Row],[20D EMA]]</f>
        <v>0.27280054560109118</v>
      </c>
      <c r="T21" s="1">
        <f>(Table2[[#This Row],[Close Price]]-Table2[[#This Row],[50D EMA]])/Table2[[#This Row],[50D EMA]]</f>
        <v>0.3779964323103025</v>
      </c>
      <c r="U21" s="1">
        <f>(Table2[[#This Row],[Close Price]]-Table2[[#This Row],[200D EMA]])/Table2[[#This Row],[200D EMA]]</f>
        <v>0.55349476175262502</v>
      </c>
      <c r="V21">
        <v>4.4251004055576901</v>
      </c>
      <c r="W21">
        <v>998.45</v>
      </c>
      <c r="X21">
        <v>1062</v>
      </c>
      <c r="Y21">
        <v>864</v>
      </c>
      <c r="Z21">
        <v>1077.3</v>
      </c>
      <c r="AA21">
        <v>695</v>
      </c>
      <c r="AB21">
        <v>1077.3</v>
      </c>
      <c r="AC21" s="1">
        <f>(Table2[[#This Row],[Close Price]]/Table2[[#This Row],[Day Low]])-1</f>
        <v>2.8043467374430309E-2</v>
      </c>
      <c r="AD21" s="1">
        <f>(Table2[[#This Row],[Day High]]/Table2[[#This Row],[Close Price]])-1</f>
        <v>3.4633932485751862E-2</v>
      </c>
      <c r="AE21" s="1">
        <f>(Table2[[#This Row],[Close Price]]/Table2[[#This Row],[Current Week Low]])-1</f>
        <v>0.1880208333333333</v>
      </c>
      <c r="AF21" s="1">
        <f>(Table2[[#This Row],[Current Week High]]/Table2[[#This Row],[Close Price]])-1</f>
        <v>4.9539675580885456E-2</v>
      </c>
      <c r="AG21" s="1">
        <f>(Table2[[#This Row],[Close Price]]/Table2[[#This Row],[Current Month Low]])-1</f>
        <v>0.47690647482014392</v>
      </c>
      <c r="AH21" s="1">
        <f>(Table2[[#This Row],[Current Month High]]/Table2[[#This Row],[Close Price]])-1</f>
        <v>4.9539675580885456E-2</v>
      </c>
      <c r="AI21">
        <v>4.9539675580885403</v>
      </c>
      <c r="AJ21">
        <v>100.478515625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0.69</v>
      </c>
      <c r="AM21" t="s">
        <v>3150</v>
      </c>
      <c r="AN21">
        <v>39.43</v>
      </c>
      <c r="AO21" t="s">
        <v>3150</v>
      </c>
      <c r="AP21">
        <v>0.183460009743839</v>
      </c>
      <c r="AQ21">
        <f>(Table2[[#This Row],[Sharpe Ratio]]-AVERAGE(Table2[Sharpe Ratio]))/_xlfn.STDEV.P(Table2[Sharpe Ratio])</f>
        <v>1.4821616084765417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17.501617492336916</v>
      </c>
      <c r="AS21">
        <f>_xlfn.RANK.AVG(Table2[[#This Row],[1Y Return vs Nifty Z-Score]],Table2[1Y Return vs Nifty Z-Score])</f>
        <v>96</v>
      </c>
      <c r="AT21">
        <f>_xlfn.RANK.AVG(Table2[[#This Row],[6M Return vs Nifty Z-Score]],Table2[6M Return vs Nifty Z-Score])</f>
        <v>27</v>
      </c>
      <c r="AU21">
        <f>_xlfn.RANK.AVG(Table2[[#This Row],[Sharpe Ratio Z-Score]],Table2[Sharpe Ratio Z-Score])</f>
        <v>46</v>
      </c>
      <c r="AV21">
        <f>(Table2[[#This Row],[Rank 1Y]]+Table2[[#This Row],[Rank 6M]]+Table2[[#This Row],[Rank Sharpe]])/3</f>
        <v>56.333333333333336</v>
      </c>
    </row>
    <row r="22" spans="1:48" x14ac:dyDescent="0.3">
      <c r="A22" t="s">
        <v>989</v>
      </c>
      <c r="B22" t="s">
        <v>990</v>
      </c>
      <c r="C22" t="s">
        <v>3108</v>
      </c>
      <c r="D22" t="s">
        <v>51</v>
      </c>
      <c r="E22">
        <v>13827.29684811</v>
      </c>
      <c r="F22">
        <v>1503.65</v>
      </c>
      <c r="G22">
        <v>162.96933293880099</v>
      </c>
      <c r="H22">
        <f>(Table2[[#This Row],[1Y Return vs Nifty]]-AVERAGE(Table2[1Y Return vs Nifty]))/_xlfn.STDEV.P(Table2[1Y Return vs Nifty])</f>
        <v>2.9934520765927517</v>
      </c>
      <c r="I22">
        <v>-9.1268313568767105</v>
      </c>
      <c r="J22">
        <f>(Table2[[#This Row],[1M Return vs Nifty]]-AVERAGE(Table2[1M Return vs Nifty]))/_xlfn.STDEV.P(Table2[1M Return vs Nifty])</f>
        <v>-0.74316653203765748</v>
      </c>
      <c r="K22">
        <v>74.071882035310594</v>
      </c>
      <c r="L22">
        <f>(Table2[[#This Row],[6M Return vs Nifty]]-AVERAGE(Table2[6M Return vs Nifty]))/_xlfn.STDEV.P(Table2[6M Return vs Nifty])</f>
        <v>2.4301042215287105</v>
      </c>
      <c r="M22">
        <v>2.03874729312485</v>
      </c>
      <c r="N22">
        <f>(Table2[[#This Row],[1W Return vs Nifty]]-AVERAGE(Table2[1W Return vs Nifty]))/_xlfn.STDEV.P(Table2[1W Return vs Nifty])</f>
        <v>0.20328895952670928</v>
      </c>
      <c r="O22">
        <v>1483.01</v>
      </c>
      <c r="P22">
        <v>1444.06605019475</v>
      </c>
      <c r="Q22">
        <v>1119.00077101384</v>
      </c>
      <c r="R22">
        <v>55.621209580715998</v>
      </c>
      <c r="S22" s="1">
        <f>(Table2[[#This Row],[Close Price]]-Table2[[#This Row],[20D EMA]])/Table2[[#This Row],[20D EMA]]</f>
        <v>1.3917640474440563E-2</v>
      </c>
      <c r="T22" s="1">
        <f>(Table2[[#This Row],[Close Price]]-Table2[[#This Row],[50D EMA]])/Table2[[#This Row],[50D EMA]]</f>
        <v>4.1261235798192512E-2</v>
      </c>
      <c r="U22" s="1">
        <f>(Table2[[#This Row],[Close Price]]-Table2[[#This Row],[200D EMA]])/Table2[[#This Row],[200D EMA]]</f>
        <v>0.34374348878925187</v>
      </c>
      <c r="V22">
        <v>0.82991942304988597</v>
      </c>
      <c r="W22">
        <v>1392.3</v>
      </c>
      <c r="X22">
        <v>1529</v>
      </c>
      <c r="Y22">
        <v>1349.45</v>
      </c>
      <c r="Z22">
        <v>1529</v>
      </c>
      <c r="AA22">
        <v>1349.45</v>
      </c>
      <c r="AB22">
        <v>1589</v>
      </c>
      <c r="AC22" s="1">
        <f>(Table2[[#This Row],[Close Price]]/Table2[[#This Row],[Day Low]])-1</f>
        <v>7.9975579975580136E-2</v>
      </c>
      <c r="AD22" s="1">
        <f>(Table2[[#This Row],[Day High]]/Table2[[#This Row],[Close Price]])-1</f>
        <v>1.6858976490539579E-2</v>
      </c>
      <c r="AE22" s="1">
        <f>(Table2[[#This Row],[Close Price]]/Table2[[#This Row],[Current Week Low]])-1</f>
        <v>0.11426877616806852</v>
      </c>
      <c r="AF22" s="1">
        <f>(Table2[[#This Row],[Current Week High]]/Table2[[#This Row],[Close Price]])-1</f>
        <v>1.6858976490539579E-2</v>
      </c>
      <c r="AG22" s="1">
        <f>(Table2[[#This Row],[Close Price]]/Table2[[#This Row],[Current Month Low]])-1</f>
        <v>0.11426877616806852</v>
      </c>
      <c r="AH22" s="1">
        <f>(Table2[[#This Row],[Current Month High]]/Table2[[#This Row],[Close Price]])-1</f>
        <v>5.6761879426728168E-2</v>
      </c>
      <c r="AI22">
        <v>11.3956040301931</v>
      </c>
      <c r="AJ22">
        <v>211.96058091286301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0.16</v>
      </c>
      <c r="AM22" t="s">
        <v>3150</v>
      </c>
      <c r="AN22">
        <v>-3.8</v>
      </c>
      <c r="AO22" t="s">
        <v>3149</v>
      </c>
      <c r="AP22">
        <v>0.130238627886021</v>
      </c>
      <c r="AQ22">
        <f>(Table2[[#This Row],[Sharpe Ratio]]-AVERAGE(Table2[Sharpe Ratio]))/_xlfn.STDEV.P(Table2[Sharpe Ratio])</f>
        <v>0.862317292434994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5.7459960180455081</v>
      </c>
      <c r="AS22">
        <f>_xlfn.RANK.AVG(Table2[[#This Row],[1Y Return vs Nifty Z-Score]],Table2[1Y Return vs Nifty Z-Score])</f>
        <v>13</v>
      </c>
      <c r="AT22">
        <f>_xlfn.RANK.AVG(Table2[[#This Row],[6M Return vs Nifty Z-Score]],Table2[6M Return vs Nifty Z-Score])</f>
        <v>17</v>
      </c>
      <c r="AU22">
        <f>_xlfn.RANK.AVG(Table2[[#This Row],[Sharpe Ratio Z-Score]],Table2[Sharpe Ratio Z-Score])</f>
        <v>140</v>
      </c>
      <c r="AV22">
        <f>(Table2[[#This Row],[Rank 1Y]]+Table2[[#This Row],[Rank 6M]]+Table2[[#This Row],[Rank Sharpe]])/3</f>
        <v>56.666666666666664</v>
      </c>
    </row>
    <row r="23" spans="1:48" x14ac:dyDescent="0.3">
      <c r="A23" t="s">
        <v>409</v>
      </c>
      <c r="B23" t="s">
        <v>410</v>
      </c>
      <c r="C23" t="s">
        <v>3104</v>
      </c>
      <c r="D23" t="s">
        <v>411</v>
      </c>
      <c r="E23">
        <v>52823.4129021599</v>
      </c>
      <c r="F23">
        <v>881.45</v>
      </c>
      <c r="G23">
        <v>184.13521018586599</v>
      </c>
      <c r="H23">
        <f>(Table2[[#This Row],[1Y Return vs Nifty]]-AVERAGE(Table2[1Y Return vs Nifty]))/_xlfn.STDEV.P(Table2[1Y Return vs Nifty])</f>
        <v>3.423937307936916</v>
      </c>
      <c r="I23">
        <v>-5.41522371452296</v>
      </c>
      <c r="J23">
        <f>(Table2[[#This Row],[1M Return vs Nifty]]-AVERAGE(Table2[1M Return vs Nifty]))/_xlfn.STDEV.P(Table2[1M Return vs Nifty])</f>
        <v>-0.35137647041319708</v>
      </c>
      <c r="K23">
        <v>50.2845778365675</v>
      </c>
      <c r="L23">
        <f>(Table2[[#This Row],[6M Return vs Nifty]]-AVERAGE(Table2[6M Return vs Nifty]))/_xlfn.STDEV.P(Table2[6M Return vs Nifty])</f>
        <v>1.625350426335094</v>
      </c>
      <c r="M23">
        <v>0.37019803680237001</v>
      </c>
      <c r="N23">
        <f>(Table2[[#This Row],[1W Return vs Nifty]]-AVERAGE(Table2[1W Return vs Nifty]))/_xlfn.STDEV.P(Table2[1W Return vs Nifty])</f>
        <v>-0.20362247868070441</v>
      </c>
      <c r="O23">
        <v>915.07</v>
      </c>
      <c r="P23">
        <v>859.11708197917903</v>
      </c>
      <c r="Q23">
        <v>652.18808323876999</v>
      </c>
      <c r="R23">
        <v>38.661557172315597</v>
      </c>
      <c r="S23" s="1">
        <f>(Table2[[#This Row],[Close Price]]-Table2[[#This Row],[20D EMA]])/Table2[[#This Row],[20D EMA]]</f>
        <v>-3.6740358661086041E-2</v>
      </c>
      <c r="T23" s="1">
        <f>(Table2[[#This Row],[Close Price]]-Table2[[#This Row],[50D EMA]])/Table2[[#This Row],[50D EMA]]</f>
        <v>2.5995197266211797E-2</v>
      </c>
      <c r="U23" s="1">
        <f>(Table2[[#This Row],[Close Price]]-Table2[[#This Row],[200D EMA]])/Table2[[#This Row],[200D EMA]]</f>
        <v>0.3515273011777737</v>
      </c>
      <c r="V23">
        <v>1.17969428006148</v>
      </c>
      <c r="W23">
        <v>868.85</v>
      </c>
      <c r="X23">
        <v>904</v>
      </c>
      <c r="Y23">
        <v>868.85</v>
      </c>
      <c r="Z23">
        <v>919.95</v>
      </c>
      <c r="AA23">
        <v>868.85</v>
      </c>
      <c r="AB23">
        <v>1025</v>
      </c>
      <c r="AC23" s="1">
        <f>(Table2[[#This Row],[Close Price]]/Table2[[#This Row],[Day Low]])-1</f>
        <v>1.4501927835644857E-2</v>
      </c>
      <c r="AD23" s="1">
        <f>(Table2[[#This Row],[Day High]]/Table2[[#This Row],[Close Price]])-1</f>
        <v>2.5582846446196461E-2</v>
      </c>
      <c r="AE23" s="1">
        <f>(Table2[[#This Row],[Close Price]]/Table2[[#This Row],[Current Week Low]])-1</f>
        <v>1.4501927835644857E-2</v>
      </c>
      <c r="AF23" s="1">
        <f>(Table2[[#This Row],[Current Week High]]/Table2[[#This Row],[Close Price]])-1</f>
        <v>4.3678030517896538E-2</v>
      </c>
      <c r="AG23" s="1">
        <f>(Table2[[#This Row],[Close Price]]/Table2[[#This Row],[Current Month Low]])-1</f>
        <v>1.4501927835644857E-2</v>
      </c>
      <c r="AH23" s="1">
        <f>(Table2[[#This Row],[Current Month High]]/Table2[[#This Row],[Close Price]])-1</f>
        <v>0.16285665664530025</v>
      </c>
      <c r="AI23">
        <v>20.710193431278</v>
      </c>
      <c r="AJ23">
        <v>217.883063607266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</v>
      </c>
      <c r="AM23" t="s">
        <v>3150</v>
      </c>
      <c r="AN23">
        <v>-9.75</v>
      </c>
      <c r="AO23" t="s">
        <v>3149</v>
      </c>
      <c r="AP23">
        <v>0.13942475382995601</v>
      </c>
      <c r="AQ23">
        <f>(Table2[[#This Row],[Sharpe Ratio]]-AVERAGE(Table2[Sharpe Ratio]))/_xlfn.STDEV.P(Table2[Sharpe Ratio])</f>
        <v>0.96930376580393918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5.4635925509820469</v>
      </c>
      <c r="AS23">
        <f>_xlfn.RANK.AVG(Table2[[#This Row],[1Y Return vs Nifty Z-Score]],Table2[1Y Return vs Nifty Z-Score])</f>
        <v>7</v>
      </c>
      <c r="AT23">
        <f>_xlfn.RANK.AVG(Table2[[#This Row],[6M Return vs Nifty Z-Score]],Table2[6M Return vs Nifty Z-Score])</f>
        <v>46</v>
      </c>
      <c r="AU23">
        <f>_xlfn.RANK.AVG(Table2[[#This Row],[Sharpe Ratio Z-Score]],Table2[Sharpe Ratio Z-Score])</f>
        <v>120</v>
      </c>
      <c r="AV23">
        <f>(Table2[[#This Row],[Rank 1Y]]+Table2[[#This Row],[Rank 6M]]+Table2[[#This Row],[Rank Sharpe]])/3</f>
        <v>57.666666666666664</v>
      </c>
    </row>
    <row r="24" spans="1:48" x14ac:dyDescent="0.3">
      <c r="A24" t="s">
        <v>591</v>
      </c>
      <c r="B24" t="s">
        <v>592</v>
      </c>
      <c r="C24" t="s">
        <v>3104</v>
      </c>
      <c r="D24" t="s">
        <v>370</v>
      </c>
      <c r="E24">
        <v>31389.222719699999</v>
      </c>
      <c r="F24">
        <v>6166.5</v>
      </c>
      <c r="G24">
        <v>92.108534047221497</v>
      </c>
      <c r="H24">
        <f>(Table2[[#This Row],[1Y Return vs Nifty]]-AVERAGE(Table2[1Y Return vs Nifty]))/_xlfn.STDEV.P(Table2[1Y Return vs Nifty])</f>
        <v>1.5522395509789666</v>
      </c>
      <c r="I24">
        <v>-2.6202204268350502</v>
      </c>
      <c r="J24">
        <f>(Table2[[#This Row],[1M Return vs Nifty]]-AVERAGE(Table2[1M Return vs Nifty]))/_xlfn.STDEV.P(Table2[1M Return vs Nifty])</f>
        <v>-5.6341376232451008E-2</v>
      </c>
      <c r="K24">
        <v>57.015636527023197</v>
      </c>
      <c r="L24">
        <f>(Table2[[#This Row],[6M Return vs Nifty]]-AVERAGE(Table2[6M Return vs Nifty]))/_xlfn.STDEV.P(Table2[6M Return vs Nifty])</f>
        <v>1.8530704311560446</v>
      </c>
      <c r="M24">
        <v>3.4114223429520498</v>
      </c>
      <c r="N24">
        <f>(Table2[[#This Row],[1W Return vs Nifty]]-AVERAGE(Table2[1W Return vs Nifty]))/_xlfn.STDEV.P(Table2[1W Return vs Nifty])</f>
        <v>0.53804514164127959</v>
      </c>
      <c r="O24">
        <v>6240.41</v>
      </c>
      <c r="P24">
        <v>5996.4373514079698</v>
      </c>
      <c r="Q24">
        <v>4664.2015471749</v>
      </c>
      <c r="R24">
        <v>46.281317272966497</v>
      </c>
      <c r="S24" s="1">
        <f>(Table2[[#This Row],[Close Price]]-Table2[[#This Row],[20D EMA]])/Table2[[#This Row],[20D EMA]]</f>
        <v>-1.1843773085422249E-2</v>
      </c>
      <c r="T24" s="1">
        <f>(Table2[[#This Row],[Close Price]]-Table2[[#This Row],[50D EMA]])/Table2[[#This Row],[50D EMA]]</f>
        <v>2.8360614582607007E-2</v>
      </c>
      <c r="U24" s="1">
        <f>(Table2[[#This Row],[Close Price]]-Table2[[#This Row],[200D EMA]])/Table2[[#This Row],[200D EMA]]</f>
        <v>0.32209123847468379</v>
      </c>
      <c r="V24">
        <v>0.64027792536650496</v>
      </c>
      <c r="W24">
        <v>6033</v>
      </c>
      <c r="X24">
        <v>6248</v>
      </c>
      <c r="Y24">
        <v>5820.8</v>
      </c>
      <c r="Z24">
        <v>6248</v>
      </c>
      <c r="AA24">
        <v>5820.8</v>
      </c>
      <c r="AB24">
        <v>6617.85</v>
      </c>
      <c r="AC24" s="1">
        <f>(Table2[[#This Row],[Close Price]]/Table2[[#This Row],[Day Low]])-1</f>
        <v>2.2128294380904912E-2</v>
      </c>
      <c r="AD24" s="1">
        <f>(Table2[[#This Row],[Day High]]/Table2[[#This Row],[Close Price]])-1</f>
        <v>1.3216573420903321E-2</v>
      </c>
      <c r="AE24" s="1">
        <f>(Table2[[#This Row],[Close Price]]/Table2[[#This Row],[Current Week Low]])-1</f>
        <v>5.9390461792193427E-2</v>
      </c>
      <c r="AF24" s="1">
        <f>(Table2[[#This Row],[Current Week High]]/Table2[[#This Row],[Close Price]])-1</f>
        <v>1.3216573420903321E-2</v>
      </c>
      <c r="AG24" s="1">
        <f>(Table2[[#This Row],[Close Price]]/Table2[[#This Row],[Current Month Low]])-1</f>
        <v>5.9390461792193427E-2</v>
      </c>
      <c r="AH24" s="1">
        <f>(Table2[[#This Row],[Current Month High]]/Table2[[#This Row],[Close Price]])-1</f>
        <v>7.3193870104597547E-2</v>
      </c>
      <c r="AI24">
        <v>11.408416443687599</v>
      </c>
      <c r="AJ24">
        <v>116.843956043956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0.22</v>
      </c>
      <c r="AM24" t="s">
        <v>3150</v>
      </c>
      <c r="AN24">
        <v>-4.9800000000000004</v>
      </c>
      <c r="AO24" t="s">
        <v>3149</v>
      </c>
      <c r="AP24">
        <v>0.15822189699410499</v>
      </c>
      <c r="AQ24">
        <f>(Table2[[#This Row],[Sharpe Ratio]]-AVERAGE(Table2[Sharpe Ratio]))/_xlfn.STDEV.P(Table2[Sharpe Ratio])</f>
        <v>1.188225220704221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5.075238968248061</v>
      </c>
      <c r="AS24">
        <f>_xlfn.RANK.AVG(Table2[[#This Row],[1Y Return vs Nifty Z-Score]],Table2[1Y Return vs Nifty Z-Score])</f>
        <v>50</v>
      </c>
      <c r="AT24">
        <f>_xlfn.RANK.AVG(Table2[[#This Row],[6M Return vs Nifty Z-Score]],Table2[6M Return vs Nifty Z-Score])</f>
        <v>39</v>
      </c>
      <c r="AU24">
        <f>_xlfn.RANK.AVG(Table2[[#This Row],[Sharpe Ratio Z-Score]],Table2[Sharpe Ratio Z-Score])</f>
        <v>84</v>
      </c>
      <c r="AV24">
        <f>(Table2[[#This Row],[Rank 1Y]]+Table2[[#This Row],[Rank 6M]]+Table2[[#This Row],[Rank Sharpe]])/3</f>
        <v>57.666666666666664</v>
      </c>
    </row>
    <row r="25" spans="1:48" x14ac:dyDescent="0.3">
      <c r="A25" t="s">
        <v>1175</v>
      </c>
      <c r="B25" t="s">
        <v>1176</v>
      </c>
      <c r="C25" t="s">
        <v>3104</v>
      </c>
      <c r="D25" t="s">
        <v>411</v>
      </c>
      <c r="E25">
        <v>9845.7857377599994</v>
      </c>
      <c r="F25">
        <v>318.39999999999998</v>
      </c>
      <c r="G25">
        <v>151.21920950805</v>
      </c>
      <c r="H25">
        <f>(Table2[[#This Row],[1Y Return vs Nifty]]-AVERAGE(Table2[1Y Return vs Nifty]))/_xlfn.STDEV.P(Table2[1Y Return vs Nifty])</f>
        <v>2.7544705052472627</v>
      </c>
      <c r="I25">
        <v>-22.6362639774988</v>
      </c>
      <c r="J25">
        <f>(Table2[[#This Row],[1M Return vs Nifty]]-AVERAGE(Table2[1M Return vs Nifty]))/_xlfn.STDEV.P(Table2[1M Return vs Nifty])</f>
        <v>-2.1691958834559846</v>
      </c>
      <c r="K25">
        <v>71.638617940174598</v>
      </c>
      <c r="L25">
        <f>(Table2[[#This Row],[6M Return vs Nifty]]-AVERAGE(Table2[6M Return vs Nifty]))/_xlfn.STDEV.P(Table2[6M Return vs Nifty])</f>
        <v>2.3477839006168297</v>
      </c>
      <c r="M25">
        <v>2.3479706213040399</v>
      </c>
      <c r="N25">
        <f>(Table2[[#This Row],[1W Return vs Nifty]]-AVERAGE(Table2[1W Return vs Nifty]))/_xlfn.STDEV.P(Table2[1W Return vs Nifty])</f>
        <v>0.27869968457416855</v>
      </c>
      <c r="O25">
        <v>351.61</v>
      </c>
      <c r="P25">
        <v>345.306630043822</v>
      </c>
      <c r="Q25">
        <v>250.18532218367201</v>
      </c>
      <c r="R25">
        <v>31.845643692309299</v>
      </c>
      <c r="S25" s="1">
        <f>(Table2[[#This Row],[Close Price]]-Table2[[#This Row],[20D EMA]])/Table2[[#This Row],[20D EMA]]</f>
        <v>-9.4451238588208628E-2</v>
      </c>
      <c r="T25" s="1">
        <f>(Table2[[#This Row],[Close Price]]-Table2[[#This Row],[50D EMA]])/Table2[[#This Row],[50D EMA]]</f>
        <v>-7.7920977191800134E-2</v>
      </c>
      <c r="U25" s="1">
        <f>(Table2[[#This Row],[Close Price]]-Table2[[#This Row],[200D EMA]])/Table2[[#This Row],[200D EMA]]</f>
        <v>0.27265659400373848</v>
      </c>
      <c r="V25">
        <v>0.58931414879281496</v>
      </c>
      <c r="W25">
        <v>302.8</v>
      </c>
      <c r="X25">
        <v>325</v>
      </c>
      <c r="Y25">
        <v>295</v>
      </c>
      <c r="Z25">
        <v>333.6</v>
      </c>
      <c r="AA25">
        <v>295</v>
      </c>
      <c r="AB25">
        <v>416.7</v>
      </c>
      <c r="AC25" s="1">
        <f>(Table2[[#This Row],[Close Price]]/Table2[[#This Row],[Day Low]])-1</f>
        <v>5.1519154557463587E-2</v>
      </c>
      <c r="AD25" s="1">
        <f>(Table2[[#This Row],[Day High]]/Table2[[#This Row],[Close Price]])-1</f>
        <v>2.0728643216080478E-2</v>
      </c>
      <c r="AE25" s="1">
        <f>(Table2[[#This Row],[Close Price]]/Table2[[#This Row],[Current Week Low]])-1</f>
        <v>7.9322033898304944E-2</v>
      </c>
      <c r="AF25" s="1">
        <f>(Table2[[#This Row],[Current Week High]]/Table2[[#This Row],[Close Price]])-1</f>
        <v>4.7738693467336724E-2</v>
      </c>
      <c r="AG25" s="1">
        <f>(Table2[[#This Row],[Close Price]]/Table2[[#This Row],[Current Month Low]])-1</f>
        <v>7.9322033898304944E-2</v>
      </c>
      <c r="AH25" s="1">
        <f>(Table2[[#This Row],[Current Month High]]/Table2[[#This Row],[Close Price]])-1</f>
        <v>0.30873115577889454</v>
      </c>
      <c r="AI25">
        <v>41.0018844221105</v>
      </c>
      <c r="AJ25">
        <v>194.81481481481401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0.16</v>
      </c>
      <c r="AM25" t="s">
        <v>3150</v>
      </c>
      <c r="AN25">
        <v>-19.86</v>
      </c>
      <c r="AO25" t="s">
        <v>3149</v>
      </c>
      <c r="AP25">
        <v>0.13095691660637501</v>
      </c>
      <c r="AQ25">
        <f>(Table2[[#This Row],[Sharpe Ratio]]-AVERAGE(Table2[Sharpe Ratio]))/_xlfn.STDEV.P(Table2[Sharpe Ratio])</f>
        <v>0.87068286215615653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4.082441069138433</v>
      </c>
      <c r="AS25">
        <f>_xlfn.RANK.AVG(Table2[[#This Row],[1Y Return vs Nifty Z-Score]],Table2[1Y Return vs Nifty Z-Score])</f>
        <v>17</v>
      </c>
      <c r="AT25">
        <f>_xlfn.RANK.AVG(Table2[[#This Row],[6M Return vs Nifty Z-Score]],Table2[6M Return vs Nifty Z-Score])</f>
        <v>20</v>
      </c>
      <c r="AU25">
        <f>_xlfn.RANK.AVG(Table2[[#This Row],[Sharpe Ratio Z-Score]],Table2[Sharpe Ratio Z-Score])</f>
        <v>137</v>
      </c>
      <c r="AV25">
        <f>(Table2[[#This Row],[Rank 1Y]]+Table2[[#This Row],[Rank 6M]]+Table2[[#This Row],[Rank Sharpe]])/3</f>
        <v>58</v>
      </c>
    </row>
    <row r="26" spans="1:48" x14ac:dyDescent="0.3">
      <c r="A26" t="s">
        <v>274</v>
      </c>
      <c r="B26" t="s">
        <v>275</v>
      </c>
      <c r="C26" t="s">
        <v>3112</v>
      </c>
      <c r="D26" t="s">
        <v>276</v>
      </c>
      <c r="E26">
        <v>90072.907094624999</v>
      </c>
      <c r="F26">
        <v>14995.45</v>
      </c>
      <c r="G26">
        <v>154.35896651979601</v>
      </c>
      <c r="H26">
        <f>(Table2[[#This Row],[1Y Return vs Nifty]]-AVERAGE(Table2[1Y Return vs Nifty]))/_xlfn.STDEV.P(Table2[1Y Return vs Nifty])</f>
        <v>2.8183289037340709</v>
      </c>
      <c r="I26">
        <v>2.0979725437244299</v>
      </c>
      <c r="J26">
        <f>(Table2[[#This Row],[1M Return vs Nifty]]-AVERAGE(Table2[1M Return vs Nifty]))/_xlfn.STDEV.P(Table2[1M Return vs Nifty])</f>
        <v>0.44170186885563295</v>
      </c>
      <c r="K26">
        <v>60.7009868085512</v>
      </c>
      <c r="L26">
        <f>(Table2[[#This Row],[6M Return vs Nifty]]-AVERAGE(Table2[6M Return vs Nifty]))/_xlfn.STDEV.P(Table2[6M Return vs Nifty])</f>
        <v>1.9777503697021801</v>
      </c>
      <c r="M26">
        <v>0.99607417664894204</v>
      </c>
      <c r="N26">
        <f>(Table2[[#This Row],[1W Return vs Nifty]]-AVERAGE(Table2[1W Return vs Nifty]))/_xlfn.STDEV.P(Table2[1W Return vs Nifty])</f>
        <v>-5.0989190068065578E-2</v>
      </c>
      <c r="O26">
        <v>14860.53</v>
      </c>
      <c r="P26">
        <v>14340.879255055401</v>
      </c>
      <c r="Q26">
        <v>11323.6933631136</v>
      </c>
      <c r="R26">
        <v>52.878891949616602</v>
      </c>
      <c r="S26" s="1">
        <f>(Table2[[#This Row],[Close Price]]-Table2[[#This Row],[20D EMA]])/Table2[[#This Row],[20D EMA]]</f>
        <v>9.0790839896019906E-3</v>
      </c>
      <c r="T26" s="1">
        <f>(Table2[[#This Row],[Close Price]]-Table2[[#This Row],[50D EMA]])/Table2[[#This Row],[50D EMA]]</f>
        <v>4.5643696826598183E-2</v>
      </c>
      <c r="U26" s="1">
        <f>(Table2[[#This Row],[Close Price]]-Table2[[#This Row],[200D EMA]])/Table2[[#This Row],[200D EMA]]</f>
        <v>0.3242543328528284</v>
      </c>
      <c r="V26">
        <v>0.79976244358957405</v>
      </c>
      <c r="W26">
        <v>14725</v>
      </c>
      <c r="X26">
        <v>15339.6</v>
      </c>
      <c r="Y26">
        <v>14725</v>
      </c>
      <c r="Z26">
        <v>15382</v>
      </c>
      <c r="AA26">
        <v>13711.05</v>
      </c>
      <c r="AB26">
        <v>15969.2</v>
      </c>
      <c r="AC26" s="1">
        <f>(Table2[[#This Row],[Close Price]]/Table2[[#This Row],[Day Low]])-1</f>
        <v>1.8366723259762407E-2</v>
      </c>
      <c r="AD26" s="1">
        <f>(Table2[[#This Row],[Day High]]/Table2[[#This Row],[Close Price]])-1</f>
        <v>2.2950294922793324E-2</v>
      </c>
      <c r="AE26" s="1">
        <f>(Table2[[#This Row],[Close Price]]/Table2[[#This Row],[Current Week Low]])-1</f>
        <v>1.8366723259762407E-2</v>
      </c>
      <c r="AF26" s="1">
        <f>(Table2[[#This Row],[Current Week High]]/Table2[[#This Row],[Close Price]])-1</f>
        <v>2.5777819271845637E-2</v>
      </c>
      <c r="AG26" s="1">
        <f>(Table2[[#This Row],[Close Price]]/Table2[[#This Row],[Current Month Low]])-1</f>
        <v>9.3676268411245101E-2</v>
      </c>
      <c r="AH26" s="1">
        <f>(Table2[[#This Row],[Current Month High]]/Table2[[#This Row],[Close Price]])-1</f>
        <v>6.4936364030422578E-2</v>
      </c>
      <c r="AI26">
        <v>6.4936364030422498</v>
      </c>
      <c r="AJ26">
        <v>184.81386514719799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</v>
      </c>
      <c r="AM26" t="s">
        <v>3150</v>
      </c>
      <c r="AN26">
        <v>6.13</v>
      </c>
      <c r="AO26" t="s">
        <v>3150</v>
      </c>
      <c r="AP26">
        <v>0.12933061455047301</v>
      </c>
      <c r="AQ26">
        <f>(Table2[[#This Row],[Sharpe Ratio]]-AVERAGE(Table2[Sharpe Ratio]))/_xlfn.STDEV.P(Table2[Sharpe Ratio])</f>
        <v>0.85174208966342846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6.0385340418872469</v>
      </c>
      <c r="AS26">
        <f>_xlfn.RANK.AVG(Table2[[#This Row],[1Y Return vs Nifty Z-Score]],Table2[1Y Return vs Nifty Z-Score])</f>
        <v>16</v>
      </c>
      <c r="AT26">
        <f>_xlfn.RANK.AVG(Table2[[#This Row],[6M Return vs Nifty Z-Score]],Table2[6M Return vs Nifty Z-Score])</f>
        <v>34</v>
      </c>
      <c r="AU26">
        <f>_xlfn.RANK.AVG(Table2[[#This Row],[Sharpe Ratio Z-Score]],Table2[Sharpe Ratio Z-Score])</f>
        <v>142</v>
      </c>
      <c r="AV26">
        <f>(Table2[[#This Row],[Rank 1Y]]+Table2[[#This Row],[Rank 6M]]+Table2[[#This Row],[Rank Sharpe]])/3</f>
        <v>64</v>
      </c>
    </row>
    <row r="27" spans="1:48" x14ac:dyDescent="0.3">
      <c r="A27" t="s">
        <v>214</v>
      </c>
      <c r="B27" t="s">
        <v>215</v>
      </c>
      <c r="C27" t="s">
        <v>3116</v>
      </c>
      <c r="D27" t="s">
        <v>216</v>
      </c>
      <c r="E27">
        <v>111995.64762036</v>
      </c>
      <c r="F27">
        <v>786.8</v>
      </c>
      <c r="G27">
        <v>61.154769076858997</v>
      </c>
      <c r="H27">
        <f>(Table2[[#This Row],[1Y Return vs Nifty]]-AVERAGE(Table2[1Y Return vs Nifty]))/_xlfn.STDEV.P(Table2[1Y Return vs Nifty])</f>
        <v>0.92268196077385745</v>
      </c>
      <c r="I27">
        <v>14.4052495528094</v>
      </c>
      <c r="J27">
        <f>(Table2[[#This Row],[1M Return vs Nifty]]-AVERAGE(Table2[1M Return vs Nifty]))/_xlfn.STDEV.P(Table2[1M Return vs Nifty])</f>
        <v>1.7408340192466349</v>
      </c>
      <c r="K27">
        <v>34.597718896664396</v>
      </c>
      <c r="L27">
        <f>(Table2[[#This Row],[6M Return vs Nifty]]-AVERAGE(Table2[6M Return vs Nifty]))/_xlfn.STDEV.P(Table2[6M Return vs Nifty])</f>
        <v>1.0946446699753221</v>
      </c>
      <c r="M27">
        <v>6.3716377426745501</v>
      </c>
      <c r="N27">
        <f>(Table2[[#This Row],[1W Return vs Nifty]]-AVERAGE(Table2[1W Return vs Nifty]))/_xlfn.STDEV.P(Table2[1W Return vs Nifty])</f>
        <v>1.2599570067783399</v>
      </c>
      <c r="O27">
        <v>715.69</v>
      </c>
      <c r="P27">
        <v>692.82439739977099</v>
      </c>
      <c r="Q27">
        <v>614.00254139929302</v>
      </c>
      <c r="R27">
        <v>79.494390449752402</v>
      </c>
      <c r="S27" s="1">
        <f>(Table2[[#This Row],[Close Price]]-Table2[[#This Row],[20D EMA]])/Table2[[#This Row],[20D EMA]]</f>
        <v>9.9358660872724075E-2</v>
      </c>
      <c r="T27" s="1">
        <f>(Table2[[#This Row],[Close Price]]-Table2[[#This Row],[50D EMA]])/Table2[[#This Row],[50D EMA]]</f>
        <v>0.13564130096013854</v>
      </c>
      <c r="U27" s="1">
        <f>(Table2[[#This Row],[Close Price]]-Table2[[#This Row],[200D EMA]])/Table2[[#This Row],[200D EMA]]</f>
        <v>0.28142792081431262</v>
      </c>
      <c r="V27">
        <v>2.1821363832628999</v>
      </c>
      <c r="W27">
        <v>754</v>
      </c>
      <c r="X27">
        <v>796.25</v>
      </c>
      <c r="Y27">
        <v>732.9</v>
      </c>
      <c r="Z27">
        <v>796.25</v>
      </c>
      <c r="AA27">
        <v>650.9</v>
      </c>
      <c r="AB27">
        <v>796.25</v>
      </c>
      <c r="AC27" s="1">
        <f>(Table2[[#This Row],[Close Price]]/Table2[[#This Row],[Day Low]])-1</f>
        <v>4.3501326259946849E-2</v>
      </c>
      <c r="AD27" s="1">
        <f>(Table2[[#This Row],[Day High]]/Table2[[#This Row],[Close Price]])-1</f>
        <v>1.2010676156583688E-2</v>
      </c>
      <c r="AE27" s="1">
        <f>(Table2[[#This Row],[Close Price]]/Table2[[#This Row],[Current Week Low]])-1</f>
        <v>7.3543457497612152E-2</v>
      </c>
      <c r="AF27" s="1">
        <f>(Table2[[#This Row],[Current Week High]]/Table2[[#This Row],[Close Price]])-1</f>
        <v>1.2010676156583688E-2</v>
      </c>
      <c r="AG27" s="1">
        <f>(Table2[[#This Row],[Close Price]]/Table2[[#This Row],[Current Month Low]])-1</f>
        <v>0.2087878322322938</v>
      </c>
      <c r="AH27" s="1">
        <f>(Table2[[#This Row],[Current Month High]]/Table2[[#This Row],[Close Price]])-1</f>
        <v>1.2010676156583688E-2</v>
      </c>
      <c r="AI27">
        <v>1.20106761565836</v>
      </c>
      <c r="AJ27">
        <v>90.370191144447105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0.25</v>
      </c>
      <c r="AM27" t="s">
        <v>3150</v>
      </c>
      <c r="AN27">
        <v>14.43</v>
      </c>
      <c r="AO27" t="s">
        <v>3150</v>
      </c>
      <c r="AP27">
        <v>0.22647061579262501</v>
      </c>
      <c r="AQ27">
        <f>(Table2[[#This Row],[Sharpe Ratio]]-AVERAGE(Table2[Sharpe Ratio]))/_xlfn.STDEV.P(Table2[Sharpe Ratio])</f>
        <v>1.9830858377659017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7.0012034945400554</v>
      </c>
      <c r="AS27">
        <f>_xlfn.RANK.AVG(Table2[[#This Row],[1Y Return vs Nifty Z-Score]],Table2[1Y Return vs Nifty Z-Score])</f>
        <v>99</v>
      </c>
      <c r="AT27">
        <f>_xlfn.RANK.AVG(Table2[[#This Row],[6M Return vs Nifty Z-Score]],Table2[6M Return vs Nifty Z-Score])</f>
        <v>80</v>
      </c>
      <c r="AU27">
        <f>_xlfn.RANK.AVG(Table2[[#This Row],[Sharpe Ratio Z-Score]],Table2[Sharpe Ratio Z-Score])</f>
        <v>16</v>
      </c>
      <c r="AV27">
        <f>(Table2[[#This Row],[Rank 1Y]]+Table2[[#This Row],[Rank 6M]]+Table2[[#This Row],[Rank Sharpe]])/3</f>
        <v>65</v>
      </c>
    </row>
    <row r="28" spans="1:48" x14ac:dyDescent="0.3">
      <c r="A28" t="s">
        <v>890</v>
      </c>
      <c r="B28" t="s">
        <v>891</v>
      </c>
      <c r="C28" t="s">
        <v>3118</v>
      </c>
      <c r="D28" t="s">
        <v>421</v>
      </c>
      <c r="E28">
        <v>16152.129708750001</v>
      </c>
      <c r="F28">
        <v>1279.5</v>
      </c>
      <c r="G28">
        <v>93.975591516178497</v>
      </c>
      <c r="H28">
        <f>(Table2[[#This Row],[1Y Return vs Nifty]]-AVERAGE(Table2[1Y Return vs Nifty]))/_xlfn.STDEV.P(Table2[1Y Return vs Nifty])</f>
        <v>1.5902129672033405</v>
      </c>
      <c r="I28">
        <v>30.157149994206598</v>
      </c>
      <c r="J28">
        <f>(Table2[[#This Row],[1M Return vs Nifty]]-AVERAGE(Table2[1M Return vs Nifty]))/_xlfn.STDEV.P(Table2[1M Return vs Nifty])</f>
        <v>3.4035738989187485</v>
      </c>
      <c r="K28">
        <v>128.44427445487401</v>
      </c>
      <c r="L28">
        <f>(Table2[[#This Row],[6M Return vs Nifty]]-AVERAGE(Table2[6M Return vs Nifty]))/_xlfn.STDEV.P(Table2[6M Return vs Nifty])</f>
        <v>4.269589216878134</v>
      </c>
      <c r="M28">
        <v>1.1712532003284399</v>
      </c>
      <c r="N28">
        <f>(Table2[[#This Row],[1W Return vs Nifty]]-AVERAGE(Table2[1W Return vs Nifty]))/_xlfn.STDEV.P(Table2[1W Return vs Nifty])</f>
        <v>-8.2680368272538777E-3</v>
      </c>
      <c r="O28">
        <v>1241.6300000000001</v>
      </c>
      <c r="P28">
        <v>1147.45491307001</v>
      </c>
      <c r="Q28">
        <v>886.53169060484902</v>
      </c>
      <c r="R28">
        <v>54.2848594678414</v>
      </c>
      <c r="S28" s="1">
        <f>(Table2[[#This Row],[Close Price]]-Table2[[#This Row],[20D EMA]])/Table2[[#This Row],[20D EMA]]</f>
        <v>3.0500229536979524E-2</v>
      </c>
      <c r="T28" s="1">
        <f>(Table2[[#This Row],[Close Price]]-Table2[[#This Row],[50D EMA]])/Table2[[#This Row],[50D EMA]]</f>
        <v>0.11507649270218735</v>
      </c>
      <c r="U28" s="1">
        <f>(Table2[[#This Row],[Close Price]]-Table2[[#This Row],[200D EMA]])/Table2[[#This Row],[200D EMA]]</f>
        <v>0.44326481902417125</v>
      </c>
      <c r="V28">
        <v>0.74729945665211905</v>
      </c>
      <c r="W28">
        <v>1255.55</v>
      </c>
      <c r="X28">
        <v>1288.3</v>
      </c>
      <c r="Y28">
        <v>1255.55</v>
      </c>
      <c r="Z28">
        <v>1357.95</v>
      </c>
      <c r="AA28">
        <v>1190</v>
      </c>
      <c r="AB28">
        <v>1403.95</v>
      </c>
      <c r="AC28" s="1">
        <f>(Table2[[#This Row],[Close Price]]/Table2[[#This Row],[Day Low]])-1</f>
        <v>1.907530564294535E-2</v>
      </c>
      <c r="AD28" s="1">
        <f>(Table2[[#This Row],[Day High]]/Table2[[#This Row],[Close Price]])-1</f>
        <v>6.8776865963267042E-3</v>
      </c>
      <c r="AE28" s="1">
        <f>(Table2[[#This Row],[Close Price]]/Table2[[#This Row],[Current Week Low]])-1</f>
        <v>1.907530564294535E-2</v>
      </c>
      <c r="AF28" s="1">
        <f>(Table2[[#This Row],[Current Week High]]/Table2[[#This Row],[Close Price]])-1</f>
        <v>6.1313012895662489E-2</v>
      </c>
      <c r="AG28" s="1">
        <f>(Table2[[#This Row],[Close Price]]/Table2[[#This Row],[Current Month Low]])-1</f>
        <v>7.52100840336134E-2</v>
      </c>
      <c r="AH28" s="1">
        <f>(Table2[[#This Row],[Current Month High]]/Table2[[#This Row],[Close Price]])-1</f>
        <v>9.72645564673702E-2</v>
      </c>
      <c r="AI28">
        <v>9.7264556467370191</v>
      </c>
      <c r="AJ28">
        <v>184.333333333333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0.38</v>
      </c>
      <c r="AM28" t="s">
        <v>3150</v>
      </c>
      <c r="AN28">
        <v>2.5</v>
      </c>
      <c r="AO28" t="s">
        <v>3150</v>
      </c>
      <c r="AP28">
        <v>0.12662308705314901</v>
      </c>
      <c r="AQ28">
        <f>(Table2[[#This Row],[Sharpe Ratio]]-AVERAGE(Table2[Sharpe Ratio]))/_xlfn.STDEV.P(Table2[Sharpe Ratio])</f>
        <v>0.82020879475150854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10.075316840924479</v>
      </c>
      <c r="AS28">
        <f>_xlfn.RANK.AVG(Table2[[#This Row],[1Y Return vs Nifty Z-Score]],Table2[1Y Return vs Nifty Z-Score])</f>
        <v>48</v>
      </c>
      <c r="AT28">
        <f>_xlfn.RANK.AVG(Table2[[#This Row],[6M Return vs Nifty Z-Score]],Table2[6M Return vs Nifty Z-Score])</f>
        <v>5</v>
      </c>
      <c r="AU28">
        <f>_xlfn.RANK.AVG(Table2[[#This Row],[Sharpe Ratio Z-Score]],Table2[Sharpe Ratio Z-Score])</f>
        <v>145</v>
      </c>
      <c r="AV28">
        <f>(Table2[[#This Row],[Rank 1Y]]+Table2[[#This Row],[Rank 6M]]+Table2[[#This Row],[Rank Sharpe]])/3</f>
        <v>66</v>
      </c>
    </row>
    <row r="29" spans="1:48" x14ac:dyDescent="0.3">
      <c r="A29" t="s">
        <v>709</v>
      </c>
      <c r="B29" t="s">
        <v>710</v>
      </c>
      <c r="C29" t="s">
        <v>3118</v>
      </c>
      <c r="D29" t="s">
        <v>270</v>
      </c>
      <c r="E29">
        <v>23752.26921776</v>
      </c>
      <c r="F29">
        <v>481.15</v>
      </c>
      <c r="G29">
        <v>67.934196635410302</v>
      </c>
      <c r="H29">
        <f>(Table2[[#This Row],[1Y Return vs Nifty]]-AVERAGE(Table2[1Y Return vs Nifty]))/_xlfn.STDEV.P(Table2[1Y Return vs Nifty])</f>
        <v>1.0605663209096345</v>
      </c>
      <c r="I29">
        <v>-14.9045858590381</v>
      </c>
      <c r="J29">
        <f>(Table2[[#This Row],[1M Return vs Nifty]]-AVERAGE(Table2[1M Return vs Nifty]))/_xlfn.STDEV.P(Table2[1M Return vs Nifty])</f>
        <v>-1.3530550252667772</v>
      </c>
      <c r="K29">
        <v>28.558707544833901</v>
      </c>
      <c r="L29">
        <f>(Table2[[#This Row],[6M Return vs Nifty]]-AVERAGE(Table2[6M Return vs Nifty]))/_xlfn.STDEV.P(Table2[6M Return vs Nifty])</f>
        <v>0.89033747887883297</v>
      </c>
      <c r="M29">
        <v>-0.93618535174414796</v>
      </c>
      <c r="N29">
        <f>(Table2[[#This Row],[1W Return vs Nifty]]-AVERAGE(Table2[1W Return vs Nifty]))/_xlfn.STDEV.P(Table2[1W Return vs Nifty])</f>
        <v>-0.52221202074514284</v>
      </c>
      <c r="O29">
        <v>543.88</v>
      </c>
      <c r="P29">
        <v>559.03411451982902</v>
      </c>
      <c r="Q29">
        <v>456.787964485614</v>
      </c>
      <c r="R29">
        <v>15.544658538247701</v>
      </c>
      <c r="S29" s="1">
        <f>(Table2[[#This Row],[Close Price]]-Table2[[#This Row],[20D EMA]])/Table2[[#This Row],[20D EMA]]</f>
        <v>-0.11533794219313087</v>
      </c>
      <c r="T29" s="1">
        <f>(Table2[[#This Row],[Close Price]]-Table2[[#This Row],[50D EMA]])/Table2[[#This Row],[50D EMA]]</f>
        <v>-0.13931907283820419</v>
      </c>
      <c r="U29" s="1">
        <f>(Table2[[#This Row],[Close Price]]-Table2[[#This Row],[200D EMA]])/Table2[[#This Row],[200D EMA]]</f>
        <v>5.3333356849320473E-2</v>
      </c>
      <c r="V29">
        <v>0.440147547393474</v>
      </c>
      <c r="W29">
        <v>479.05</v>
      </c>
      <c r="X29">
        <v>497.5</v>
      </c>
      <c r="Y29">
        <v>472</v>
      </c>
      <c r="Z29">
        <v>514.70000000000005</v>
      </c>
      <c r="AA29">
        <v>472</v>
      </c>
      <c r="AB29">
        <v>597.70000000000005</v>
      </c>
      <c r="AC29" s="1">
        <f>(Table2[[#This Row],[Close Price]]/Table2[[#This Row],[Day Low]])-1</f>
        <v>4.3836760254669649E-3</v>
      </c>
      <c r="AD29" s="1">
        <f>(Table2[[#This Row],[Day High]]/Table2[[#This Row],[Close Price]])-1</f>
        <v>3.3981086979112618E-2</v>
      </c>
      <c r="AE29" s="1">
        <f>(Table2[[#This Row],[Close Price]]/Table2[[#This Row],[Current Week Low]])-1</f>
        <v>1.9385593220338837E-2</v>
      </c>
      <c r="AF29" s="1">
        <f>(Table2[[#This Row],[Current Week High]]/Table2[[#This Row],[Close Price]])-1</f>
        <v>6.9728774810350336E-2</v>
      </c>
      <c r="AG29" s="1">
        <f>(Table2[[#This Row],[Close Price]]/Table2[[#This Row],[Current Month Low]])-1</f>
        <v>1.9385593220338837E-2</v>
      </c>
      <c r="AH29" s="1">
        <f>(Table2[[#This Row],[Current Month High]]/Table2[[#This Row],[Close Price]])-1</f>
        <v>0.24223215213550886</v>
      </c>
      <c r="AI29">
        <v>43.136236101008002</v>
      </c>
      <c r="AJ29">
        <v>92.421515696860595</v>
      </c>
      <c r="AK29" t="str">
        <f>IF(AND(Table2[[#This Row],[20D EMA]]&gt;Table2[[#This Row],[50D EMA]],Table2[[#This Row],[50D EMA]]&gt;Table2[[#This Row],[200D EMA]]),"Uptrend","Downtrend/NoTrend")</f>
        <v>Downtrend/NoTrend</v>
      </c>
      <c r="AL29">
        <v>7.0000000000000007E-2</v>
      </c>
      <c r="AM29" t="s">
        <v>3150</v>
      </c>
      <c r="AN29">
        <v>-16.510000000000002</v>
      </c>
      <c r="AO29" t="s">
        <v>3149</v>
      </c>
      <c r="AP29">
        <v>0.22938774241162399</v>
      </c>
      <c r="AQ29">
        <f>(Table2[[#This Row],[Sharpe Ratio]]-AVERAGE(Table2[Sharpe Ratio]))/_xlfn.STDEV.P(Table2[Sharpe Ratio])</f>
        <v>2.0170602347252022</v>
      </c>
      <c r="AR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">
        <f>_xlfn.RANK.AVG(Table2[[#This Row],[1Y Return vs Nifty Z-Score]],Table2[1Y Return vs Nifty Z-Score])</f>
        <v>86</v>
      </c>
      <c r="AT29">
        <f>_xlfn.RANK.AVG(Table2[[#This Row],[6M Return vs Nifty Z-Score]],Table2[6M Return vs Nifty Z-Score])</f>
        <v>106</v>
      </c>
      <c r="AU29">
        <f>_xlfn.RANK.AVG(Table2[[#This Row],[Sharpe Ratio Z-Score]],Table2[Sharpe Ratio Z-Score])</f>
        <v>14</v>
      </c>
      <c r="AV29">
        <f>(Table2[[#This Row],[Rank 1Y]]+Table2[[#This Row],[Rank 6M]]+Table2[[#This Row],[Rank Sharpe]])/3</f>
        <v>68.666666666666671</v>
      </c>
    </row>
    <row r="30" spans="1:48" x14ac:dyDescent="0.3">
      <c r="A30" t="s">
        <v>784</v>
      </c>
      <c r="B30" t="s">
        <v>785</v>
      </c>
      <c r="C30" t="s">
        <v>3108</v>
      </c>
      <c r="D30" t="s">
        <v>51</v>
      </c>
      <c r="E30">
        <v>19085.6233129299</v>
      </c>
      <c r="F30">
        <v>1185.5</v>
      </c>
      <c r="G30">
        <v>233.17948812988701</v>
      </c>
      <c r="H30">
        <f>(Table2[[#This Row],[1Y Return vs Nifty]]-AVERAGE(Table2[1Y Return vs Nifty]))/_xlfn.STDEV.P(Table2[1Y Return vs Nifty])</f>
        <v>4.4214313919473973</v>
      </c>
      <c r="I30">
        <v>14.536837022028999</v>
      </c>
      <c r="J30">
        <f>(Table2[[#This Row],[1M Return vs Nifty]]-AVERAGE(Table2[1M Return vs Nifty]))/_xlfn.STDEV.P(Table2[1M Return vs Nifty])</f>
        <v>1.7547241357789578</v>
      </c>
      <c r="K30">
        <v>117.531855098725</v>
      </c>
      <c r="L30">
        <f>(Table2[[#This Row],[6M Return vs Nifty]]-AVERAGE(Table2[6M Return vs Nifty]))/_xlfn.STDEV.P(Table2[6M Return vs Nifty])</f>
        <v>3.900408631376175</v>
      </c>
      <c r="M30">
        <v>-0.25009117473745801</v>
      </c>
      <c r="N30">
        <f>(Table2[[#This Row],[1W Return vs Nifty]]-AVERAGE(Table2[1W Return vs Nifty]))/_xlfn.STDEV.P(Table2[1W Return vs Nifty])</f>
        <v>-0.35489327528188802</v>
      </c>
      <c r="O30">
        <v>1166.55</v>
      </c>
      <c r="P30">
        <v>1090.9977827140301</v>
      </c>
      <c r="Q30">
        <v>816.89967982665803</v>
      </c>
      <c r="R30">
        <v>48.749962885922699</v>
      </c>
      <c r="S30" s="1">
        <f>(Table2[[#This Row],[Close Price]]-Table2[[#This Row],[20D EMA]])/Table2[[#This Row],[20D EMA]]</f>
        <v>1.6244481591016283E-2</v>
      </c>
      <c r="T30" s="1">
        <f>(Table2[[#This Row],[Close Price]]-Table2[[#This Row],[50D EMA]])/Table2[[#This Row],[50D EMA]]</f>
        <v>8.6619990235801053E-2</v>
      </c>
      <c r="U30" s="1">
        <f>(Table2[[#This Row],[Close Price]]-Table2[[#This Row],[200D EMA]])/Table2[[#This Row],[200D EMA]]</f>
        <v>0.45121858812768428</v>
      </c>
      <c r="V30">
        <v>1.457979467668</v>
      </c>
      <c r="W30">
        <v>1151.5</v>
      </c>
      <c r="X30">
        <v>1202.55</v>
      </c>
      <c r="Y30">
        <v>1130.1500000000001</v>
      </c>
      <c r="Z30">
        <v>1202.55</v>
      </c>
      <c r="AA30">
        <v>1130.1500000000001</v>
      </c>
      <c r="AB30">
        <v>1334.65</v>
      </c>
      <c r="AC30" s="1">
        <f>(Table2[[#This Row],[Close Price]]/Table2[[#This Row],[Day Low]])-1</f>
        <v>2.9526704298740825E-2</v>
      </c>
      <c r="AD30" s="1">
        <f>(Table2[[#This Row],[Day High]]/Table2[[#This Row],[Close Price]])-1</f>
        <v>1.4382117250105297E-2</v>
      </c>
      <c r="AE30" s="1">
        <f>(Table2[[#This Row],[Close Price]]/Table2[[#This Row],[Current Week Low]])-1</f>
        <v>4.8975799672609677E-2</v>
      </c>
      <c r="AF30" s="1">
        <f>(Table2[[#This Row],[Current Week High]]/Table2[[#This Row],[Close Price]])-1</f>
        <v>1.4382117250105297E-2</v>
      </c>
      <c r="AG30" s="1">
        <f>(Table2[[#This Row],[Close Price]]/Table2[[#This Row],[Current Month Low]])-1</f>
        <v>4.8975799672609677E-2</v>
      </c>
      <c r="AH30" s="1">
        <f>(Table2[[#This Row],[Current Month High]]/Table2[[#This Row],[Close Price]])-1</f>
        <v>0.12581189371573176</v>
      </c>
      <c r="AI30">
        <v>12.5811893715731</v>
      </c>
      <c r="AJ30">
        <v>268.16770186335401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0.19</v>
      </c>
      <c r="AM30" t="s">
        <v>3150</v>
      </c>
      <c r="AN30">
        <v>-6.04</v>
      </c>
      <c r="AO30" t="s">
        <v>3149</v>
      </c>
      <c r="AP30">
        <v>0.10764308104871</v>
      </c>
      <c r="AQ30">
        <f>(Table2[[#This Row],[Sharpe Ratio]]-AVERAGE(Table2[Sharpe Ratio]))/_xlfn.STDEV.P(Table2[Sharpe Ratio])</f>
        <v>0.59915762265463479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10.320828506475276</v>
      </c>
      <c r="AS30">
        <f>_xlfn.RANK.AVG(Table2[[#This Row],[1Y Return vs Nifty Z-Score]],Table2[1Y Return vs Nifty Z-Score])</f>
        <v>2</v>
      </c>
      <c r="AT30">
        <f>_xlfn.RANK.AVG(Table2[[#This Row],[6M Return vs Nifty Z-Score]],Table2[6M Return vs Nifty Z-Score])</f>
        <v>6</v>
      </c>
      <c r="AU30">
        <f>_xlfn.RANK.AVG(Table2[[#This Row],[Sharpe Ratio Z-Score]],Table2[Sharpe Ratio Z-Score])</f>
        <v>198</v>
      </c>
      <c r="AV30">
        <f>(Table2[[#This Row],[Rank 1Y]]+Table2[[#This Row],[Rank 6M]]+Table2[[#This Row],[Rank Sharpe]])/3</f>
        <v>68.666666666666671</v>
      </c>
    </row>
    <row r="31" spans="1:48" x14ac:dyDescent="0.3">
      <c r="A31" t="s">
        <v>288</v>
      </c>
      <c r="B31" t="s">
        <v>289</v>
      </c>
      <c r="C31" t="s">
        <v>3107</v>
      </c>
      <c r="D31" t="s">
        <v>137</v>
      </c>
      <c r="E31">
        <v>87956.572918499995</v>
      </c>
      <c r="F31">
        <v>421.85</v>
      </c>
      <c r="G31">
        <v>140.899761069058</v>
      </c>
      <c r="H31">
        <f>(Table2[[#This Row],[1Y Return vs Nifty]]-AVERAGE(Table2[1Y Return vs Nifty]))/_xlfn.STDEV.P(Table2[1Y Return vs Nifty])</f>
        <v>2.5445869224999589</v>
      </c>
      <c r="I31">
        <v>-3.9771629760549998</v>
      </c>
      <c r="J31">
        <f>(Table2[[#This Row],[1M Return vs Nifty]]-AVERAGE(Table2[1M Return vs Nifty]))/_xlfn.STDEV.P(Table2[1M Return vs Nifty])</f>
        <v>-0.19957758442244011</v>
      </c>
      <c r="K31">
        <v>19.794667772736499</v>
      </c>
      <c r="L31">
        <f>(Table2[[#This Row],[6M Return vs Nifty]]-AVERAGE(Table2[6M Return vs Nifty]))/_xlfn.STDEV.P(Table2[6M Return vs Nifty])</f>
        <v>0.5938392204424755</v>
      </c>
      <c r="M31">
        <v>3.7064091640102701</v>
      </c>
      <c r="N31">
        <f>(Table2[[#This Row],[1W Return vs Nifty]]-AVERAGE(Table2[1W Return vs Nifty]))/_xlfn.STDEV.P(Table2[1W Return vs Nifty])</f>
        <v>0.60998398980785395</v>
      </c>
      <c r="O31">
        <v>445.03</v>
      </c>
      <c r="P31">
        <v>472.847019704849</v>
      </c>
      <c r="Q31">
        <v>415.93593936261999</v>
      </c>
      <c r="R31">
        <v>38.445233564259802</v>
      </c>
      <c r="S31" s="1">
        <f>(Table2[[#This Row],[Close Price]]-Table2[[#This Row],[20D EMA]])/Table2[[#This Row],[20D EMA]]</f>
        <v>-5.2086376199357236E-2</v>
      </c>
      <c r="T31" s="1">
        <f>(Table2[[#This Row],[Close Price]]-Table2[[#This Row],[50D EMA]])/Table2[[#This Row],[50D EMA]]</f>
        <v>-0.10785099108096591</v>
      </c>
      <c r="U31" s="1">
        <f>(Table2[[#This Row],[Close Price]]-Table2[[#This Row],[200D EMA]])/Table2[[#This Row],[200D EMA]]</f>
        <v>1.4218681478793911E-2</v>
      </c>
      <c r="V31">
        <v>0.54254261328780296</v>
      </c>
      <c r="W31">
        <v>420</v>
      </c>
      <c r="X31">
        <v>431.8</v>
      </c>
      <c r="Y31">
        <v>409.5</v>
      </c>
      <c r="Z31">
        <v>435.05</v>
      </c>
      <c r="AA31">
        <v>409.5</v>
      </c>
      <c r="AB31">
        <v>486.7</v>
      </c>
      <c r="AC31" s="1">
        <f>(Table2[[#This Row],[Close Price]]/Table2[[#This Row],[Day Low]])-1</f>
        <v>4.4047619047620223E-3</v>
      </c>
      <c r="AD31" s="1">
        <f>(Table2[[#This Row],[Day High]]/Table2[[#This Row],[Close Price]])-1</f>
        <v>2.3586582908616816E-2</v>
      </c>
      <c r="AE31" s="1">
        <f>(Table2[[#This Row],[Close Price]]/Table2[[#This Row],[Current Week Low]])-1</f>
        <v>3.0158730158730274E-2</v>
      </c>
      <c r="AF31" s="1">
        <f>(Table2[[#This Row],[Current Week High]]/Table2[[#This Row],[Close Price]])-1</f>
        <v>3.1290743155149903E-2</v>
      </c>
      <c r="AG31" s="1">
        <f>(Table2[[#This Row],[Close Price]]/Table2[[#This Row],[Current Month Low]])-1</f>
        <v>3.0158730158730274E-2</v>
      </c>
      <c r="AH31" s="1">
        <f>(Table2[[#This Row],[Current Month High]]/Table2[[#This Row],[Close Price]])-1</f>
        <v>0.1537276283038993</v>
      </c>
      <c r="AI31">
        <v>53.372051677136398</v>
      </c>
      <c r="AJ31">
        <v>160.24059222701999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-0.21</v>
      </c>
      <c r="AM31" t="s">
        <v>3149</v>
      </c>
      <c r="AN31">
        <v>-10.43</v>
      </c>
      <c r="AO31" t="s">
        <v>3149</v>
      </c>
      <c r="AP31">
        <v>0.201776908873328</v>
      </c>
      <c r="AQ31">
        <f>(Table2[[#This Row],[Sharpe Ratio]]-AVERAGE(Table2[Sharpe Ratio]))/_xlfn.STDEV.P(Table2[Sharpe Ratio])</f>
        <v>1.6954898877619531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22</v>
      </c>
      <c r="AT31">
        <f>_xlfn.RANK.AVG(Table2[[#This Row],[6M Return vs Nifty Z-Score]],Table2[6M Return vs Nifty Z-Score])</f>
        <v>159</v>
      </c>
      <c r="AU31">
        <f>_xlfn.RANK.AVG(Table2[[#This Row],[Sharpe Ratio Z-Score]],Table2[Sharpe Ratio Z-Score])</f>
        <v>30</v>
      </c>
      <c r="AV31">
        <f>(Table2[[#This Row],[Rank 1Y]]+Table2[[#This Row],[Rank 6M]]+Table2[[#This Row],[Rank Sharpe]])/3</f>
        <v>70.333333333333329</v>
      </c>
    </row>
    <row r="32" spans="1:48" x14ac:dyDescent="0.3">
      <c r="A32" t="s">
        <v>857</v>
      </c>
      <c r="B32" t="s">
        <v>858</v>
      </c>
      <c r="C32" t="s">
        <v>3107</v>
      </c>
      <c r="D32" t="s">
        <v>48</v>
      </c>
      <c r="E32">
        <v>17208.847964779899</v>
      </c>
      <c r="F32">
        <v>1470.9</v>
      </c>
      <c r="G32">
        <v>87.678154263834401</v>
      </c>
      <c r="H32">
        <f>(Table2[[#This Row],[1Y Return vs Nifty]]-AVERAGE(Table2[1Y Return vs Nifty]))/_xlfn.STDEV.P(Table2[1Y Return vs Nifty])</f>
        <v>1.4621316360680281</v>
      </c>
      <c r="I32">
        <v>-10.5842350985171</v>
      </c>
      <c r="J32">
        <f>(Table2[[#This Row],[1M Return vs Nifty]]-AVERAGE(Table2[1M Return vs Nifty]))/_xlfn.STDEV.P(Table2[1M Return vs Nifty])</f>
        <v>-0.89700722770636898</v>
      </c>
      <c r="K32">
        <v>24.830584506103701</v>
      </c>
      <c r="L32">
        <f>(Table2[[#This Row],[6M Return vs Nifty]]-AVERAGE(Table2[6M Return vs Nifty]))/_xlfn.STDEV.P(Table2[6M Return vs Nifty])</f>
        <v>0.76421048528174373</v>
      </c>
      <c r="M32">
        <v>5.0959403795659997</v>
      </c>
      <c r="N32">
        <f>(Table2[[#This Row],[1W Return vs Nifty]]-AVERAGE(Table2[1W Return vs Nifty]))/_xlfn.STDEV.P(Table2[1W Return vs Nifty])</f>
        <v>0.94885090860776244</v>
      </c>
      <c r="O32">
        <v>1537.75</v>
      </c>
      <c r="P32">
        <v>1572.89716349537</v>
      </c>
      <c r="Q32">
        <v>1325.7428363229801</v>
      </c>
      <c r="R32">
        <v>41.186184368295898</v>
      </c>
      <c r="S32" s="1">
        <f>(Table2[[#This Row],[Close Price]]-Table2[[#This Row],[20D EMA]])/Table2[[#This Row],[20D EMA]]</f>
        <v>-4.3472606080312087E-2</v>
      </c>
      <c r="T32" s="1">
        <f>(Table2[[#This Row],[Close Price]]-Table2[[#This Row],[50D EMA]])/Table2[[#This Row],[50D EMA]]</f>
        <v>-6.4846682836344358E-2</v>
      </c>
      <c r="U32" s="1">
        <f>(Table2[[#This Row],[Close Price]]-Table2[[#This Row],[200D EMA]])/Table2[[#This Row],[200D EMA]]</f>
        <v>0.10949119218295855</v>
      </c>
      <c r="V32">
        <v>0.95990743188837702</v>
      </c>
      <c r="W32">
        <v>1459.95</v>
      </c>
      <c r="X32">
        <v>1534.95</v>
      </c>
      <c r="Y32">
        <v>1405.6</v>
      </c>
      <c r="Z32">
        <v>1534.95</v>
      </c>
      <c r="AA32">
        <v>1395.4</v>
      </c>
      <c r="AB32">
        <v>1693.95</v>
      </c>
      <c r="AC32" s="1">
        <f>(Table2[[#This Row],[Close Price]]/Table2[[#This Row],[Day Low]])-1</f>
        <v>7.5002568581115092E-3</v>
      </c>
      <c r="AD32" s="1">
        <f>(Table2[[#This Row],[Day High]]/Table2[[#This Row],[Close Price]])-1</f>
        <v>4.354476850907596E-2</v>
      </c>
      <c r="AE32" s="1">
        <f>(Table2[[#This Row],[Close Price]]/Table2[[#This Row],[Current Week Low]])-1</f>
        <v>4.6457029026750307E-2</v>
      </c>
      <c r="AF32" s="1">
        <f>(Table2[[#This Row],[Current Week High]]/Table2[[#This Row],[Close Price]])-1</f>
        <v>4.354476850907596E-2</v>
      </c>
      <c r="AG32" s="1">
        <f>(Table2[[#This Row],[Close Price]]/Table2[[#This Row],[Current Month Low]])-1</f>
        <v>5.4106349433854062E-2</v>
      </c>
      <c r="AH32" s="1">
        <f>(Table2[[#This Row],[Current Month High]]/Table2[[#This Row],[Close Price]])-1</f>
        <v>0.15164185192739144</v>
      </c>
      <c r="AI32">
        <v>23.8697396152015</v>
      </c>
      <c r="AJ32">
        <v>142.24308300395199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0.01</v>
      </c>
      <c r="AM32" t="s">
        <v>3150</v>
      </c>
      <c r="AN32">
        <v>-7.18</v>
      </c>
      <c r="AO32" t="s">
        <v>3149</v>
      </c>
      <c r="AP32">
        <v>0.196413656077219</v>
      </c>
      <c r="AQ32">
        <f>(Table2[[#This Row],[Sharpe Ratio]]-AVERAGE(Table2[Sharpe Ratio]))/_xlfn.STDEV.P(Table2[Sharpe Ratio])</f>
        <v>1.6330266136958409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57</v>
      </c>
      <c r="AT32">
        <f>_xlfn.RANK.AVG(Table2[[#This Row],[6M Return vs Nifty Z-Score]],Table2[6M Return vs Nifty Z-Score])</f>
        <v>126</v>
      </c>
      <c r="AU32">
        <f>_xlfn.RANK.AVG(Table2[[#This Row],[Sharpe Ratio Z-Score]],Table2[Sharpe Ratio Z-Score])</f>
        <v>36</v>
      </c>
      <c r="AV32">
        <f>(Table2[[#This Row],[Rank 1Y]]+Table2[[#This Row],[Rank 6M]]+Table2[[#This Row],[Rank Sharpe]])/3</f>
        <v>73</v>
      </c>
    </row>
    <row r="33" spans="1:48" x14ac:dyDescent="0.3">
      <c r="A33" t="s">
        <v>577</v>
      </c>
      <c r="B33" t="s">
        <v>578</v>
      </c>
      <c r="C33" t="s">
        <v>3108</v>
      </c>
      <c r="D33" t="s">
        <v>51</v>
      </c>
      <c r="E33">
        <v>32443.03081742</v>
      </c>
      <c r="F33">
        <v>1274.45</v>
      </c>
      <c r="G33">
        <v>95.212822857548403</v>
      </c>
      <c r="H33">
        <f>(Table2[[#This Row],[1Y Return vs Nifty]]-AVERAGE(Table2[1Y Return vs Nifty]))/_xlfn.STDEV.P(Table2[1Y Return vs Nifty])</f>
        <v>1.6153765743621096</v>
      </c>
      <c r="I33">
        <v>6.8576458631711201</v>
      </c>
      <c r="J33">
        <f>(Table2[[#This Row],[1M Return vs Nifty]]-AVERAGE(Table2[1M Return vs Nifty]))/_xlfn.STDEV.P(Table2[1M Return vs Nifty])</f>
        <v>0.94412369864681833</v>
      </c>
      <c r="K33">
        <v>98.489709561542199</v>
      </c>
      <c r="L33">
        <f>(Table2[[#This Row],[6M Return vs Nifty]]-AVERAGE(Table2[6M Return vs Nifty]))/_xlfn.STDEV.P(Table2[6M Return vs Nifty])</f>
        <v>3.2561893973829945</v>
      </c>
      <c r="M33">
        <v>3.0671423907137001</v>
      </c>
      <c r="N33">
        <f>(Table2[[#This Row],[1W Return vs Nifty]]-AVERAGE(Table2[1W Return vs Nifty]))/_xlfn.STDEV.P(Table2[1W Return vs Nifty])</f>
        <v>0.45408510870820862</v>
      </c>
      <c r="O33">
        <v>1268.8599999999999</v>
      </c>
      <c r="P33">
        <v>1215.1374441006899</v>
      </c>
      <c r="Q33">
        <v>951.98776236967501</v>
      </c>
      <c r="R33">
        <v>50.413088998622797</v>
      </c>
      <c r="S33" s="1">
        <f>(Table2[[#This Row],[Close Price]]-Table2[[#This Row],[20D EMA]])/Table2[[#This Row],[20D EMA]]</f>
        <v>4.4055293728229635E-3</v>
      </c>
      <c r="T33" s="1">
        <f>(Table2[[#This Row],[Close Price]]-Table2[[#This Row],[50D EMA]])/Table2[[#This Row],[50D EMA]]</f>
        <v>4.8811396757843094E-2</v>
      </c>
      <c r="U33" s="1">
        <f>(Table2[[#This Row],[Close Price]]-Table2[[#This Row],[200D EMA]])/Table2[[#This Row],[200D EMA]]</f>
        <v>0.33872519204202417</v>
      </c>
      <c r="V33">
        <v>0.52763876100525098</v>
      </c>
      <c r="W33">
        <v>1258.4000000000001</v>
      </c>
      <c r="X33">
        <v>1284</v>
      </c>
      <c r="Y33">
        <v>1258.4000000000001</v>
      </c>
      <c r="Z33">
        <v>1301.0999999999999</v>
      </c>
      <c r="AA33">
        <v>1198.25</v>
      </c>
      <c r="AB33">
        <v>1353.95</v>
      </c>
      <c r="AC33" s="1">
        <f>(Table2[[#This Row],[Close Price]]/Table2[[#This Row],[Day Low]])-1</f>
        <v>1.2754291163382003E-2</v>
      </c>
      <c r="AD33" s="1">
        <f>(Table2[[#This Row],[Day High]]/Table2[[#This Row],[Close Price]])-1</f>
        <v>7.4934285378005505E-3</v>
      </c>
      <c r="AE33" s="1">
        <f>(Table2[[#This Row],[Close Price]]/Table2[[#This Row],[Current Week Low]])-1</f>
        <v>1.2754291163382003E-2</v>
      </c>
      <c r="AF33" s="1">
        <f>(Table2[[#This Row],[Current Week High]]/Table2[[#This Row],[Close Price]])-1</f>
        <v>2.0910981207579615E-2</v>
      </c>
      <c r="AG33" s="1">
        <f>(Table2[[#This Row],[Close Price]]/Table2[[#This Row],[Current Month Low]])-1</f>
        <v>6.3592739411642007E-2</v>
      </c>
      <c r="AH33" s="1">
        <f>(Table2[[#This Row],[Current Month High]]/Table2[[#This Row],[Close Price]])-1</f>
        <v>6.2379850131429215E-2</v>
      </c>
      <c r="AI33">
        <v>6.2379850131429198</v>
      </c>
      <c r="AJ33">
        <v>117.780246069719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0.25</v>
      </c>
      <c r="AM33" t="s">
        <v>3150</v>
      </c>
      <c r="AN33">
        <v>-3.97</v>
      </c>
      <c r="AO33" t="s">
        <v>3149</v>
      </c>
      <c r="AP33">
        <v>0.116805478957933</v>
      </c>
      <c r="AQ33">
        <f>(Table2[[#This Row],[Sharpe Ratio]]-AVERAGE(Table2[Sharpe Ratio]))/_xlfn.STDEV.P(Table2[Sharpe Ratio])</f>
        <v>0.70586774680201403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6.9756425259021455</v>
      </c>
      <c r="AS33">
        <f>_xlfn.RANK.AVG(Table2[[#This Row],[1Y Return vs Nifty Z-Score]],Table2[1Y Return vs Nifty Z-Score])</f>
        <v>46</v>
      </c>
      <c r="AT33">
        <f>_xlfn.RANK.AVG(Table2[[#This Row],[6M Return vs Nifty Z-Score]],Table2[6M Return vs Nifty Z-Score])</f>
        <v>10</v>
      </c>
      <c r="AU33">
        <f>_xlfn.RANK.AVG(Table2[[#This Row],[Sharpe Ratio Z-Score]],Table2[Sharpe Ratio Z-Score])</f>
        <v>165</v>
      </c>
      <c r="AV33">
        <f>(Table2[[#This Row],[Rank 1Y]]+Table2[[#This Row],[Rank 6M]]+Table2[[#This Row],[Rank Sharpe]])/3</f>
        <v>73.666666666666671</v>
      </c>
    </row>
    <row r="34" spans="1:48" x14ac:dyDescent="0.3">
      <c r="A34" t="s">
        <v>954</v>
      </c>
      <c r="B34" t="s">
        <v>955</v>
      </c>
      <c r="C34" t="s">
        <v>3114</v>
      </c>
      <c r="D34" t="s">
        <v>114</v>
      </c>
      <c r="E34">
        <v>14696.06086535</v>
      </c>
      <c r="F34">
        <v>417.05</v>
      </c>
      <c r="G34">
        <v>54.258633705104799</v>
      </c>
      <c r="H34">
        <f>(Table2[[#This Row],[1Y Return vs Nifty]]-AVERAGE(Table2[1Y Return vs Nifty]))/_xlfn.STDEV.P(Table2[1Y Return vs Nifty])</f>
        <v>0.78242392203360445</v>
      </c>
      <c r="I34">
        <v>-13.9467987410937</v>
      </c>
      <c r="J34">
        <f>(Table2[[#This Row],[1M Return vs Nifty]]-AVERAGE(Table2[1M Return vs Nifty]))/_xlfn.STDEV.P(Table2[1M Return vs Nifty])</f>
        <v>-1.2519528856762407</v>
      </c>
      <c r="K34">
        <v>51.653447147789301</v>
      </c>
      <c r="L34">
        <f>(Table2[[#This Row],[6M Return vs Nifty]]-AVERAGE(Table2[6M Return vs Nifty]))/_xlfn.STDEV.P(Table2[6M Return vs Nifty])</f>
        <v>1.6716609609011766</v>
      </c>
      <c r="M34">
        <v>-3.6712756269349001</v>
      </c>
      <c r="N34">
        <f>(Table2[[#This Row],[1W Return vs Nifty]]-AVERAGE(Table2[1W Return vs Nifty]))/_xlfn.STDEV.P(Table2[1W Return vs Nifty])</f>
        <v>-1.1892223072487151</v>
      </c>
      <c r="O34">
        <v>443.78</v>
      </c>
      <c r="P34">
        <v>431.983641657909</v>
      </c>
      <c r="Q34">
        <v>330.14226525687201</v>
      </c>
      <c r="R34">
        <v>34.035208226275003</v>
      </c>
      <c r="S34" s="1">
        <f>(Table2[[#This Row],[Close Price]]-Table2[[#This Row],[20D EMA]])/Table2[[#This Row],[20D EMA]]</f>
        <v>-6.0232547658749747E-2</v>
      </c>
      <c r="T34" s="1">
        <f>(Table2[[#This Row],[Close Price]]-Table2[[#This Row],[50D EMA]])/Table2[[#This Row],[50D EMA]]</f>
        <v>-3.4569923992017859E-2</v>
      </c>
      <c r="U34" s="1">
        <f>(Table2[[#This Row],[Close Price]]-Table2[[#This Row],[200D EMA]])/Table2[[#This Row],[200D EMA]]</f>
        <v>0.26324328596796953</v>
      </c>
      <c r="V34">
        <v>0.495660013232673</v>
      </c>
      <c r="W34">
        <v>403</v>
      </c>
      <c r="X34">
        <v>424</v>
      </c>
      <c r="Y34">
        <v>403</v>
      </c>
      <c r="Z34">
        <v>435.65</v>
      </c>
      <c r="AA34">
        <v>403</v>
      </c>
      <c r="AB34">
        <v>472.35</v>
      </c>
      <c r="AC34" s="1">
        <f>(Table2[[#This Row],[Close Price]]/Table2[[#This Row],[Day Low]])-1</f>
        <v>3.4863523573201105E-2</v>
      </c>
      <c r="AD34" s="1">
        <f>(Table2[[#This Row],[Day High]]/Table2[[#This Row],[Close Price]])-1</f>
        <v>1.6664668504975388E-2</v>
      </c>
      <c r="AE34" s="1">
        <f>(Table2[[#This Row],[Close Price]]/Table2[[#This Row],[Current Week Low]])-1</f>
        <v>3.4863523573201105E-2</v>
      </c>
      <c r="AF34" s="1">
        <f>(Table2[[#This Row],[Current Week High]]/Table2[[#This Row],[Close Price]])-1</f>
        <v>4.4598968948567297E-2</v>
      </c>
      <c r="AG34" s="1">
        <f>(Table2[[#This Row],[Close Price]]/Table2[[#This Row],[Current Month Low]])-1</f>
        <v>3.4863523573201105E-2</v>
      </c>
      <c r="AH34" s="1">
        <f>(Table2[[#This Row],[Current Month High]]/Table2[[#This Row],[Close Price]])-1</f>
        <v>0.1325980098309556</v>
      </c>
      <c r="AI34">
        <v>25.884186548375499</v>
      </c>
      <c r="AJ34">
        <v>131.37309292648999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0.28999999999999998</v>
      </c>
      <c r="AM34" t="s">
        <v>3150</v>
      </c>
      <c r="AN34">
        <v>-8.43</v>
      </c>
      <c r="AO34" t="s">
        <v>3149</v>
      </c>
      <c r="AP34">
        <v>0.17632941385155601</v>
      </c>
      <c r="AQ34">
        <f>(Table2[[#This Row],[Sharpe Ratio]]-AVERAGE(Table2[Sharpe Ratio]))/_xlfn.STDEV.P(Table2[Sharpe Ratio])</f>
        <v>1.3991149234876294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1.4120246134974546</v>
      </c>
      <c r="AS34">
        <f>_xlfn.RANK.AVG(Table2[[#This Row],[1Y Return vs Nifty Z-Score]],Table2[1Y Return vs Nifty Z-Score])</f>
        <v>124</v>
      </c>
      <c r="AT34">
        <f>_xlfn.RANK.AVG(Table2[[#This Row],[6M Return vs Nifty Z-Score]],Table2[6M Return vs Nifty Z-Score])</f>
        <v>44</v>
      </c>
      <c r="AU34">
        <f>_xlfn.RANK.AVG(Table2[[#This Row],[Sharpe Ratio Z-Score]],Table2[Sharpe Ratio Z-Score])</f>
        <v>54</v>
      </c>
      <c r="AV34">
        <f>(Table2[[#This Row],[Rank 1Y]]+Table2[[#This Row],[Rank 6M]]+Table2[[#This Row],[Rank Sharpe]])/3</f>
        <v>74</v>
      </c>
    </row>
    <row r="35" spans="1:48" x14ac:dyDescent="0.3">
      <c r="A35" t="s">
        <v>693</v>
      </c>
      <c r="B35" t="s">
        <v>694</v>
      </c>
      <c r="C35" t="s">
        <v>3113</v>
      </c>
      <c r="D35" t="s">
        <v>178</v>
      </c>
      <c r="E35">
        <v>24601.213510000001</v>
      </c>
      <c r="F35">
        <v>188.69</v>
      </c>
      <c r="G35">
        <v>192.03751242596701</v>
      </c>
      <c r="H35">
        <f>(Table2[[#This Row],[1Y Return vs Nifty]]-AVERAGE(Table2[1Y Return vs Nifty]))/_xlfn.STDEV.P(Table2[1Y Return vs Nifty])</f>
        <v>3.5846594158974123</v>
      </c>
      <c r="I35">
        <v>-9.5232048429237199</v>
      </c>
      <c r="J35">
        <f>(Table2[[#This Row],[1M Return vs Nifty]]-AVERAGE(Table2[1M Return vs Nifty]))/_xlfn.STDEV.P(Table2[1M Return vs Nifty])</f>
        <v>-0.78500694392617754</v>
      </c>
      <c r="K35">
        <v>19.675219301826001</v>
      </c>
      <c r="L35">
        <f>(Table2[[#This Row],[6M Return vs Nifty]]-AVERAGE(Table2[6M Return vs Nifty]))/_xlfn.STDEV.P(Table2[6M Return vs Nifty])</f>
        <v>0.58979813157035454</v>
      </c>
      <c r="M35">
        <v>3.0199329173064799</v>
      </c>
      <c r="N35">
        <f>(Table2[[#This Row],[1W Return vs Nifty]]-AVERAGE(Table2[1W Return vs Nifty]))/_xlfn.STDEV.P(Table2[1W Return vs Nifty])</f>
        <v>0.44257206847379205</v>
      </c>
      <c r="O35">
        <v>204.86</v>
      </c>
      <c r="P35">
        <v>210.96955687873401</v>
      </c>
      <c r="Q35">
        <v>174.111442911268</v>
      </c>
      <c r="R35">
        <v>28.4046012504765</v>
      </c>
      <c r="S35" s="1">
        <f>(Table2[[#This Row],[Close Price]]-Table2[[#This Row],[20D EMA]])/Table2[[#This Row],[20D EMA]]</f>
        <v>-7.8931953529239554E-2</v>
      </c>
      <c r="T35" s="1">
        <f>(Table2[[#This Row],[Close Price]]-Table2[[#This Row],[50D EMA]])/Table2[[#This Row],[50D EMA]]</f>
        <v>-0.1056055537507735</v>
      </c>
      <c r="U35" s="1">
        <f>(Table2[[#This Row],[Close Price]]-Table2[[#This Row],[200D EMA]])/Table2[[#This Row],[200D EMA]]</f>
        <v>8.3731182999624176E-2</v>
      </c>
      <c r="V35">
        <v>0.57985025232453702</v>
      </c>
      <c r="W35">
        <v>180.75</v>
      </c>
      <c r="X35">
        <v>191.5</v>
      </c>
      <c r="Y35">
        <v>180.75</v>
      </c>
      <c r="Z35">
        <v>195.64</v>
      </c>
      <c r="AA35">
        <v>180.75</v>
      </c>
      <c r="AB35">
        <v>227.25</v>
      </c>
      <c r="AC35" s="1">
        <f>(Table2[[#This Row],[Close Price]]/Table2[[#This Row],[Day Low]])-1</f>
        <v>4.3928077455048342E-2</v>
      </c>
      <c r="AD35" s="1">
        <f>(Table2[[#This Row],[Day High]]/Table2[[#This Row],[Close Price]])-1</f>
        <v>1.4892151147384514E-2</v>
      </c>
      <c r="AE35" s="1">
        <f>(Table2[[#This Row],[Close Price]]/Table2[[#This Row],[Current Week Low]])-1</f>
        <v>4.3928077455048342E-2</v>
      </c>
      <c r="AF35" s="1">
        <f>(Table2[[#This Row],[Current Week High]]/Table2[[#This Row],[Close Price]])-1</f>
        <v>3.6832900524670142E-2</v>
      </c>
      <c r="AG35" s="1">
        <f>(Table2[[#This Row],[Close Price]]/Table2[[#This Row],[Current Month Low]])-1</f>
        <v>4.3928077455048342E-2</v>
      </c>
      <c r="AH35" s="1">
        <f>(Table2[[#This Row],[Current Month High]]/Table2[[#This Row],[Close Price]])-1</f>
        <v>0.20435635168795385</v>
      </c>
      <c r="AI35">
        <v>38.799088451958198</v>
      </c>
      <c r="AJ35">
        <v>213.43853820598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-0.03</v>
      </c>
      <c r="AM35" t="s">
        <v>3149</v>
      </c>
      <c r="AN35">
        <v>-15.37</v>
      </c>
      <c r="AO35" t="s">
        <v>3149</v>
      </c>
      <c r="AP35">
        <v>0.174037634881931</v>
      </c>
      <c r="AQ35">
        <f>(Table2[[#This Row],[Sharpe Ratio]]-AVERAGE(Table2[Sharpe Ratio]))/_xlfn.STDEV.P(Table2[Sharpe Ratio])</f>
        <v>1.3724236554604174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6</v>
      </c>
      <c r="AT35">
        <f>_xlfn.RANK.AVG(Table2[[#This Row],[6M Return vs Nifty Z-Score]],Table2[6M Return vs Nifty Z-Score])</f>
        <v>160</v>
      </c>
      <c r="AU35">
        <f>_xlfn.RANK.AVG(Table2[[#This Row],[Sharpe Ratio Z-Score]],Table2[Sharpe Ratio Z-Score])</f>
        <v>58</v>
      </c>
      <c r="AV35">
        <f>(Table2[[#This Row],[Rank 1Y]]+Table2[[#This Row],[Rank 6M]]+Table2[[#This Row],[Rank Sharpe]])/3</f>
        <v>74.666666666666671</v>
      </c>
    </row>
    <row r="36" spans="1:48" x14ac:dyDescent="0.3">
      <c r="A36" t="s">
        <v>1232</v>
      </c>
      <c r="B36" t="s">
        <v>1233</v>
      </c>
      <c r="C36" t="s">
        <v>3117</v>
      </c>
      <c r="D36" t="s">
        <v>134</v>
      </c>
      <c r="E36">
        <v>9175.0815127000005</v>
      </c>
      <c r="F36">
        <v>1100.3</v>
      </c>
      <c r="G36">
        <v>163.54314079720899</v>
      </c>
      <c r="H36">
        <f>(Table2[[#This Row],[1Y Return vs Nifty]]-AVERAGE(Table2[1Y Return vs Nifty]))/_xlfn.STDEV.P(Table2[1Y Return vs Nifty])</f>
        <v>3.0051225500529584</v>
      </c>
      <c r="I36">
        <v>7.0105606097587998</v>
      </c>
      <c r="J36">
        <f>(Table2[[#This Row],[1M Return vs Nifty]]-AVERAGE(Table2[1M Return vs Nifty]))/_xlfn.STDEV.P(Table2[1M Return vs Nifty])</f>
        <v>0.96026508097000018</v>
      </c>
      <c r="K36">
        <v>29.242955394348702</v>
      </c>
      <c r="L36">
        <f>(Table2[[#This Row],[6M Return vs Nifty]]-AVERAGE(Table2[6M Return vs Nifty]))/_xlfn.STDEV.P(Table2[6M Return vs Nifty])</f>
        <v>0.91348642628159094</v>
      </c>
      <c r="M36">
        <v>4.9588158267243898</v>
      </c>
      <c r="N36">
        <f>(Table2[[#This Row],[1W Return vs Nifty]]-AVERAGE(Table2[1W Return vs Nifty]))/_xlfn.STDEV.P(Table2[1W Return vs Nifty])</f>
        <v>0.91541015233467105</v>
      </c>
      <c r="O36">
        <v>1061.75</v>
      </c>
      <c r="P36">
        <v>991.16723981003395</v>
      </c>
      <c r="Q36">
        <v>841.97179165447301</v>
      </c>
      <c r="R36">
        <v>56.816833581850801</v>
      </c>
      <c r="S36" s="1">
        <f>(Table2[[#This Row],[Close Price]]-Table2[[#This Row],[20D EMA]])/Table2[[#This Row],[20D EMA]]</f>
        <v>3.6307982105015263E-2</v>
      </c>
      <c r="T36" s="1">
        <f>(Table2[[#This Row],[Close Price]]-Table2[[#This Row],[50D EMA]])/Table2[[#This Row],[50D EMA]]</f>
        <v>0.11010529384615483</v>
      </c>
      <c r="U36" s="1">
        <f>(Table2[[#This Row],[Close Price]]-Table2[[#This Row],[200D EMA]])/Table2[[#This Row],[200D EMA]]</f>
        <v>0.30681337653594365</v>
      </c>
      <c r="V36">
        <v>0.89623484534285403</v>
      </c>
      <c r="W36">
        <v>1067.4000000000001</v>
      </c>
      <c r="X36">
        <v>1140</v>
      </c>
      <c r="Y36">
        <v>1026.7</v>
      </c>
      <c r="Z36">
        <v>1173.6500000000001</v>
      </c>
      <c r="AA36">
        <v>1020.05</v>
      </c>
      <c r="AB36">
        <v>1195</v>
      </c>
      <c r="AC36" s="1">
        <f>(Table2[[#This Row],[Close Price]]/Table2[[#This Row],[Day Low]])-1</f>
        <v>3.0822559490350177E-2</v>
      </c>
      <c r="AD36" s="1">
        <f>(Table2[[#This Row],[Day High]]/Table2[[#This Row],[Close Price]])-1</f>
        <v>3.6081068799418414E-2</v>
      </c>
      <c r="AE36" s="1">
        <f>(Table2[[#This Row],[Close Price]]/Table2[[#This Row],[Current Week Low]])-1</f>
        <v>7.1685984221291355E-2</v>
      </c>
      <c r="AF36" s="1">
        <f>(Table2[[#This Row],[Current Week High]]/Table2[[#This Row],[Close Price]])-1</f>
        <v>6.6663637189857461E-2</v>
      </c>
      <c r="AG36" s="1">
        <f>(Table2[[#This Row],[Close Price]]/Table2[[#This Row],[Current Month Low]])-1</f>
        <v>7.8672614087544668E-2</v>
      </c>
      <c r="AH36" s="1">
        <f>(Table2[[#This Row],[Current Month High]]/Table2[[#This Row],[Close Price]])-1</f>
        <v>8.6067436153776322E-2</v>
      </c>
      <c r="AI36">
        <v>8.6067436153776296</v>
      </c>
      <c r="AJ36">
        <v>194.98659517426199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0.47</v>
      </c>
      <c r="AM36" t="s">
        <v>3150</v>
      </c>
      <c r="AN36">
        <v>1.4</v>
      </c>
      <c r="AO36" t="s">
        <v>3150</v>
      </c>
      <c r="AP36">
        <v>0.14445162601943801</v>
      </c>
      <c r="AQ36">
        <f>(Table2[[#This Row],[Sharpe Ratio]]-AVERAGE(Table2[Sharpe Ratio]))/_xlfn.STDEV.P(Table2[Sharpe Ratio])</f>
        <v>1.0278493737034462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6.8221335833426666</v>
      </c>
      <c r="AS36">
        <f>_xlfn.RANK.AVG(Table2[[#This Row],[1Y Return vs Nifty Z-Score]],Table2[1Y Return vs Nifty Z-Score])</f>
        <v>11</v>
      </c>
      <c r="AT36">
        <f>_xlfn.RANK.AVG(Table2[[#This Row],[6M Return vs Nifty Z-Score]],Table2[6M Return vs Nifty Z-Score])</f>
        <v>105</v>
      </c>
      <c r="AU36">
        <f>_xlfn.RANK.AVG(Table2[[#This Row],[Sharpe Ratio Z-Score]],Table2[Sharpe Ratio Z-Score])</f>
        <v>111</v>
      </c>
      <c r="AV36">
        <f>(Table2[[#This Row],[Rank 1Y]]+Table2[[#This Row],[Rank 6M]]+Table2[[#This Row],[Rank Sharpe]])/3</f>
        <v>75.666666666666671</v>
      </c>
    </row>
    <row r="37" spans="1:48" x14ac:dyDescent="0.3">
      <c r="A37" t="s">
        <v>1290</v>
      </c>
      <c r="B37" t="s">
        <v>1291</v>
      </c>
      <c r="C37" t="s">
        <v>3107</v>
      </c>
      <c r="D37" t="s">
        <v>48</v>
      </c>
      <c r="E37">
        <v>8506.0622217599994</v>
      </c>
      <c r="F37">
        <v>495.15</v>
      </c>
      <c r="G37">
        <v>77.720142920167802</v>
      </c>
      <c r="H37">
        <f>(Table2[[#This Row],[1Y Return vs Nifty]]-AVERAGE(Table2[1Y Return vs Nifty]))/_xlfn.STDEV.P(Table2[1Y Return vs Nifty])</f>
        <v>1.2595991935442692</v>
      </c>
      <c r="I37">
        <v>-5.2711424957861199</v>
      </c>
      <c r="J37">
        <f>(Table2[[#This Row],[1M Return vs Nifty]]-AVERAGE(Table2[1M Return vs Nifty]))/_xlfn.STDEV.P(Table2[1M Return vs Nifty])</f>
        <v>-0.33616753805631788</v>
      </c>
      <c r="K37">
        <v>21.853884068059401</v>
      </c>
      <c r="L37">
        <f>(Table2[[#This Row],[6M Return vs Nifty]]-AVERAGE(Table2[6M Return vs Nifty]))/_xlfn.STDEV.P(Table2[6M Return vs Nifty])</f>
        <v>0.66350504364547669</v>
      </c>
      <c r="M37">
        <v>0.63282369217205603</v>
      </c>
      <c r="N37">
        <f>(Table2[[#This Row],[1W Return vs Nifty]]-AVERAGE(Table2[1W Return vs Nifty]))/_xlfn.STDEV.P(Table2[1W Return vs Nifty])</f>
        <v>-0.1395755932011728</v>
      </c>
      <c r="O37">
        <v>536.86</v>
      </c>
      <c r="P37">
        <v>542.41278831947602</v>
      </c>
      <c r="Q37">
        <v>460.44879973834202</v>
      </c>
      <c r="R37">
        <v>19.565865056887599</v>
      </c>
      <c r="S37" s="1">
        <f>(Table2[[#This Row],[Close Price]]-Table2[[#This Row],[20D EMA]])/Table2[[#This Row],[20D EMA]]</f>
        <v>-7.7692508288939449E-2</v>
      </c>
      <c r="T37" s="1">
        <f>(Table2[[#This Row],[Close Price]]-Table2[[#This Row],[50D EMA]])/Table2[[#This Row],[50D EMA]]</f>
        <v>-8.7134354752046714E-2</v>
      </c>
      <c r="U37" s="1">
        <f>(Table2[[#This Row],[Close Price]]-Table2[[#This Row],[200D EMA]])/Table2[[#This Row],[200D EMA]]</f>
        <v>7.5363862999268352E-2</v>
      </c>
      <c r="V37">
        <v>0.63929579842737705</v>
      </c>
      <c r="W37">
        <v>490</v>
      </c>
      <c r="X37">
        <v>513.20000000000005</v>
      </c>
      <c r="Y37">
        <v>490</v>
      </c>
      <c r="Z37">
        <v>527.29999999999995</v>
      </c>
      <c r="AA37">
        <v>490</v>
      </c>
      <c r="AB37">
        <v>574.1</v>
      </c>
      <c r="AC37" s="1">
        <f>(Table2[[#This Row],[Close Price]]/Table2[[#This Row],[Day Low]])-1</f>
        <v>1.0510204081632502E-2</v>
      </c>
      <c r="AD37" s="1">
        <f>(Table2[[#This Row],[Day High]]/Table2[[#This Row],[Close Price]])-1</f>
        <v>3.6453599919216595E-2</v>
      </c>
      <c r="AE37" s="1">
        <f>(Table2[[#This Row],[Close Price]]/Table2[[#This Row],[Current Week Low]])-1</f>
        <v>1.0510204081632502E-2</v>
      </c>
      <c r="AF37" s="1">
        <f>(Table2[[#This Row],[Current Week High]]/Table2[[#This Row],[Close Price]])-1</f>
        <v>6.4929819246692944E-2</v>
      </c>
      <c r="AG37" s="1">
        <f>(Table2[[#This Row],[Close Price]]/Table2[[#This Row],[Current Month Low]])-1</f>
        <v>1.0510204081632502E-2</v>
      </c>
      <c r="AH37" s="1">
        <f>(Table2[[#This Row],[Current Month High]]/Table2[[#This Row],[Close Price]])-1</f>
        <v>0.15944663233363632</v>
      </c>
      <c r="AI37">
        <v>40.220135312531497</v>
      </c>
      <c r="AJ37">
        <v>93.342444357672704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0.02</v>
      </c>
      <c r="AM37" t="s">
        <v>3150</v>
      </c>
      <c r="AN37">
        <v>-12.53</v>
      </c>
      <c r="AO37" t="s">
        <v>3149</v>
      </c>
      <c r="AP37">
        <v>0.21280298224668601</v>
      </c>
      <c r="AQ37">
        <f>(Table2[[#This Row],[Sharpe Ratio]]-AVERAGE(Table2[Sharpe Ratio]))/_xlfn.STDEV.P(Table2[Sharpe Ratio])</f>
        <v>1.8239053604565814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69</v>
      </c>
      <c r="AT37">
        <f>_xlfn.RANK.AVG(Table2[[#This Row],[6M Return vs Nifty Z-Score]],Table2[6M Return vs Nifty Z-Score])</f>
        <v>149</v>
      </c>
      <c r="AU37">
        <f>_xlfn.RANK.AVG(Table2[[#This Row],[Sharpe Ratio Z-Score]],Table2[Sharpe Ratio Z-Score])</f>
        <v>21</v>
      </c>
      <c r="AV37">
        <f>(Table2[[#This Row],[Rank 1Y]]+Table2[[#This Row],[Rank 6M]]+Table2[[#This Row],[Rank Sharpe]])/3</f>
        <v>79.666666666666671</v>
      </c>
    </row>
    <row r="38" spans="1:48" x14ac:dyDescent="0.3">
      <c r="A38" t="s">
        <v>485</v>
      </c>
      <c r="B38" t="s">
        <v>486</v>
      </c>
      <c r="C38" t="s">
        <v>3104</v>
      </c>
      <c r="D38" t="s">
        <v>487</v>
      </c>
      <c r="E38">
        <v>42334.936592849997</v>
      </c>
      <c r="F38">
        <v>1091.7</v>
      </c>
      <c r="G38">
        <v>75.365489446824895</v>
      </c>
      <c r="H38">
        <f>(Table2[[#This Row],[1Y Return vs Nifty]]-AVERAGE(Table2[1Y Return vs Nifty]))/_xlfn.STDEV.P(Table2[1Y Return vs Nifty])</f>
        <v>1.2117087360226977</v>
      </c>
      <c r="I38">
        <v>5.0625144519736001</v>
      </c>
      <c r="J38">
        <f>(Table2[[#This Row],[1M Return vs Nifty]]-AVERAGE(Table2[1M Return vs Nifty]))/_xlfn.STDEV.P(Table2[1M Return vs Nifty])</f>
        <v>0.75463312906412738</v>
      </c>
      <c r="K38">
        <v>35.497445512701901</v>
      </c>
      <c r="L38">
        <f>(Table2[[#This Row],[6M Return vs Nifty]]-AVERAGE(Table2[6M Return vs Nifty]))/_xlfn.STDEV.P(Table2[6M Return vs Nifty])</f>
        <v>1.1250835294124142</v>
      </c>
      <c r="M38">
        <v>7.2150312915552197</v>
      </c>
      <c r="N38">
        <f>(Table2[[#This Row],[1W Return vs Nifty]]-AVERAGE(Table2[1W Return vs Nifty]))/_xlfn.STDEV.P(Table2[1W Return vs Nifty])</f>
        <v>1.4656365698175988</v>
      </c>
      <c r="O38">
        <v>1051.6099999999999</v>
      </c>
      <c r="P38">
        <v>1046.94771157783</v>
      </c>
      <c r="Q38">
        <v>913.21374861836102</v>
      </c>
      <c r="R38">
        <v>65.3187032000329</v>
      </c>
      <c r="S38" s="1">
        <f>(Table2[[#This Row],[Close Price]]-Table2[[#This Row],[20D EMA]])/Table2[[#This Row],[20D EMA]]</f>
        <v>3.8122497884196756E-2</v>
      </c>
      <c r="T38" s="1">
        <f>(Table2[[#This Row],[Close Price]]-Table2[[#This Row],[50D EMA]])/Table2[[#This Row],[50D EMA]]</f>
        <v>4.2745485688798115E-2</v>
      </c>
      <c r="U38" s="1">
        <f>(Table2[[#This Row],[Close Price]]-Table2[[#This Row],[200D EMA]])/Table2[[#This Row],[200D EMA]]</f>
        <v>0.19544849346790746</v>
      </c>
      <c r="V38">
        <v>0.60774446047377395</v>
      </c>
      <c r="W38">
        <v>1067</v>
      </c>
      <c r="X38">
        <v>1110</v>
      </c>
      <c r="Y38">
        <v>1031.5</v>
      </c>
      <c r="Z38">
        <v>1110</v>
      </c>
      <c r="AA38">
        <v>1001.05</v>
      </c>
      <c r="AB38">
        <v>1110</v>
      </c>
      <c r="AC38" s="1">
        <f>(Table2[[#This Row],[Close Price]]/Table2[[#This Row],[Day Low]])-1</f>
        <v>2.3149015932521166E-2</v>
      </c>
      <c r="AD38" s="1">
        <f>(Table2[[#This Row],[Day High]]/Table2[[#This Row],[Close Price]])-1</f>
        <v>1.6762846935971298E-2</v>
      </c>
      <c r="AE38" s="1">
        <f>(Table2[[#This Row],[Close Price]]/Table2[[#This Row],[Current Week Low]])-1</f>
        <v>5.836160930683465E-2</v>
      </c>
      <c r="AF38" s="1">
        <f>(Table2[[#This Row],[Current Week High]]/Table2[[#This Row],[Close Price]])-1</f>
        <v>1.6762846935971298E-2</v>
      </c>
      <c r="AG38" s="1">
        <f>(Table2[[#This Row],[Close Price]]/Table2[[#This Row],[Current Month Low]])-1</f>
        <v>9.0554917336796548E-2</v>
      </c>
      <c r="AH38" s="1">
        <f>(Table2[[#This Row],[Current Month High]]/Table2[[#This Row],[Close Price]])-1</f>
        <v>1.6762846935971298E-2</v>
      </c>
      <c r="AI38">
        <v>11.294311624072501</v>
      </c>
      <c r="AJ38">
        <v>104.323413812464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0.02</v>
      </c>
      <c r="AM38" t="s">
        <v>3150</v>
      </c>
      <c r="AN38">
        <v>1.4</v>
      </c>
      <c r="AO38" t="s">
        <v>3150</v>
      </c>
      <c r="AP38">
        <v>0.14894669312623299</v>
      </c>
      <c r="AQ38">
        <f>(Table2[[#This Row],[Sharpe Ratio]]-AVERAGE(Table2[Sharpe Ratio]))/_xlfn.STDEV.P(Table2[Sharpe Ratio])</f>
        <v>1.0802012987965544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5.6372632631133932</v>
      </c>
      <c r="AS38">
        <f>_xlfn.RANK.AVG(Table2[[#This Row],[1Y Return vs Nifty Z-Score]],Table2[1Y Return vs Nifty Z-Score])</f>
        <v>72</v>
      </c>
      <c r="AT38">
        <f>_xlfn.RANK.AVG(Table2[[#This Row],[6M Return vs Nifty Z-Score]],Table2[6M Return vs Nifty Z-Score])</f>
        <v>77</v>
      </c>
      <c r="AU38">
        <f>_xlfn.RANK.AVG(Table2[[#This Row],[Sharpe Ratio Z-Score]],Table2[Sharpe Ratio Z-Score])</f>
        <v>102</v>
      </c>
      <c r="AV38">
        <f>(Table2[[#This Row],[Rank 1Y]]+Table2[[#This Row],[Rank 6M]]+Table2[[#This Row],[Rank Sharpe]])/3</f>
        <v>83.666666666666671</v>
      </c>
    </row>
    <row r="39" spans="1:48" x14ac:dyDescent="0.3">
      <c r="A39" t="s">
        <v>283</v>
      </c>
      <c r="B39" t="s">
        <v>284</v>
      </c>
      <c r="C39" t="s">
        <v>3113</v>
      </c>
      <c r="D39" t="s">
        <v>285</v>
      </c>
      <c r="E39">
        <v>89153.693123967998</v>
      </c>
      <c r="F39">
        <v>65.33</v>
      </c>
      <c r="G39">
        <v>40.292870258178503</v>
      </c>
      <c r="H39">
        <f>(Table2[[#This Row],[1Y Return vs Nifty]]-AVERAGE(Table2[1Y Return vs Nifty]))/_xlfn.STDEV.P(Table2[1Y Return vs Nifty])</f>
        <v>0.4983792383112885</v>
      </c>
      <c r="I39">
        <v>-8.6282627292080907</v>
      </c>
      <c r="J39">
        <f>(Table2[[#This Row],[1M Return vs Nifty]]-AVERAGE(Table2[1M Return vs Nifty]))/_xlfn.STDEV.P(Table2[1M Return vs Nifty])</f>
        <v>-0.69053860037556014</v>
      </c>
      <c r="K39">
        <v>44.665222032501497</v>
      </c>
      <c r="L39">
        <f>(Table2[[#This Row],[6M Return vs Nifty]]-AVERAGE(Table2[6M Return vs Nifty]))/_xlfn.STDEV.P(Table2[6M Return vs Nifty])</f>
        <v>1.4352406992267845</v>
      </c>
      <c r="M39">
        <v>16.0417043741108</v>
      </c>
      <c r="N39">
        <f>(Table2[[#This Row],[1W Return vs Nifty]]-AVERAGE(Table2[1W Return vs Nifty]))/_xlfn.STDEV.P(Table2[1W Return vs Nifty])</f>
        <v>3.6182096658767993</v>
      </c>
      <c r="O39">
        <v>64.72</v>
      </c>
      <c r="P39">
        <v>68.6425845185273</v>
      </c>
      <c r="Q39">
        <v>58.722258447090397</v>
      </c>
      <c r="R39">
        <v>56.303934741465604</v>
      </c>
      <c r="S39" s="1">
        <f>(Table2[[#This Row],[Close Price]]-Table2[[#This Row],[20D EMA]])/Table2[[#This Row],[20D EMA]]</f>
        <v>9.425216316440041E-3</v>
      </c>
      <c r="T39" s="1">
        <f>(Table2[[#This Row],[Close Price]]-Table2[[#This Row],[50D EMA]])/Table2[[#This Row],[50D EMA]]</f>
        <v>-4.8258446877582288E-2</v>
      </c>
      <c r="U39" s="1">
        <f>(Table2[[#This Row],[Close Price]]-Table2[[#This Row],[200D EMA]])/Table2[[#This Row],[200D EMA]]</f>
        <v>0.11252533072894791</v>
      </c>
      <c r="V39">
        <v>1.5312089185933899</v>
      </c>
      <c r="W39">
        <v>63.5</v>
      </c>
      <c r="X39">
        <v>65.33</v>
      </c>
      <c r="Y39">
        <v>56.8</v>
      </c>
      <c r="Z39">
        <v>65.33</v>
      </c>
      <c r="AA39">
        <v>53.45</v>
      </c>
      <c r="AB39">
        <v>69.849999999999994</v>
      </c>
      <c r="AC39" s="1">
        <f>(Table2[[#This Row],[Close Price]]/Table2[[#This Row],[Day Low]])-1</f>
        <v>2.8818897637795216E-2</v>
      </c>
      <c r="AD39" s="1">
        <f>(Table2[[#This Row],[Day High]]/Table2[[#This Row],[Close Price]])-1</f>
        <v>0</v>
      </c>
      <c r="AE39" s="1">
        <f>(Table2[[#This Row],[Close Price]]/Table2[[#This Row],[Current Week Low]])-1</f>
        <v>0.15017605633802811</v>
      </c>
      <c r="AF39" s="1">
        <f>(Table2[[#This Row],[Current Week High]]/Table2[[#This Row],[Close Price]])-1</f>
        <v>0</v>
      </c>
      <c r="AG39" s="1">
        <f>(Table2[[#This Row],[Close Price]]/Table2[[#This Row],[Current Month Low]])-1</f>
        <v>0.22226379794200168</v>
      </c>
      <c r="AH39" s="1">
        <f>(Table2[[#This Row],[Current Month High]]/Table2[[#This Row],[Close Price]])-1</f>
        <v>6.9187203428746402E-2</v>
      </c>
      <c r="AI39">
        <v>31.7005969692331</v>
      </c>
      <c r="AJ39">
        <v>92.7138643067846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0</v>
      </c>
      <c r="AM39" t="s">
        <v>3151</v>
      </c>
      <c r="AN39">
        <v>-4.12</v>
      </c>
      <c r="AO39" t="s">
        <v>3149</v>
      </c>
      <c r="AP39">
        <v>0.203469445111497</v>
      </c>
      <c r="AQ39">
        <f>(Table2[[#This Row],[Sharpe Ratio]]-AVERAGE(Table2[Sharpe Ratio]))/_xlfn.STDEV.P(Table2[Sharpe Ratio])</f>
        <v>1.7152020585155445</v>
      </c>
      <c r="AR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>
        <f>_xlfn.RANK.AVG(Table2[[#This Row],[1Y Return vs Nifty Z-Score]],Table2[1Y Return vs Nifty Z-Score])</f>
        <v>171</v>
      </c>
      <c r="AT39">
        <f>_xlfn.RANK.AVG(Table2[[#This Row],[6M Return vs Nifty Z-Score]],Table2[6M Return vs Nifty Z-Score])</f>
        <v>56</v>
      </c>
      <c r="AU39">
        <f>_xlfn.RANK.AVG(Table2[[#This Row],[Sharpe Ratio Z-Score]],Table2[Sharpe Ratio Z-Score])</f>
        <v>26</v>
      </c>
      <c r="AV39">
        <f>(Table2[[#This Row],[Rank 1Y]]+Table2[[#This Row],[Rank 6M]]+Table2[[#This Row],[Rank Sharpe]])/3</f>
        <v>84.333333333333329</v>
      </c>
    </row>
    <row r="40" spans="1:48" x14ac:dyDescent="0.3">
      <c r="A40" t="s">
        <v>844</v>
      </c>
      <c r="B40" t="s">
        <v>845</v>
      </c>
      <c r="C40" t="s">
        <v>3113</v>
      </c>
      <c r="D40" t="s">
        <v>267</v>
      </c>
      <c r="E40">
        <v>17416.75973958</v>
      </c>
      <c r="F40">
        <v>2193.3000000000002</v>
      </c>
      <c r="G40">
        <v>120.016447642553</v>
      </c>
      <c r="H40">
        <f>(Table2[[#This Row],[1Y Return vs Nifty]]-AVERAGE(Table2[1Y Return vs Nifty]))/_xlfn.STDEV.P(Table2[1Y Return vs Nifty])</f>
        <v>2.1198486559635081</v>
      </c>
      <c r="I40">
        <v>23.509664228207399</v>
      </c>
      <c r="J40">
        <f>(Table2[[#This Row],[1M Return vs Nifty]]-AVERAGE(Table2[1M Return vs Nifty]))/_xlfn.STDEV.P(Table2[1M Return vs Nifty])</f>
        <v>2.7018782702674042</v>
      </c>
      <c r="K40">
        <v>19.313091449765398</v>
      </c>
      <c r="L40">
        <f>(Table2[[#This Row],[6M Return vs Nifty]]-AVERAGE(Table2[6M Return vs Nifty]))/_xlfn.STDEV.P(Table2[6M Return vs Nifty])</f>
        <v>0.57754690037340028</v>
      </c>
      <c r="M40">
        <v>11.7996340829896</v>
      </c>
      <c r="N40">
        <f>(Table2[[#This Row],[1W Return vs Nifty]]-AVERAGE(Table2[1W Return vs Nifty]))/_xlfn.STDEV.P(Table2[1W Return vs Nifty])</f>
        <v>2.5836900575425892</v>
      </c>
      <c r="O40">
        <v>1987.91</v>
      </c>
      <c r="P40">
        <v>1898.2621294379801</v>
      </c>
      <c r="Q40">
        <v>1652.8548701355901</v>
      </c>
      <c r="R40">
        <v>70.6305784949312</v>
      </c>
      <c r="S40" s="1">
        <f>(Table2[[#This Row],[Close Price]]-Table2[[#This Row],[20D EMA]])/Table2[[#This Row],[20D EMA]]</f>
        <v>0.10331956678119235</v>
      </c>
      <c r="T40" s="1">
        <f>(Table2[[#This Row],[Close Price]]-Table2[[#This Row],[50D EMA]])/Table2[[#This Row],[50D EMA]]</f>
        <v>0.15542525238565033</v>
      </c>
      <c r="U40" s="1">
        <f>(Table2[[#This Row],[Close Price]]-Table2[[#This Row],[200D EMA]])/Table2[[#This Row],[200D EMA]]</f>
        <v>0.32697675980473428</v>
      </c>
      <c r="V40">
        <v>1.67561440862224</v>
      </c>
      <c r="W40">
        <v>2118</v>
      </c>
      <c r="X40">
        <v>2264.6999999999998</v>
      </c>
      <c r="Y40">
        <v>1960</v>
      </c>
      <c r="Z40">
        <v>2264.6999999999998</v>
      </c>
      <c r="AA40">
        <v>1905.05</v>
      </c>
      <c r="AB40">
        <v>2264.6999999999998</v>
      </c>
      <c r="AC40" s="1">
        <f>(Table2[[#This Row],[Close Price]]/Table2[[#This Row],[Day Low]])-1</f>
        <v>3.555240793201131E-2</v>
      </c>
      <c r="AD40" s="1">
        <f>(Table2[[#This Row],[Day High]]/Table2[[#This Row],[Close Price]])-1</f>
        <v>3.2553686226234335E-2</v>
      </c>
      <c r="AE40" s="1">
        <f>(Table2[[#This Row],[Close Price]]/Table2[[#This Row],[Current Week Low]])-1</f>
        <v>0.11903061224489808</v>
      </c>
      <c r="AF40" s="1">
        <f>(Table2[[#This Row],[Current Week High]]/Table2[[#This Row],[Close Price]])-1</f>
        <v>3.2553686226234335E-2</v>
      </c>
      <c r="AG40" s="1">
        <f>(Table2[[#This Row],[Close Price]]/Table2[[#This Row],[Current Month Low]])-1</f>
        <v>0.15130836460985297</v>
      </c>
      <c r="AH40" s="1">
        <f>(Table2[[#This Row],[Current Month High]]/Table2[[#This Row],[Close Price]])-1</f>
        <v>3.2553686226234335E-2</v>
      </c>
      <c r="AI40">
        <v>22.372680435872802</v>
      </c>
      <c r="AJ40">
        <v>162.04301075268799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0.45</v>
      </c>
      <c r="AM40" t="s">
        <v>3150</v>
      </c>
      <c r="AN40">
        <v>9.67</v>
      </c>
      <c r="AO40" t="s">
        <v>3150</v>
      </c>
      <c r="AP40">
        <v>0.17238656891026599</v>
      </c>
      <c r="AQ40">
        <f>(Table2[[#This Row],[Sharpe Ratio]]-AVERAGE(Table2[Sharpe Ratio]))/_xlfn.STDEV.P(Table2[Sharpe Ratio])</f>
        <v>1.3531944693284186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9.3361583534753194</v>
      </c>
      <c r="AS40">
        <f>_xlfn.RANK.AVG(Table2[[#This Row],[1Y Return vs Nifty Z-Score]],Table2[1Y Return vs Nifty Z-Score])</f>
        <v>33</v>
      </c>
      <c r="AT40">
        <f>_xlfn.RANK.AVG(Table2[[#This Row],[6M Return vs Nifty Z-Score]],Table2[6M Return vs Nifty Z-Score])</f>
        <v>164</v>
      </c>
      <c r="AU40">
        <f>_xlfn.RANK.AVG(Table2[[#This Row],[Sharpe Ratio Z-Score]],Table2[Sharpe Ratio Z-Score])</f>
        <v>60</v>
      </c>
      <c r="AV40">
        <f>(Table2[[#This Row],[Rank 1Y]]+Table2[[#This Row],[Rank 6M]]+Table2[[#This Row],[Rank Sharpe]])/3</f>
        <v>85.666666666666671</v>
      </c>
    </row>
    <row r="41" spans="1:48" x14ac:dyDescent="0.3">
      <c r="A41" t="s">
        <v>493</v>
      </c>
      <c r="B41" t="s">
        <v>494</v>
      </c>
      <c r="C41" t="s">
        <v>3108</v>
      </c>
      <c r="D41" t="s">
        <v>51</v>
      </c>
      <c r="E41">
        <v>41380.071195839999</v>
      </c>
      <c r="F41">
        <v>1466.4</v>
      </c>
      <c r="G41">
        <v>73.928278089674095</v>
      </c>
      <c r="H41">
        <f>(Table2[[#This Row],[1Y Return vs Nifty]]-AVERAGE(Table2[1Y Return vs Nifty]))/_xlfn.STDEV.P(Table2[1Y Return vs Nifty])</f>
        <v>1.1824778066191306</v>
      </c>
      <c r="I41">
        <v>-8.9205961210509397</v>
      </c>
      <c r="J41">
        <f>(Table2[[#This Row],[1M Return vs Nifty]]-AVERAGE(Table2[1M Return vs Nifty]))/_xlfn.STDEV.P(Table2[1M Return vs Nifty])</f>
        <v>-0.72139674289527034</v>
      </c>
      <c r="K41">
        <v>38.112970919880603</v>
      </c>
      <c r="L41">
        <f>(Table2[[#This Row],[6M Return vs Nifty]]-AVERAGE(Table2[6M Return vs Nifty]))/_xlfn.STDEV.P(Table2[6M Return vs Nifty])</f>
        <v>1.2135699749661566</v>
      </c>
      <c r="M41">
        <v>-2.2978838812795299</v>
      </c>
      <c r="N41">
        <f>(Table2[[#This Row],[1W Return vs Nifty]]-AVERAGE(Table2[1W Return vs Nifty]))/_xlfn.STDEV.P(Table2[1W Return vs Nifty])</f>
        <v>-0.85429134352125979</v>
      </c>
      <c r="O41">
        <v>1611.63</v>
      </c>
      <c r="P41">
        <v>1637.1860265026601</v>
      </c>
      <c r="Q41">
        <v>1366.9161834609999</v>
      </c>
      <c r="R41">
        <v>19.117761559463201</v>
      </c>
      <c r="S41" s="1">
        <f>(Table2[[#This Row],[Close Price]]-Table2[[#This Row],[20D EMA]])/Table2[[#This Row],[20D EMA]]</f>
        <v>-9.011373578302713E-2</v>
      </c>
      <c r="T41" s="1">
        <f>(Table2[[#This Row],[Close Price]]-Table2[[#This Row],[50D EMA]])/Table2[[#This Row],[50D EMA]]</f>
        <v>-0.1043168117354943</v>
      </c>
      <c r="U41" s="1">
        <f>(Table2[[#This Row],[Close Price]]-Table2[[#This Row],[200D EMA]])/Table2[[#This Row],[200D EMA]]</f>
        <v>7.2779748855639009E-2</v>
      </c>
      <c r="V41">
        <v>0.92267085882711197</v>
      </c>
      <c r="W41">
        <v>1458.55</v>
      </c>
      <c r="X41">
        <v>1494.2</v>
      </c>
      <c r="Y41">
        <v>1458.55</v>
      </c>
      <c r="Z41">
        <v>1597.05</v>
      </c>
      <c r="AA41">
        <v>1458.55</v>
      </c>
      <c r="AB41">
        <v>1776.75</v>
      </c>
      <c r="AC41" s="1">
        <f>(Table2[[#This Row],[Close Price]]/Table2[[#This Row],[Day Low]])-1</f>
        <v>5.3820575228824552E-3</v>
      </c>
      <c r="AD41" s="1">
        <f>(Table2[[#This Row],[Day High]]/Table2[[#This Row],[Close Price]])-1</f>
        <v>1.89579923622476E-2</v>
      </c>
      <c r="AE41" s="1">
        <f>(Table2[[#This Row],[Close Price]]/Table2[[#This Row],[Current Week Low]])-1</f>
        <v>5.3820575228824552E-3</v>
      </c>
      <c r="AF41" s="1">
        <f>(Table2[[#This Row],[Current Week High]]/Table2[[#This Row],[Close Price]])-1</f>
        <v>8.9095744680850908E-2</v>
      </c>
      <c r="AG41" s="1">
        <f>(Table2[[#This Row],[Close Price]]/Table2[[#This Row],[Current Month Low]])-1</f>
        <v>5.3820575228824552E-3</v>
      </c>
      <c r="AH41" s="1">
        <f>(Table2[[#This Row],[Current Month High]]/Table2[[#This Row],[Close Price]])-1</f>
        <v>0.21164075286415707</v>
      </c>
      <c r="AI41">
        <v>24.8602018548826</v>
      </c>
      <c r="AJ41">
        <v>92.693823915900097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-0.08</v>
      </c>
      <c r="AM41" t="s">
        <v>3149</v>
      </c>
      <c r="AN41">
        <v>-13.25</v>
      </c>
      <c r="AO41" t="s">
        <v>3149</v>
      </c>
      <c r="AP41">
        <v>0.139539781261978</v>
      </c>
      <c r="AQ41">
        <f>(Table2[[#This Row],[Sharpe Ratio]]-AVERAGE(Table2[Sharpe Ratio]))/_xlfn.STDEV.P(Table2[Sharpe Ratio])</f>
        <v>0.97064343601615133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75</v>
      </c>
      <c r="AT41">
        <f>_xlfn.RANK.AVG(Table2[[#This Row],[6M Return vs Nifty Z-Score]],Table2[6M Return vs Nifty Z-Score])</f>
        <v>68</v>
      </c>
      <c r="AU41">
        <f>_xlfn.RANK.AVG(Table2[[#This Row],[Sharpe Ratio Z-Score]],Table2[Sharpe Ratio Z-Score])</f>
        <v>119</v>
      </c>
      <c r="AV41">
        <f>(Table2[[#This Row],[Rank 1Y]]+Table2[[#This Row],[Rank 6M]]+Table2[[#This Row],[Rank Sharpe]])/3</f>
        <v>87.333333333333329</v>
      </c>
    </row>
    <row r="42" spans="1:48" x14ac:dyDescent="0.3">
      <c r="A42" t="s">
        <v>1398</v>
      </c>
      <c r="B42" t="s">
        <v>1399</v>
      </c>
      <c r="C42" t="s">
        <v>3108</v>
      </c>
      <c r="D42" t="s">
        <v>51</v>
      </c>
      <c r="E42">
        <v>7494.2549547999997</v>
      </c>
      <c r="F42">
        <v>1477.6</v>
      </c>
      <c r="G42">
        <v>137.26992080432299</v>
      </c>
      <c r="H42">
        <f>(Table2[[#This Row],[1Y Return vs Nifty]]-AVERAGE(Table2[1Y Return vs Nifty]))/_xlfn.STDEV.P(Table2[1Y Return vs Nifty])</f>
        <v>2.4707608954533602</v>
      </c>
      <c r="I42">
        <v>12.099158978637901</v>
      </c>
      <c r="J42">
        <f>(Table2[[#This Row],[1M Return vs Nifty]]-AVERAGE(Table2[1M Return vs Nifty]))/_xlfn.STDEV.P(Table2[1M Return vs Nifty])</f>
        <v>1.4974075972681324</v>
      </c>
      <c r="K42">
        <v>31.272479042556199</v>
      </c>
      <c r="L42">
        <f>(Table2[[#This Row],[6M Return vs Nifty]]-AVERAGE(Table2[6M Return vs Nifty]))/_xlfn.STDEV.P(Table2[6M Return vs Nifty])</f>
        <v>0.98214771066607687</v>
      </c>
      <c r="M42">
        <v>-1.8416653268471399E-2</v>
      </c>
      <c r="N42">
        <f>(Table2[[#This Row],[1W Return vs Nifty]]-AVERAGE(Table2[1W Return vs Nifty]))/_xlfn.STDEV.P(Table2[1W Return vs Nifty])</f>
        <v>-0.29839448606739694</v>
      </c>
      <c r="O42">
        <v>1424.16</v>
      </c>
      <c r="P42">
        <v>1393.4093286408499</v>
      </c>
      <c r="Q42">
        <v>1196.14127188666</v>
      </c>
      <c r="R42">
        <v>60.345221646031099</v>
      </c>
      <c r="S42" s="1">
        <f>(Table2[[#This Row],[Close Price]]-Table2[[#This Row],[20D EMA]])/Table2[[#This Row],[20D EMA]]</f>
        <v>3.7523873722053576E-2</v>
      </c>
      <c r="T42" s="1">
        <f>(Table2[[#This Row],[Close Price]]-Table2[[#This Row],[50D EMA]])/Table2[[#This Row],[50D EMA]]</f>
        <v>6.0420631345471668E-2</v>
      </c>
      <c r="U42" s="1">
        <f>(Table2[[#This Row],[Close Price]]-Table2[[#This Row],[200D EMA]])/Table2[[#This Row],[200D EMA]]</f>
        <v>0.23530559034168119</v>
      </c>
      <c r="V42">
        <v>1.12024802853035</v>
      </c>
      <c r="W42">
        <v>1420</v>
      </c>
      <c r="X42">
        <v>1484</v>
      </c>
      <c r="Y42">
        <v>1407.85</v>
      </c>
      <c r="Z42">
        <v>1484</v>
      </c>
      <c r="AA42">
        <v>1354.5</v>
      </c>
      <c r="AB42">
        <v>1548.95</v>
      </c>
      <c r="AC42" s="1">
        <f>(Table2[[#This Row],[Close Price]]/Table2[[#This Row],[Day Low]])-1</f>
        <v>4.0563380281690042E-2</v>
      </c>
      <c r="AD42" s="1">
        <f>(Table2[[#This Row],[Day High]]/Table2[[#This Row],[Close Price]])-1</f>
        <v>4.3313481321061165E-3</v>
      </c>
      <c r="AE42" s="1">
        <f>(Table2[[#This Row],[Close Price]]/Table2[[#This Row],[Current Week Low]])-1</f>
        <v>4.9543630358347857E-2</v>
      </c>
      <c r="AF42" s="1">
        <f>(Table2[[#This Row],[Current Week High]]/Table2[[#This Row],[Close Price]])-1</f>
        <v>4.3313481321061165E-3</v>
      </c>
      <c r="AG42" s="1">
        <f>(Table2[[#This Row],[Close Price]]/Table2[[#This Row],[Current Month Low]])-1</f>
        <v>9.0882244370616316E-2</v>
      </c>
      <c r="AH42" s="1">
        <f>(Table2[[#This Row],[Current Month High]]/Table2[[#This Row],[Close Price]])-1</f>
        <v>4.8287763941526896E-2</v>
      </c>
      <c r="AI42">
        <v>7.6069301570113703</v>
      </c>
      <c r="AJ42">
        <v>172.11786372007299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0.09</v>
      </c>
      <c r="AM42" t="s">
        <v>3150</v>
      </c>
      <c r="AN42">
        <v>2.2400000000000002</v>
      </c>
      <c r="AO42" t="s">
        <v>3150</v>
      </c>
      <c r="AP42">
        <v>0.12882132653401901</v>
      </c>
      <c r="AQ42">
        <f>(Table2[[#This Row],[Sharpe Ratio]]-AVERAGE(Table2[Sharpe Ratio]))/_xlfn.STDEV.P(Table2[Sharpe Ratio])</f>
        <v>0.84581065250025156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5.4977323698204241</v>
      </c>
      <c r="AS42">
        <f>_xlfn.RANK.AVG(Table2[[#This Row],[1Y Return vs Nifty Z-Score]],Table2[1Y Return vs Nifty Z-Score])</f>
        <v>25</v>
      </c>
      <c r="AT42">
        <f>_xlfn.RANK.AVG(Table2[[#This Row],[6M Return vs Nifty Z-Score]],Table2[6M Return vs Nifty Z-Score])</f>
        <v>96</v>
      </c>
      <c r="AU42">
        <f>_xlfn.RANK.AVG(Table2[[#This Row],[Sharpe Ratio Z-Score]],Table2[Sharpe Ratio Z-Score])</f>
        <v>143</v>
      </c>
      <c r="AV42">
        <f>(Table2[[#This Row],[Rank 1Y]]+Table2[[#This Row],[Rank 6M]]+Table2[[#This Row],[Rank Sharpe]])/3</f>
        <v>88</v>
      </c>
    </row>
    <row r="43" spans="1:48" x14ac:dyDescent="0.3">
      <c r="A43" t="s">
        <v>292</v>
      </c>
      <c r="B43" t="s">
        <v>293</v>
      </c>
      <c r="C43" t="s">
        <v>3103</v>
      </c>
      <c r="D43" t="s">
        <v>250</v>
      </c>
      <c r="E43">
        <v>87742.418941650001</v>
      </c>
      <c r="F43">
        <v>5725.5</v>
      </c>
      <c r="G43">
        <v>58.608611959178297</v>
      </c>
      <c r="H43">
        <f>(Table2[[#This Row],[1Y Return vs Nifty]]-AVERAGE(Table2[1Y Return vs Nifty]))/_xlfn.STDEV.P(Table2[1Y Return vs Nifty])</f>
        <v>0.87089657890430316</v>
      </c>
      <c r="I43">
        <v>8.7935903119873409</v>
      </c>
      <c r="J43">
        <f>(Table2[[#This Row],[1M Return vs Nifty]]-AVERAGE(Table2[1M Return vs Nifty]))/_xlfn.STDEV.P(Table2[1M Return vs Nifty])</f>
        <v>1.148478217763564</v>
      </c>
      <c r="K43">
        <v>59.295097178261997</v>
      </c>
      <c r="L43">
        <f>(Table2[[#This Row],[6M Return vs Nifty]]-AVERAGE(Table2[6M Return vs Nifty]))/_xlfn.STDEV.P(Table2[6M Return vs Nifty])</f>
        <v>1.9301873921513921</v>
      </c>
      <c r="M43">
        <v>0.520894011977173</v>
      </c>
      <c r="N43">
        <f>(Table2[[#This Row],[1W Return vs Nifty]]-AVERAGE(Table2[1W Return vs Nifty]))/_xlfn.STDEV.P(Table2[1W Return vs Nifty])</f>
        <v>-0.16687204068308831</v>
      </c>
      <c r="O43">
        <v>5610.41</v>
      </c>
      <c r="P43">
        <v>5432.9515799824503</v>
      </c>
      <c r="Q43">
        <v>4607.6801303944703</v>
      </c>
      <c r="R43">
        <v>59.490955166972803</v>
      </c>
      <c r="S43" s="1">
        <f>(Table2[[#This Row],[Close Price]]-Table2[[#This Row],[20D EMA]])/Table2[[#This Row],[20D EMA]]</f>
        <v>2.0513652299921067E-2</v>
      </c>
      <c r="T43" s="1">
        <f>(Table2[[#This Row],[Close Price]]-Table2[[#This Row],[50D EMA]])/Table2[[#This Row],[50D EMA]]</f>
        <v>5.3847050854536546E-2</v>
      </c>
      <c r="U43" s="1">
        <f>(Table2[[#This Row],[Close Price]]-Table2[[#This Row],[200D EMA]])/Table2[[#This Row],[200D EMA]]</f>
        <v>0.24259927728746905</v>
      </c>
      <c r="V43">
        <v>0.80666454545775901</v>
      </c>
      <c r="W43">
        <v>5654.15</v>
      </c>
      <c r="X43">
        <v>5792</v>
      </c>
      <c r="Y43">
        <v>5582</v>
      </c>
      <c r="Z43">
        <v>5798.15</v>
      </c>
      <c r="AA43">
        <v>5298</v>
      </c>
      <c r="AB43">
        <v>5830</v>
      </c>
      <c r="AC43" s="1">
        <f>(Table2[[#This Row],[Close Price]]/Table2[[#This Row],[Day Low]])-1</f>
        <v>1.2619049724538645E-2</v>
      </c>
      <c r="AD43" s="1">
        <f>(Table2[[#This Row],[Day High]]/Table2[[#This Row],[Close Price]])-1</f>
        <v>1.1614706139201791E-2</v>
      </c>
      <c r="AE43" s="1">
        <f>(Table2[[#This Row],[Close Price]]/Table2[[#This Row],[Current Week Low]])-1</f>
        <v>2.570763167323542E-2</v>
      </c>
      <c r="AF43" s="1">
        <f>(Table2[[#This Row],[Current Week High]]/Table2[[#This Row],[Close Price]])-1</f>
        <v>1.2688848135534059E-2</v>
      </c>
      <c r="AG43" s="1">
        <f>(Table2[[#This Row],[Close Price]]/Table2[[#This Row],[Current Month Low]])-1</f>
        <v>8.0690826727066733E-2</v>
      </c>
      <c r="AH43" s="1">
        <f>(Table2[[#This Row],[Current Month High]]/Table2[[#This Row],[Close Price]])-1</f>
        <v>1.8251681075888593E-2</v>
      </c>
      <c r="AI43">
        <v>1.82516810758885</v>
      </c>
      <c r="AJ43">
        <v>82.608279645340303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0.13</v>
      </c>
      <c r="AM43" t="s">
        <v>3150</v>
      </c>
      <c r="AN43">
        <v>6.24</v>
      </c>
      <c r="AO43" t="s">
        <v>3150</v>
      </c>
      <c r="AP43">
        <v>0.13829061873083301</v>
      </c>
      <c r="AQ43">
        <f>(Table2[[#This Row],[Sharpe Ratio]]-AVERAGE(Table2[Sharpe Ratio]))/_xlfn.STDEV.P(Table2[Sharpe Ratio])</f>
        <v>0.95609502957283854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4.7387851777090093</v>
      </c>
      <c r="AS43">
        <f>_xlfn.RANK.AVG(Table2[[#This Row],[1Y Return vs Nifty Z-Score]],Table2[1Y Return vs Nifty Z-Score])</f>
        <v>107</v>
      </c>
      <c r="AT43">
        <f>_xlfn.RANK.AVG(Table2[[#This Row],[6M Return vs Nifty Z-Score]],Table2[6M Return vs Nifty Z-Score])</f>
        <v>35</v>
      </c>
      <c r="AU43">
        <f>_xlfn.RANK.AVG(Table2[[#This Row],[Sharpe Ratio Z-Score]],Table2[Sharpe Ratio Z-Score])</f>
        <v>123</v>
      </c>
      <c r="AV43">
        <f>(Table2[[#This Row],[Rank 1Y]]+Table2[[#This Row],[Rank 6M]]+Table2[[#This Row],[Rank Sharpe]])/3</f>
        <v>88.333333333333329</v>
      </c>
    </row>
    <row r="44" spans="1:48" x14ac:dyDescent="0.3">
      <c r="A44" t="s">
        <v>1055</v>
      </c>
      <c r="B44" t="s">
        <v>1056</v>
      </c>
      <c r="C44" t="s">
        <v>3106</v>
      </c>
      <c r="D44" t="s">
        <v>367</v>
      </c>
      <c r="E44">
        <v>12190.31459912</v>
      </c>
      <c r="F44">
        <v>351.05</v>
      </c>
      <c r="G44">
        <v>37.3326610310096</v>
      </c>
      <c r="H44">
        <f>(Table2[[#This Row],[1Y Return vs Nifty]]-AVERAGE(Table2[1Y Return vs Nifty]))/_xlfn.STDEV.P(Table2[1Y Return vs Nifty])</f>
        <v>0.43817259820325127</v>
      </c>
      <c r="I44">
        <v>-13.6019982921215</v>
      </c>
      <c r="J44">
        <f>(Table2[[#This Row],[1M Return vs Nifty]]-AVERAGE(Table2[1M Return vs Nifty]))/_xlfn.STDEV.P(Table2[1M Return vs Nifty])</f>
        <v>-1.2155564229657341</v>
      </c>
      <c r="K44">
        <v>61.517620520031002</v>
      </c>
      <c r="L44">
        <f>(Table2[[#This Row],[6M Return vs Nifty]]-AVERAGE(Table2[6M Return vs Nifty]))/_xlfn.STDEV.P(Table2[6M Return vs Nifty])</f>
        <v>2.0053780938488761</v>
      </c>
      <c r="M44">
        <v>-6.5060835906363401</v>
      </c>
      <c r="N44">
        <f>(Table2[[#This Row],[1W Return vs Nifty]]-AVERAGE(Table2[1W Return vs Nifty]))/_xlfn.STDEV.P(Table2[1W Return vs Nifty])</f>
        <v>-1.8805508857612592</v>
      </c>
      <c r="O44">
        <v>372.04</v>
      </c>
      <c r="P44">
        <v>376.76003194930502</v>
      </c>
      <c r="Q44">
        <v>304.047945384473</v>
      </c>
      <c r="R44">
        <v>37.563611894131803</v>
      </c>
      <c r="S44" s="1">
        <f>(Table2[[#This Row],[Close Price]]-Table2[[#This Row],[20D EMA]])/Table2[[#This Row],[20D EMA]]</f>
        <v>-5.6418664659714034E-2</v>
      </c>
      <c r="T44" s="1">
        <f>(Table2[[#This Row],[Close Price]]-Table2[[#This Row],[50D EMA]])/Table2[[#This Row],[50D EMA]]</f>
        <v>-6.8239807222344698E-2</v>
      </c>
      <c r="U44" s="1">
        <f>(Table2[[#This Row],[Close Price]]-Table2[[#This Row],[200D EMA]])/Table2[[#This Row],[200D EMA]]</f>
        <v>0.15458764095936331</v>
      </c>
      <c r="V44">
        <v>0.63829257585625498</v>
      </c>
      <c r="W44">
        <v>332.2</v>
      </c>
      <c r="X44">
        <v>353.35</v>
      </c>
      <c r="Y44">
        <v>332.2</v>
      </c>
      <c r="Z44">
        <v>355.4</v>
      </c>
      <c r="AA44">
        <v>332.2</v>
      </c>
      <c r="AB44">
        <v>406.85</v>
      </c>
      <c r="AC44" s="1">
        <f>(Table2[[#This Row],[Close Price]]/Table2[[#This Row],[Day Low]])-1</f>
        <v>5.6742925948223943E-2</v>
      </c>
      <c r="AD44" s="1">
        <f>(Table2[[#This Row],[Day High]]/Table2[[#This Row],[Close Price]])-1</f>
        <v>6.5517732516735538E-3</v>
      </c>
      <c r="AE44" s="1">
        <f>(Table2[[#This Row],[Close Price]]/Table2[[#This Row],[Current Week Low]])-1</f>
        <v>5.6742925948223943E-2</v>
      </c>
      <c r="AF44" s="1">
        <f>(Table2[[#This Row],[Current Week High]]/Table2[[#This Row],[Close Price]])-1</f>
        <v>1.2391397236860779E-2</v>
      </c>
      <c r="AG44" s="1">
        <f>(Table2[[#This Row],[Close Price]]/Table2[[#This Row],[Current Month Low]])-1</f>
        <v>5.6742925948223943E-2</v>
      </c>
      <c r="AH44" s="1">
        <f>(Table2[[#This Row],[Current Month High]]/Table2[[#This Row],[Close Price]])-1</f>
        <v>0.15895171627973226</v>
      </c>
      <c r="AI44">
        <v>27.602905569007198</v>
      </c>
      <c r="AJ44">
        <v>119.40625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0.04</v>
      </c>
      <c r="AM44" t="s">
        <v>3150</v>
      </c>
      <c r="AN44">
        <v>-11.94</v>
      </c>
      <c r="AO44" t="s">
        <v>3149</v>
      </c>
      <c r="AP44">
        <v>0.18208422619857101</v>
      </c>
      <c r="AQ44">
        <f>(Table2[[#This Row],[Sharpe Ratio]]-AVERAGE(Table2[Sharpe Ratio]))/_xlfn.STDEV.P(Table2[Sharpe Ratio])</f>
        <v>1.4661385068420134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189</v>
      </c>
      <c r="AT44">
        <f>_xlfn.RANK.AVG(Table2[[#This Row],[6M Return vs Nifty Z-Score]],Table2[6M Return vs Nifty Z-Score])</f>
        <v>33</v>
      </c>
      <c r="AU44">
        <f>_xlfn.RANK.AVG(Table2[[#This Row],[Sharpe Ratio Z-Score]],Table2[Sharpe Ratio Z-Score])</f>
        <v>50</v>
      </c>
      <c r="AV44">
        <f>(Table2[[#This Row],[Rank 1Y]]+Table2[[#This Row],[Rank 6M]]+Table2[[#This Row],[Rank Sharpe]])/3</f>
        <v>90.666666666666671</v>
      </c>
    </row>
    <row r="45" spans="1:48" x14ac:dyDescent="0.3">
      <c r="A45" t="s">
        <v>1308</v>
      </c>
      <c r="B45" t="s">
        <v>1309</v>
      </c>
      <c r="C45" t="s">
        <v>3113</v>
      </c>
      <c r="D45" t="s">
        <v>387</v>
      </c>
      <c r="E45">
        <v>8430.4148019000004</v>
      </c>
      <c r="F45">
        <v>366.5</v>
      </c>
      <c r="G45">
        <v>87.640048572277905</v>
      </c>
      <c r="H45">
        <f>(Table2[[#This Row],[1Y Return vs Nifty]]-AVERAGE(Table2[1Y Return vs Nifty]))/_xlfn.STDEV.P(Table2[1Y Return vs Nifty])</f>
        <v>1.4613566179927673</v>
      </c>
      <c r="I45">
        <v>-14.062776099725101</v>
      </c>
      <c r="J45">
        <f>(Table2[[#This Row],[1M Return vs Nifty]]-AVERAGE(Table2[1M Return vs Nifty]))/_xlfn.STDEV.P(Table2[1M Return vs Nifty])</f>
        <v>-1.2641952293891723</v>
      </c>
      <c r="K45">
        <v>24.548157375379901</v>
      </c>
      <c r="L45">
        <f>(Table2[[#This Row],[6M Return vs Nifty]]-AVERAGE(Table2[6M Return vs Nifty]))/_xlfn.STDEV.P(Table2[6M Return vs Nifty])</f>
        <v>0.75465562763933669</v>
      </c>
      <c r="M45">
        <v>-1.16300788770789</v>
      </c>
      <c r="N45">
        <f>(Table2[[#This Row],[1W Return vs Nifty]]-AVERAGE(Table2[1W Return vs Nifty]))/_xlfn.STDEV.P(Table2[1W Return vs Nifty])</f>
        <v>-0.57752754947594165</v>
      </c>
      <c r="O45">
        <v>396.41</v>
      </c>
      <c r="P45">
        <v>398.70271693253301</v>
      </c>
      <c r="Q45">
        <v>326.07383185592801</v>
      </c>
      <c r="R45">
        <v>36.365389585405701</v>
      </c>
      <c r="S45" s="1">
        <f>(Table2[[#This Row],[Close Price]]-Table2[[#This Row],[20D EMA]])/Table2[[#This Row],[20D EMA]]</f>
        <v>-7.5452183345526155E-2</v>
      </c>
      <c r="T45" s="1">
        <f>(Table2[[#This Row],[Close Price]]-Table2[[#This Row],[50D EMA]])/Table2[[#This Row],[50D EMA]]</f>
        <v>-8.0768742135214067E-2</v>
      </c>
      <c r="U45" s="1">
        <f>(Table2[[#This Row],[Close Price]]-Table2[[#This Row],[200D EMA]])/Table2[[#This Row],[200D EMA]]</f>
        <v>0.12397857231896435</v>
      </c>
      <c r="V45">
        <v>1.0062617537857299</v>
      </c>
      <c r="W45">
        <v>355.2</v>
      </c>
      <c r="X45">
        <v>380.5</v>
      </c>
      <c r="Y45">
        <v>355.2</v>
      </c>
      <c r="Z45">
        <v>389.7</v>
      </c>
      <c r="AA45">
        <v>355.2</v>
      </c>
      <c r="AB45">
        <v>435.65</v>
      </c>
      <c r="AC45" s="1">
        <f>(Table2[[#This Row],[Close Price]]/Table2[[#This Row],[Day Low]])-1</f>
        <v>3.1813063063063085E-2</v>
      </c>
      <c r="AD45" s="1">
        <f>(Table2[[#This Row],[Day High]]/Table2[[#This Row],[Close Price]])-1</f>
        <v>3.8199181446111785E-2</v>
      </c>
      <c r="AE45" s="1">
        <f>(Table2[[#This Row],[Close Price]]/Table2[[#This Row],[Current Week Low]])-1</f>
        <v>3.1813063063063085E-2</v>
      </c>
      <c r="AF45" s="1">
        <f>(Table2[[#This Row],[Current Week High]]/Table2[[#This Row],[Close Price]])-1</f>
        <v>6.3301500682128253E-2</v>
      </c>
      <c r="AG45" s="1">
        <f>(Table2[[#This Row],[Close Price]]/Table2[[#This Row],[Current Month Low]])-1</f>
        <v>3.1813063063063085E-2</v>
      </c>
      <c r="AH45" s="1">
        <f>(Table2[[#This Row],[Current Month High]]/Table2[[#This Row],[Close Price]])-1</f>
        <v>0.1886766712141883</v>
      </c>
      <c r="AI45">
        <v>29.331514324693</v>
      </c>
      <c r="AJ45">
        <v>126.58423493044801</v>
      </c>
      <c r="AK45" t="str">
        <f>IF(AND(Table2[[#This Row],[20D EMA]]&gt;Table2[[#This Row],[50D EMA]],Table2[[#This Row],[50D EMA]]&gt;Table2[[#This Row],[200D EMA]]),"Uptrend","Downtrend/NoTrend")</f>
        <v>Downtrend/NoTrend</v>
      </c>
      <c r="AL45">
        <v>0.02</v>
      </c>
      <c r="AM45" t="s">
        <v>3150</v>
      </c>
      <c r="AN45">
        <v>-13.8</v>
      </c>
      <c r="AO45" t="s">
        <v>3149</v>
      </c>
      <c r="AP45">
        <v>0.158272623453484</v>
      </c>
      <c r="AQ45">
        <f>(Table2[[#This Row],[Sharpe Ratio]]-AVERAGE(Table2[Sharpe Ratio]))/_xlfn.STDEV.P(Table2[Sharpe Ratio])</f>
        <v>1.18881600783566</v>
      </c>
      <c r="AR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">
        <f>_xlfn.RANK.AVG(Table2[[#This Row],[1Y Return vs Nifty Z-Score]],Table2[1Y Return vs Nifty Z-Score])</f>
        <v>59</v>
      </c>
      <c r="AT45">
        <f>_xlfn.RANK.AVG(Table2[[#This Row],[6M Return vs Nifty Z-Score]],Table2[6M Return vs Nifty Z-Score])</f>
        <v>130</v>
      </c>
      <c r="AU45">
        <f>_xlfn.RANK.AVG(Table2[[#This Row],[Sharpe Ratio Z-Score]],Table2[Sharpe Ratio Z-Score])</f>
        <v>83</v>
      </c>
      <c r="AV45">
        <f>(Table2[[#This Row],[Rank 1Y]]+Table2[[#This Row],[Rank 6M]]+Table2[[#This Row],[Rank Sharpe]])/3</f>
        <v>90.666666666666671</v>
      </c>
    </row>
    <row r="46" spans="1:48" x14ac:dyDescent="0.3">
      <c r="A46" t="s">
        <v>248</v>
      </c>
      <c r="B46" t="s">
        <v>249</v>
      </c>
      <c r="C46" t="s">
        <v>3103</v>
      </c>
      <c r="D46" t="s">
        <v>250</v>
      </c>
      <c r="E46">
        <v>96724.572036400001</v>
      </c>
      <c r="F46">
        <v>11141.9</v>
      </c>
      <c r="G46">
        <v>150.86625769331101</v>
      </c>
      <c r="H46">
        <f>(Table2[[#This Row],[1Y Return vs Nifty]]-AVERAGE(Table2[1Y Return vs Nifty]))/_xlfn.STDEV.P(Table2[1Y Return vs Nifty])</f>
        <v>2.7472919441204224</v>
      </c>
      <c r="I46">
        <v>1.9305563149302301</v>
      </c>
      <c r="J46">
        <f>(Table2[[#This Row],[1M Return vs Nifty]]-AVERAGE(Table2[1M Return vs Nifty]))/_xlfn.STDEV.P(Table2[1M Return vs Nifty])</f>
        <v>0.4240297383621689</v>
      </c>
      <c r="K46">
        <v>41.634765000117099</v>
      </c>
      <c r="L46">
        <f>(Table2[[#This Row],[6M Return vs Nifty]]-AVERAGE(Table2[6M Return vs Nifty]))/_xlfn.STDEV.P(Table2[6M Return vs Nifty])</f>
        <v>1.3327166058025539</v>
      </c>
      <c r="M46">
        <v>-3.7620586519025498</v>
      </c>
      <c r="N46">
        <f>(Table2[[#This Row],[1W Return vs Nifty]]-AVERAGE(Table2[1W Return vs Nifty]))/_xlfn.STDEV.P(Table2[1W Return vs Nifty])</f>
        <v>-1.2113616903771602</v>
      </c>
      <c r="O46">
        <v>11352.82</v>
      </c>
      <c r="P46">
        <v>11232.1524822514</v>
      </c>
      <c r="Q46">
        <v>9503.0904732057497</v>
      </c>
      <c r="R46">
        <v>39.933353732179697</v>
      </c>
      <c r="S46" s="1">
        <f>(Table2[[#This Row],[Close Price]]-Table2[[#This Row],[20D EMA]])/Table2[[#This Row],[20D EMA]]</f>
        <v>-1.8578643896406361E-2</v>
      </c>
      <c r="T46" s="1">
        <f>(Table2[[#This Row],[Close Price]]-Table2[[#This Row],[50D EMA]])/Table2[[#This Row],[50D EMA]]</f>
        <v>-8.0351902624197762E-3</v>
      </c>
      <c r="U46" s="1">
        <f>(Table2[[#This Row],[Close Price]]-Table2[[#This Row],[200D EMA]])/Table2[[#This Row],[200D EMA]]</f>
        <v>0.1724501657029282</v>
      </c>
      <c r="V46">
        <v>0.44375188565996898</v>
      </c>
      <c r="W46">
        <v>11020</v>
      </c>
      <c r="X46">
        <v>11280.45</v>
      </c>
      <c r="Y46">
        <v>11009.4</v>
      </c>
      <c r="Z46">
        <v>11844.9</v>
      </c>
      <c r="AA46">
        <v>10725.15</v>
      </c>
      <c r="AB46">
        <v>12141.95</v>
      </c>
      <c r="AC46" s="1">
        <f>(Table2[[#This Row],[Close Price]]/Table2[[#This Row],[Day Low]])-1</f>
        <v>1.1061705989110715E-2</v>
      </c>
      <c r="AD46" s="1">
        <f>(Table2[[#This Row],[Day High]]/Table2[[#This Row],[Close Price]])-1</f>
        <v>1.2435042497240145E-2</v>
      </c>
      <c r="AE46" s="1">
        <f>(Table2[[#This Row],[Close Price]]/Table2[[#This Row],[Current Week Low]])-1</f>
        <v>1.2035169945682878E-2</v>
      </c>
      <c r="AF46" s="1">
        <f>(Table2[[#This Row],[Current Week High]]/Table2[[#This Row],[Close Price]])-1</f>
        <v>6.3095163302488766E-2</v>
      </c>
      <c r="AG46" s="1">
        <f>(Table2[[#This Row],[Close Price]]/Table2[[#This Row],[Current Month Low]])-1</f>
        <v>3.8857265399551588E-2</v>
      </c>
      <c r="AH46" s="1">
        <f>(Table2[[#This Row],[Current Month High]]/Table2[[#This Row],[Close Price]])-1</f>
        <v>8.975578671501272E-2</v>
      </c>
      <c r="AI46">
        <v>13.2571643974546</v>
      </c>
      <c r="AJ46">
        <v>181.521066262396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0.04</v>
      </c>
      <c r="AM46" t="s">
        <v>3150</v>
      </c>
      <c r="AN46">
        <v>2.95</v>
      </c>
      <c r="AO46" t="s">
        <v>3150</v>
      </c>
      <c r="AP46">
        <v>0.10854479645950101</v>
      </c>
      <c r="AQ46">
        <f>(Table2[[#This Row],[Sharpe Ratio]]-AVERAGE(Table2[Sharpe Ratio]))/_xlfn.STDEV.P(Table2[Sharpe Ratio])</f>
        <v>0.60965947646893537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3.9023360743769206</v>
      </c>
      <c r="AS46">
        <f>_xlfn.RANK.AVG(Table2[[#This Row],[1Y Return vs Nifty Z-Score]],Table2[1Y Return vs Nifty Z-Score])</f>
        <v>19</v>
      </c>
      <c r="AT46">
        <f>_xlfn.RANK.AVG(Table2[[#This Row],[6M Return vs Nifty Z-Score]],Table2[6M Return vs Nifty Z-Score])</f>
        <v>63</v>
      </c>
      <c r="AU46">
        <f>_xlfn.RANK.AVG(Table2[[#This Row],[Sharpe Ratio Z-Score]],Table2[Sharpe Ratio Z-Score])</f>
        <v>194</v>
      </c>
      <c r="AV46">
        <f>(Table2[[#This Row],[Rank 1Y]]+Table2[[#This Row],[Rank 6M]]+Table2[[#This Row],[Rank Sharpe]])/3</f>
        <v>92</v>
      </c>
    </row>
    <row r="47" spans="1:48" x14ac:dyDescent="0.3">
      <c r="A47" t="s">
        <v>1319</v>
      </c>
      <c r="B47" t="s">
        <v>1320</v>
      </c>
      <c r="C47" t="s">
        <v>3118</v>
      </c>
      <c r="D47" t="s">
        <v>270</v>
      </c>
      <c r="E47">
        <v>8322.1798068899898</v>
      </c>
      <c r="F47">
        <v>1929.05</v>
      </c>
      <c r="G47">
        <v>94.577718628227501</v>
      </c>
      <c r="H47">
        <f>(Table2[[#This Row],[1Y Return vs Nifty]]-AVERAGE(Table2[1Y Return vs Nifty]))/_xlfn.STDEV.P(Table2[1Y Return vs Nifty])</f>
        <v>1.6024594158670713</v>
      </c>
      <c r="I47">
        <v>-7.0530278834794302</v>
      </c>
      <c r="J47">
        <f>(Table2[[#This Row],[1M Return vs Nifty]]-AVERAGE(Table2[1M Return vs Nifty]))/_xlfn.STDEV.P(Table2[1M Return vs Nifty])</f>
        <v>-0.52425988324002515</v>
      </c>
      <c r="K47">
        <v>47.898176453575701</v>
      </c>
      <c r="L47">
        <f>(Table2[[#This Row],[6M Return vs Nifty]]-AVERAGE(Table2[6M Return vs Nifty]))/_xlfn.STDEV.P(Table2[6M Return vs Nifty])</f>
        <v>1.5446155286866492</v>
      </c>
      <c r="M47">
        <v>0.92224598885032505</v>
      </c>
      <c r="N47">
        <f>(Table2[[#This Row],[1W Return vs Nifty]]-AVERAGE(Table2[1W Return vs Nifty]))/_xlfn.STDEV.P(Table2[1W Return vs Nifty])</f>
        <v>-6.8993773369127057E-2</v>
      </c>
      <c r="O47">
        <v>2045.37</v>
      </c>
      <c r="P47">
        <v>2039.6361639663901</v>
      </c>
      <c r="Q47">
        <v>1668.58478349749</v>
      </c>
      <c r="R47">
        <v>37.087008722348699</v>
      </c>
      <c r="S47" s="1">
        <f>(Table2[[#This Row],[Close Price]]-Table2[[#This Row],[20D EMA]])/Table2[[#This Row],[20D EMA]]</f>
        <v>-5.6869906178344233E-2</v>
      </c>
      <c r="T47" s="1">
        <f>(Table2[[#This Row],[Close Price]]-Table2[[#This Row],[50D EMA]])/Table2[[#This Row],[50D EMA]]</f>
        <v>-5.4218573841786626E-2</v>
      </c>
      <c r="U47" s="1">
        <f>(Table2[[#This Row],[Close Price]]-Table2[[#This Row],[200D EMA]])/Table2[[#This Row],[200D EMA]]</f>
        <v>0.15609947967795415</v>
      </c>
      <c r="V47">
        <v>1.02887475682676</v>
      </c>
      <c r="W47">
        <v>1890</v>
      </c>
      <c r="X47">
        <v>1942.8</v>
      </c>
      <c r="Y47">
        <v>1890</v>
      </c>
      <c r="Z47">
        <v>2117.4</v>
      </c>
      <c r="AA47">
        <v>1890</v>
      </c>
      <c r="AB47">
        <v>2242.5500000000002</v>
      </c>
      <c r="AC47" s="1">
        <f>(Table2[[#This Row],[Close Price]]/Table2[[#This Row],[Day Low]])-1</f>
        <v>2.0661375661375603E-2</v>
      </c>
      <c r="AD47" s="1">
        <f>(Table2[[#This Row],[Day High]]/Table2[[#This Row],[Close Price]])-1</f>
        <v>7.1278608641558439E-3</v>
      </c>
      <c r="AE47" s="1">
        <f>(Table2[[#This Row],[Close Price]]/Table2[[#This Row],[Current Week Low]])-1</f>
        <v>2.0661375661375603E-2</v>
      </c>
      <c r="AF47" s="1">
        <f>(Table2[[#This Row],[Current Week High]]/Table2[[#This Row],[Close Price]])-1</f>
        <v>9.7638734091910706E-2</v>
      </c>
      <c r="AG47" s="1">
        <f>(Table2[[#This Row],[Close Price]]/Table2[[#This Row],[Current Month Low]])-1</f>
        <v>2.0661375661375603E-2</v>
      </c>
      <c r="AH47" s="1">
        <f>(Table2[[#This Row],[Current Month High]]/Table2[[#This Row],[Close Price]])-1</f>
        <v>0.16251522770275528</v>
      </c>
      <c r="AI47">
        <v>24.7634846167802</v>
      </c>
      <c r="AJ47">
        <v>117.21089967346001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0.21</v>
      </c>
      <c r="AM47" t="s">
        <v>3150</v>
      </c>
      <c r="AN47">
        <v>-9.6999999999999993</v>
      </c>
      <c r="AO47" t="s">
        <v>3149</v>
      </c>
      <c r="AP47">
        <v>0.103776561636135</v>
      </c>
      <c r="AQ47">
        <f>(Table2[[#This Row],[Sharpe Ratio]]-AVERAGE(Table2[Sharpe Ratio]))/_xlfn.STDEV.P(Table2[Sharpe Ratio])</f>
        <v>0.55412609590563766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3.1079473838502056</v>
      </c>
      <c r="AS47">
        <f>_xlfn.RANK.AVG(Table2[[#This Row],[1Y Return vs Nifty Z-Score]],Table2[1Y Return vs Nifty Z-Score])</f>
        <v>47</v>
      </c>
      <c r="AT47">
        <f>_xlfn.RANK.AVG(Table2[[#This Row],[6M Return vs Nifty Z-Score]],Table2[6M Return vs Nifty Z-Score])</f>
        <v>49</v>
      </c>
      <c r="AU47">
        <f>_xlfn.RANK.AVG(Table2[[#This Row],[Sharpe Ratio Z-Score]],Table2[Sharpe Ratio Z-Score])</f>
        <v>210</v>
      </c>
      <c r="AV47">
        <f>(Table2[[#This Row],[Rank 1Y]]+Table2[[#This Row],[Rank 6M]]+Table2[[#This Row],[Rank Sharpe]])/3</f>
        <v>102</v>
      </c>
    </row>
    <row r="48" spans="1:48" x14ac:dyDescent="0.3">
      <c r="A48" t="s">
        <v>428</v>
      </c>
      <c r="B48" t="s">
        <v>429</v>
      </c>
      <c r="C48" t="s">
        <v>3108</v>
      </c>
      <c r="D48" t="s">
        <v>247</v>
      </c>
      <c r="E48">
        <v>51390.001134359998</v>
      </c>
      <c r="F48">
        <v>680.7</v>
      </c>
      <c r="G48">
        <v>58.610283201660401</v>
      </c>
      <c r="H48">
        <f>(Table2[[#This Row],[1Y Return vs Nifty]]-AVERAGE(Table2[1Y Return vs Nifty]))/_xlfn.STDEV.P(Table2[1Y Return vs Nifty])</f>
        <v>0.87093056970932126</v>
      </c>
      <c r="I48">
        <v>13.966158605804999</v>
      </c>
      <c r="J48">
        <f>(Table2[[#This Row],[1M Return vs Nifty]]-AVERAGE(Table2[1M Return vs Nifty]))/_xlfn.STDEV.P(Table2[1M Return vs Nifty])</f>
        <v>1.6944844355184092</v>
      </c>
      <c r="K48">
        <v>43.678200393138503</v>
      </c>
      <c r="L48">
        <f>(Table2[[#This Row],[6M Return vs Nifty]]-AVERAGE(Table2[6M Return vs Nifty]))/_xlfn.STDEV.P(Table2[6M Return vs Nifty])</f>
        <v>1.4018485416464579</v>
      </c>
      <c r="M48">
        <v>6.0416338181757396</v>
      </c>
      <c r="N48">
        <f>(Table2[[#This Row],[1W Return vs Nifty]]-AVERAGE(Table2[1W Return vs Nifty]))/_xlfn.STDEV.P(Table2[1W Return vs Nifty])</f>
        <v>1.1794784886746172</v>
      </c>
      <c r="O48">
        <v>630.01</v>
      </c>
      <c r="P48">
        <v>603.84483481100199</v>
      </c>
      <c r="Q48">
        <v>513.07706854907497</v>
      </c>
      <c r="R48">
        <v>76.405362111057997</v>
      </c>
      <c r="S48" s="1">
        <f>(Table2[[#This Row],[Close Price]]-Table2[[#This Row],[20D EMA]])/Table2[[#This Row],[20D EMA]]</f>
        <v>8.0459040332693216E-2</v>
      </c>
      <c r="T48" s="1">
        <f>(Table2[[#This Row],[Close Price]]-Table2[[#This Row],[50D EMA]])/Table2[[#This Row],[50D EMA]]</f>
        <v>0.12727634776084992</v>
      </c>
      <c r="U48" s="1">
        <f>(Table2[[#This Row],[Close Price]]-Table2[[#This Row],[200D EMA]])/Table2[[#This Row],[200D EMA]]</f>
        <v>0.32670127301721774</v>
      </c>
      <c r="V48">
        <v>1.1446197565963701</v>
      </c>
      <c r="W48">
        <v>654.9</v>
      </c>
      <c r="X48">
        <v>691</v>
      </c>
      <c r="Y48">
        <v>627.04999999999995</v>
      </c>
      <c r="Z48">
        <v>691</v>
      </c>
      <c r="AA48">
        <v>604.9</v>
      </c>
      <c r="AB48">
        <v>691</v>
      </c>
      <c r="AC48" s="1">
        <f>(Table2[[#This Row],[Close Price]]/Table2[[#This Row],[Day Low]])-1</f>
        <v>3.9395327530920898E-2</v>
      </c>
      <c r="AD48" s="1">
        <f>(Table2[[#This Row],[Day High]]/Table2[[#This Row],[Close Price]])-1</f>
        <v>1.5131482297634724E-2</v>
      </c>
      <c r="AE48" s="1">
        <f>(Table2[[#This Row],[Close Price]]/Table2[[#This Row],[Current Week Low]])-1</f>
        <v>8.5559365281875577E-2</v>
      </c>
      <c r="AF48" s="1">
        <f>(Table2[[#This Row],[Current Week High]]/Table2[[#This Row],[Close Price]])-1</f>
        <v>1.5131482297634724E-2</v>
      </c>
      <c r="AG48" s="1">
        <f>(Table2[[#This Row],[Close Price]]/Table2[[#This Row],[Current Month Low]])-1</f>
        <v>0.12530996858984977</v>
      </c>
      <c r="AH48" s="1">
        <f>(Table2[[#This Row],[Current Month High]]/Table2[[#This Row],[Close Price]])-1</f>
        <v>1.5131482297634724E-2</v>
      </c>
      <c r="AI48">
        <v>1.51314822976347</v>
      </c>
      <c r="AJ48">
        <v>91.100505334082001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0.28000000000000003</v>
      </c>
      <c r="AM48" t="s">
        <v>3150</v>
      </c>
      <c r="AN48">
        <v>7.14</v>
      </c>
      <c r="AO48" t="s">
        <v>3150</v>
      </c>
      <c r="AP48">
        <v>0.11850835124159501</v>
      </c>
      <c r="AQ48">
        <f>(Table2[[#This Row],[Sharpe Ratio]]-AVERAGE(Table2[Sharpe Ratio]))/_xlfn.STDEV.P(Table2[Sharpe Ratio])</f>
        <v>0.72570029659924429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5.872442332148049</v>
      </c>
      <c r="AS48">
        <f>_xlfn.RANK.AVG(Table2[[#This Row],[1Y Return vs Nifty Z-Score]],Table2[1Y Return vs Nifty Z-Score])</f>
        <v>106</v>
      </c>
      <c r="AT48">
        <f>_xlfn.RANK.AVG(Table2[[#This Row],[6M Return vs Nifty Z-Score]],Table2[6M Return vs Nifty Z-Score])</f>
        <v>58</v>
      </c>
      <c r="AU48">
        <f>_xlfn.RANK.AVG(Table2[[#This Row],[Sharpe Ratio Z-Score]],Table2[Sharpe Ratio Z-Score])</f>
        <v>159</v>
      </c>
      <c r="AV48">
        <f>(Table2[[#This Row],[Rank 1Y]]+Table2[[#This Row],[Rank 6M]]+Table2[[#This Row],[Rank Sharpe]])/3</f>
        <v>107.66666666666667</v>
      </c>
    </row>
    <row r="49" spans="1:48" x14ac:dyDescent="0.3">
      <c r="A49" t="s">
        <v>57</v>
      </c>
      <c r="B49" t="s">
        <v>58</v>
      </c>
      <c r="C49" t="s">
        <v>3109</v>
      </c>
      <c r="D49" t="s">
        <v>59</v>
      </c>
      <c r="E49">
        <v>351963.905734125</v>
      </c>
      <c r="F49">
        <v>2936.25</v>
      </c>
      <c r="G49">
        <v>71.037814948619896</v>
      </c>
      <c r="H49">
        <f>(Table2[[#This Row],[1Y Return vs Nifty]]-AVERAGE(Table2[1Y Return vs Nifty]))/_xlfn.STDEV.P(Table2[1Y Return vs Nifty])</f>
        <v>1.123689707290952</v>
      </c>
      <c r="I49">
        <v>5.4020583213100197</v>
      </c>
      <c r="J49">
        <f>(Table2[[#This Row],[1M Return vs Nifty]]-AVERAGE(Table2[1M Return vs Nifty]))/_xlfn.STDEV.P(Table2[1M Return vs Nifty])</f>
        <v>0.79047471748352216</v>
      </c>
      <c r="K49">
        <v>12.751939122544201</v>
      </c>
      <c r="L49">
        <f>(Table2[[#This Row],[6M Return vs Nifty]]-AVERAGE(Table2[6M Return vs Nifty]))/_xlfn.STDEV.P(Table2[6M Return vs Nifty])</f>
        <v>0.35557503706096633</v>
      </c>
      <c r="M49">
        <v>5.5333677031424804</v>
      </c>
      <c r="N49">
        <f>(Table2[[#This Row],[1W Return vs Nifty]]-AVERAGE(Table2[1W Return vs Nifty]))/_xlfn.STDEV.P(Table2[1W Return vs Nifty])</f>
        <v>1.0555269211217884</v>
      </c>
      <c r="O49">
        <v>2890.37</v>
      </c>
      <c r="P49">
        <v>2892.01171032402</v>
      </c>
      <c r="Q49">
        <v>2553.0447547099302</v>
      </c>
      <c r="R49">
        <v>57.717016560560602</v>
      </c>
      <c r="S49" s="1">
        <f>(Table2[[#This Row],[Close Price]]-Table2[[#This Row],[20D EMA]])/Table2[[#This Row],[20D EMA]]</f>
        <v>1.5873400291312224E-2</v>
      </c>
      <c r="T49" s="1">
        <f>(Table2[[#This Row],[Close Price]]-Table2[[#This Row],[50D EMA]])/Table2[[#This Row],[50D EMA]]</f>
        <v>1.5296718722837941E-2</v>
      </c>
      <c r="U49" s="1">
        <f>(Table2[[#This Row],[Close Price]]-Table2[[#This Row],[200D EMA]])/Table2[[#This Row],[200D EMA]]</f>
        <v>0.15009734732739086</v>
      </c>
      <c r="V49">
        <v>1.0338225180499201</v>
      </c>
      <c r="W49">
        <v>2918</v>
      </c>
      <c r="X49">
        <v>2974</v>
      </c>
      <c r="Y49">
        <v>2800.05</v>
      </c>
      <c r="Z49">
        <v>2998</v>
      </c>
      <c r="AA49">
        <v>2736.25</v>
      </c>
      <c r="AB49">
        <v>3009.6</v>
      </c>
      <c r="AC49" s="1">
        <f>(Table2[[#This Row],[Close Price]]/Table2[[#This Row],[Day Low]])-1</f>
        <v>6.2542837559973474E-3</v>
      </c>
      <c r="AD49" s="1">
        <f>(Table2[[#This Row],[Day High]]/Table2[[#This Row],[Close Price]])-1</f>
        <v>1.2856534695615096E-2</v>
      </c>
      <c r="AE49" s="1">
        <f>(Table2[[#This Row],[Close Price]]/Table2[[#This Row],[Current Week Low]])-1</f>
        <v>4.8641988535918834E-2</v>
      </c>
      <c r="AF49" s="1">
        <f>(Table2[[#This Row],[Current Week High]]/Table2[[#This Row],[Close Price]])-1</f>
        <v>2.1030225627926669E-2</v>
      </c>
      <c r="AG49" s="1">
        <f>(Table2[[#This Row],[Close Price]]/Table2[[#This Row],[Current Month Low]])-1</f>
        <v>7.3092736409319237E-2</v>
      </c>
      <c r="AH49" s="1">
        <f>(Table2[[#This Row],[Current Month High]]/Table2[[#This Row],[Close Price]])-1</f>
        <v>2.498084291187741E-2</v>
      </c>
      <c r="AI49">
        <v>9.7352064708386497</v>
      </c>
      <c r="AJ49">
        <v>91.286644951140005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0.19</v>
      </c>
      <c r="AM49" t="s">
        <v>3150</v>
      </c>
      <c r="AN49">
        <v>4.21</v>
      </c>
      <c r="AO49" t="s">
        <v>3150</v>
      </c>
      <c r="AP49">
        <v>0.193611794524611</v>
      </c>
      <c r="AQ49">
        <f>(Table2[[#This Row],[Sharpe Ratio]]-AVERAGE(Table2[Sharpe Ratio]))/_xlfn.STDEV.P(Table2[Sharpe Ratio])</f>
        <v>1.6003946545640939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80</v>
      </c>
      <c r="AT49">
        <f>_xlfn.RANK.AVG(Table2[[#This Row],[6M Return vs Nifty Z-Score]],Table2[6M Return vs Nifty Z-Score])</f>
        <v>207</v>
      </c>
      <c r="AU49">
        <f>_xlfn.RANK.AVG(Table2[[#This Row],[Sharpe Ratio Z-Score]],Table2[Sharpe Ratio Z-Score])</f>
        <v>38</v>
      </c>
      <c r="AV49">
        <f>(Table2[[#This Row],[Rank 1Y]]+Table2[[#This Row],[Rank 6M]]+Table2[[#This Row],[Rank Sharpe]])/3</f>
        <v>108.33333333333333</v>
      </c>
    </row>
    <row r="50" spans="1:48" x14ac:dyDescent="0.3">
      <c r="A50" t="s">
        <v>473</v>
      </c>
      <c r="B50" t="s">
        <v>474</v>
      </c>
      <c r="C50" t="s">
        <v>3114</v>
      </c>
      <c r="D50" t="s">
        <v>175</v>
      </c>
      <c r="E50">
        <v>45587.037585127</v>
      </c>
      <c r="F50">
        <v>248.21</v>
      </c>
      <c r="G50">
        <v>138.43970887745201</v>
      </c>
      <c r="H50">
        <f>(Table2[[#This Row],[1Y Return vs Nifty]]-AVERAGE(Table2[1Y Return vs Nifty]))/_xlfn.STDEV.P(Table2[1Y Return vs Nifty])</f>
        <v>2.4945527980240136</v>
      </c>
      <c r="I50">
        <v>8.1438462354222203</v>
      </c>
      <c r="J50">
        <f>(Table2[[#This Row],[1M Return vs Nifty]]-AVERAGE(Table2[1M Return vs Nifty]))/_xlfn.STDEV.P(Table2[1M Return vs Nifty])</f>
        <v>1.0798925006493103</v>
      </c>
      <c r="K50">
        <v>21.053794197504299</v>
      </c>
      <c r="L50">
        <f>(Table2[[#This Row],[6M Return vs Nifty]]-AVERAGE(Table2[6M Return vs Nifty]))/_xlfn.STDEV.P(Table2[6M Return vs Nifty])</f>
        <v>0.63643701801106245</v>
      </c>
      <c r="M50">
        <v>6.4679556251259998</v>
      </c>
      <c r="N50">
        <f>(Table2[[#This Row],[1W Return vs Nifty]]-AVERAGE(Table2[1W Return vs Nifty]))/_xlfn.STDEV.P(Table2[1W Return vs Nifty])</f>
        <v>1.2834461833339028</v>
      </c>
      <c r="O50">
        <v>230.79</v>
      </c>
      <c r="P50">
        <v>218.19624732606499</v>
      </c>
      <c r="Q50">
        <v>184.00682736932899</v>
      </c>
      <c r="R50">
        <v>69.552012548720896</v>
      </c>
      <c r="S50" s="1">
        <f>(Table2[[#This Row],[Close Price]]-Table2[[#This Row],[20D EMA]])/Table2[[#This Row],[20D EMA]]</f>
        <v>7.5479873478053711E-2</v>
      </c>
      <c r="T50" s="1">
        <f>(Table2[[#This Row],[Close Price]]-Table2[[#This Row],[50D EMA]])/Table2[[#This Row],[50D EMA]]</f>
        <v>0.13755393615493072</v>
      </c>
      <c r="U50" s="1">
        <f>(Table2[[#This Row],[Close Price]]-Table2[[#This Row],[200D EMA]])/Table2[[#This Row],[200D EMA]]</f>
        <v>0.34891733936483632</v>
      </c>
      <c r="V50">
        <v>1.64423355823669</v>
      </c>
      <c r="W50">
        <v>239.55</v>
      </c>
      <c r="X50">
        <v>253.58</v>
      </c>
      <c r="Y50">
        <v>225</v>
      </c>
      <c r="Z50">
        <v>253.58</v>
      </c>
      <c r="AA50">
        <v>218.6</v>
      </c>
      <c r="AB50">
        <v>253.58</v>
      </c>
      <c r="AC50" s="1">
        <f>(Table2[[#This Row],[Close Price]]/Table2[[#This Row],[Day Low]])-1</f>
        <v>3.6151116677102912E-2</v>
      </c>
      <c r="AD50" s="1">
        <f>(Table2[[#This Row],[Day High]]/Table2[[#This Row],[Close Price]])-1</f>
        <v>2.1634905926433357E-2</v>
      </c>
      <c r="AE50" s="1">
        <f>(Table2[[#This Row],[Close Price]]/Table2[[#This Row],[Current Week Low]])-1</f>
        <v>0.10315555555555567</v>
      </c>
      <c r="AF50" s="1">
        <f>(Table2[[#This Row],[Current Week High]]/Table2[[#This Row],[Close Price]])-1</f>
        <v>2.1634905926433357E-2</v>
      </c>
      <c r="AG50" s="1">
        <f>(Table2[[#This Row],[Close Price]]/Table2[[#This Row],[Current Month Low]])-1</f>
        <v>0.13545288197621241</v>
      </c>
      <c r="AH50" s="1">
        <f>(Table2[[#This Row],[Current Month High]]/Table2[[#This Row],[Close Price]])-1</f>
        <v>2.1634905926433357E-2</v>
      </c>
      <c r="AI50">
        <v>2.1634905926433299</v>
      </c>
      <c r="AJ50">
        <v>175.48279689234101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0.48</v>
      </c>
      <c r="AM50" t="s">
        <v>3150</v>
      </c>
      <c r="AN50">
        <v>8.32</v>
      </c>
      <c r="AO50" t="s">
        <v>3150</v>
      </c>
      <c r="AP50">
        <v>0.1222601833327</v>
      </c>
      <c r="AQ50">
        <f>(Table2[[#This Row],[Sharpe Ratio]]-AVERAGE(Table2[Sharpe Ratio]))/_xlfn.STDEV.P(Table2[Sharpe Ratio])</f>
        <v>0.76939611424310894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6.2637246142613989</v>
      </c>
      <c r="AS50">
        <f>_xlfn.RANK.AVG(Table2[[#This Row],[1Y Return vs Nifty Z-Score]],Table2[1Y Return vs Nifty Z-Score])</f>
        <v>24</v>
      </c>
      <c r="AT50">
        <f>_xlfn.RANK.AVG(Table2[[#This Row],[6M Return vs Nifty Z-Score]],Table2[6M Return vs Nifty Z-Score])</f>
        <v>151</v>
      </c>
      <c r="AU50">
        <f>_xlfn.RANK.AVG(Table2[[#This Row],[Sharpe Ratio Z-Score]],Table2[Sharpe Ratio Z-Score])</f>
        <v>153</v>
      </c>
      <c r="AV50">
        <f>(Table2[[#This Row],[Rank 1Y]]+Table2[[#This Row],[Rank 6M]]+Table2[[#This Row],[Rank Sharpe]])/3</f>
        <v>109.33333333333333</v>
      </c>
    </row>
    <row r="51" spans="1:48" x14ac:dyDescent="0.3">
      <c r="A51" t="s">
        <v>631</v>
      </c>
      <c r="B51" t="s">
        <v>632</v>
      </c>
      <c r="C51" t="s">
        <v>3102</v>
      </c>
      <c r="D51" t="s">
        <v>453</v>
      </c>
      <c r="E51">
        <v>28087.02</v>
      </c>
      <c r="F51">
        <v>800.2</v>
      </c>
      <c r="G51">
        <v>150.353790167097</v>
      </c>
      <c r="H51">
        <f>(Table2[[#This Row],[1Y Return vs Nifty]]-AVERAGE(Table2[1Y Return vs Nifty]))/_xlfn.STDEV.P(Table2[1Y Return vs Nifty])</f>
        <v>2.7368690498078703</v>
      </c>
      <c r="I51">
        <v>21.503925797639202</v>
      </c>
      <c r="J51">
        <f>(Table2[[#This Row],[1M Return vs Nifty]]-AVERAGE(Table2[1M Return vs Nifty]))/_xlfn.STDEV.P(Table2[1M Return vs Nifty])</f>
        <v>2.4901564346003884</v>
      </c>
      <c r="K51">
        <v>18.9173641821946</v>
      </c>
      <c r="L51">
        <f>(Table2[[#This Row],[6M Return vs Nifty]]-AVERAGE(Table2[6M Return vs Nifty]))/_xlfn.STDEV.P(Table2[6M Return vs Nifty])</f>
        <v>0.56415895957193585</v>
      </c>
      <c r="M51">
        <v>8.2771114229170895</v>
      </c>
      <c r="N51">
        <f>(Table2[[#This Row],[1W Return vs Nifty]]-AVERAGE(Table2[1W Return vs Nifty]))/_xlfn.STDEV.P(Table2[1W Return vs Nifty])</f>
        <v>1.7246475352454311</v>
      </c>
      <c r="O51">
        <v>788.16</v>
      </c>
      <c r="P51">
        <v>774.57322029518002</v>
      </c>
      <c r="Q51">
        <v>680.97115723767104</v>
      </c>
      <c r="R51">
        <v>51.690939663836602</v>
      </c>
      <c r="S51" s="1">
        <f>(Table2[[#This Row],[Close Price]]-Table2[[#This Row],[20D EMA]])/Table2[[#This Row],[20D EMA]]</f>
        <v>1.5276086073893724E-2</v>
      </c>
      <c r="T51" s="1">
        <f>(Table2[[#This Row],[Close Price]]-Table2[[#This Row],[50D EMA]])/Table2[[#This Row],[50D EMA]]</f>
        <v>3.308503190318661E-2</v>
      </c>
      <c r="U51" s="1">
        <f>(Table2[[#This Row],[Close Price]]-Table2[[#This Row],[200D EMA]])/Table2[[#This Row],[200D EMA]]</f>
        <v>0.1750864797944974</v>
      </c>
      <c r="V51">
        <v>1.13806933596677</v>
      </c>
      <c r="W51">
        <v>786.05</v>
      </c>
      <c r="X51">
        <v>845</v>
      </c>
      <c r="Y51">
        <v>786.05</v>
      </c>
      <c r="Z51">
        <v>858</v>
      </c>
      <c r="AA51">
        <v>747.25</v>
      </c>
      <c r="AB51">
        <v>858</v>
      </c>
      <c r="AC51" s="1">
        <f>(Table2[[#This Row],[Close Price]]/Table2[[#This Row],[Day Low]])-1</f>
        <v>1.8001399402073792E-2</v>
      </c>
      <c r="AD51" s="1">
        <f>(Table2[[#This Row],[Day High]]/Table2[[#This Row],[Close Price]])-1</f>
        <v>5.5986003499125081E-2</v>
      </c>
      <c r="AE51" s="1">
        <f>(Table2[[#This Row],[Close Price]]/Table2[[#This Row],[Current Week Low]])-1</f>
        <v>1.8001399402073792E-2</v>
      </c>
      <c r="AF51" s="1">
        <f>(Table2[[#This Row],[Current Week High]]/Table2[[#This Row],[Close Price]])-1</f>
        <v>7.2231942014496342E-2</v>
      </c>
      <c r="AG51" s="1">
        <f>(Table2[[#This Row],[Close Price]]/Table2[[#This Row],[Current Month Low]])-1</f>
        <v>7.0859819337571128E-2</v>
      </c>
      <c r="AH51" s="1">
        <f>(Table2[[#This Row],[Current Month High]]/Table2[[#This Row],[Close Price]])-1</f>
        <v>7.2231942014496342E-2</v>
      </c>
      <c r="AI51">
        <v>21.219695076230899</v>
      </c>
      <c r="AJ51">
        <v>160.651465798045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0.13</v>
      </c>
      <c r="AM51" t="s">
        <v>3150</v>
      </c>
      <c r="AN51">
        <v>-0.98</v>
      </c>
      <c r="AO51" t="s">
        <v>3149</v>
      </c>
      <c r="AP51">
        <v>0.128161049089486</v>
      </c>
      <c r="AQ51">
        <f>(Table2[[#This Row],[Sharpe Ratio]]-AVERAGE(Table2[Sharpe Ratio]))/_xlfn.STDEV.P(Table2[Sharpe Ratio])</f>
        <v>0.83812071272947308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8.353952691955099</v>
      </c>
      <c r="AS51">
        <f>_xlfn.RANK.AVG(Table2[[#This Row],[1Y Return vs Nifty Z-Score]],Table2[1Y Return vs Nifty Z-Score])</f>
        <v>20</v>
      </c>
      <c r="AT51">
        <f>_xlfn.RANK.AVG(Table2[[#This Row],[6M Return vs Nifty Z-Score]],Table2[6M Return vs Nifty Z-Score])</f>
        <v>168</v>
      </c>
      <c r="AU51">
        <f>_xlfn.RANK.AVG(Table2[[#This Row],[Sharpe Ratio Z-Score]],Table2[Sharpe Ratio Z-Score])</f>
        <v>144</v>
      </c>
      <c r="AV51">
        <f>(Table2[[#This Row],[Rank 1Y]]+Table2[[#This Row],[Rank 6M]]+Table2[[#This Row],[Rank Sharpe]])/3</f>
        <v>110.66666666666667</v>
      </c>
    </row>
    <row r="52" spans="1:48" x14ac:dyDescent="0.3">
      <c r="A52" t="s">
        <v>526</v>
      </c>
      <c r="B52" t="s">
        <v>527</v>
      </c>
      <c r="C52" t="s">
        <v>3113</v>
      </c>
      <c r="D52" t="s">
        <v>232</v>
      </c>
      <c r="E52">
        <v>37974.120793125003</v>
      </c>
      <c r="F52">
        <v>9453.75</v>
      </c>
      <c r="G52">
        <v>45.672362323005501</v>
      </c>
      <c r="H52">
        <f>(Table2[[#This Row],[1Y Return vs Nifty]]-AVERAGE(Table2[1Y Return vs Nifty]))/_xlfn.STDEV.P(Table2[1Y Return vs Nifty])</f>
        <v>0.60779080954027076</v>
      </c>
      <c r="I52">
        <v>-0.20401026612259501</v>
      </c>
      <c r="J52">
        <f>(Table2[[#This Row],[1M Return vs Nifty]]-AVERAGE(Table2[1M Return vs Nifty]))/_xlfn.STDEV.P(Table2[1M Return vs Nifty])</f>
        <v>0.19870905446524392</v>
      </c>
      <c r="K52">
        <v>15.7257802377011</v>
      </c>
      <c r="L52">
        <f>(Table2[[#This Row],[6M Return vs Nifty]]-AVERAGE(Table2[6M Return vs Nifty]))/_xlfn.STDEV.P(Table2[6M Return vs Nifty])</f>
        <v>0.45618374428268615</v>
      </c>
      <c r="M52">
        <v>9.6485418468137603</v>
      </c>
      <c r="N52">
        <f>(Table2[[#This Row],[1W Return vs Nifty]]-AVERAGE(Table2[1W Return vs Nifty]))/_xlfn.STDEV.P(Table2[1W Return vs Nifty])</f>
        <v>2.0591001886955032</v>
      </c>
      <c r="O52">
        <v>9351.8799999999992</v>
      </c>
      <c r="P52">
        <v>9426.1978326912304</v>
      </c>
      <c r="Q52">
        <v>8201.8949730007698</v>
      </c>
      <c r="R52">
        <v>55.991706488063301</v>
      </c>
      <c r="S52" s="1">
        <f>(Table2[[#This Row],[Close Price]]-Table2[[#This Row],[20D EMA]])/Table2[[#This Row],[20D EMA]]</f>
        <v>1.0892996916128181E-2</v>
      </c>
      <c r="T52" s="1">
        <f>(Table2[[#This Row],[Close Price]]-Table2[[#This Row],[50D EMA]])/Table2[[#This Row],[50D EMA]]</f>
        <v>2.9229353974743969E-3</v>
      </c>
      <c r="U52" s="1">
        <f>(Table2[[#This Row],[Close Price]]-Table2[[#This Row],[200D EMA]])/Table2[[#This Row],[200D EMA]]</f>
        <v>0.15262997528255628</v>
      </c>
      <c r="V52">
        <v>1.2444658102322801</v>
      </c>
      <c r="W52">
        <v>9231.7000000000007</v>
      </c>
      <c r="X52">
        <v>9591</v>
      </c>
      <c r="Y52">
        <v>8692.5</v>
      </c>
      <c r="Z52">
        <v>9689</v>
      </c>
      <c r="AA52">
        <v>8574.35</v>
      </c>
      <c r="AB52">
        <v>10263.200000000001</v>
      </c>
      <c r="AC52" s="1">
        <f>(Table2[[#This Row],[Close Price]]/Table2[[#This Row],[Day Low]])-1</f>
        <v>2.4052991323374906E-2</v>
      </c>
      <c r="AD52" s="1">
        <f>(Table2[[#This Row],[Day High]]/Table2[[#This Row],[Close Price]])-1</f>
        <v>1.4518048393494576E-2</v>
      </c>
      <c r="AE52" s="1">
        <f>(Table2[[#This Row],[Close Price]]/Table2[[#This Row],[Current Week Low]])-1</f>
        <v>8.75754961173425E-2</v>
      </c>
      <c r="AF52" s="1">
        <f>(Table2[[#This Row],[Current Week High]]/Table2[[#This Row],[Close Price]])-1</f>
        <v>2.488430516990614E-2</v>
      </c>
      <c r="AG52" s="1">
        <f>(Table2[[#This Row],[Close Price]]/Table2[[#This Row],[Current Month Low]])-1</f>
        <v>0.10256171021710103</v>
      </c>
      <c r="AH52" s="1">
        <f>(Table2[[#This Row],[Current Month High]]/Table2[[#This Row],[Close Price]])-1</f>
        <v>8.5622107629247823E-2</v>
      </c>
      <c r="AI52">
        <v>16.355943408700199</v>
      </c>
      <c r="AJ52">
        <v>83.532323820617293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0.21</v>
      </c>
      <c r="AM52" t="s">
        <v>3150</v>
      </c>
      <c r="AN52">
        <v>-6.16</v>
      </c>
      <c r="AO52" t="s">
        <v>3149</v>
      </c>
      <c r="AP52">
        <v>0.27604609401008501</v>
      </c>
      <c r="AQ52">
        <f>(Table2[[#This Row],[Sharpe Ratio]]-AVERAGE(Table2[Sharpe Ratio]))/_xlfn.STDEV.P(Table2[Sharpe Ratio])</f>
        <v>2.560468034835258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147</v>
      </c>
      <c r="AT52">
        <f>_xlfn.RANK.AVG(Table2[[#This Row],[6M Return vs Nifty Z-Score]],Table2[6M Return vs Nifty Z-Score])</f>
        <v>183</v>
      </c>
      <c r="AU52">
        <f>_xlfn.RANK.AVG(Table2[[#This Row],[Sharpe Ratio Z-Score]],Table2[Sharpe Ratio Z-Score])</f>
        <v>3</v>
      </c>
      <c r="AV52">
        <f>(Table2[[#This Row],[Rank 1Y]]+Table2[[#This Row],[Rank 6M]]+Table2[[#This Row],[Rank Sharpe]])/3</f>
        <v>111</v>
      </c>
    </row>
    <row r="53" spans="1:48" x14ac:dyDescent="0.3">
      <c r="A53" t="s">
        <v>1428</v>
      </c>
      <c r="B53" t="s">
        <v>1429</v>
      </c>
      <c r="C53" t="s">
        <v>3113</v>
      </c>
      <c r="D53" t="s">
        <v>178</v>
      </c>
      <c r="E53">
        <v>7098.5451653999999</v>
      </c>
      <c r="F53">
        <v>440.7</v>
      </c>
      <c r="G53">
        <v>40.127651640059199</v>
      </c>
      <c r="H53">
        <f>(Table2[[#This Row],[1Y Return vs Nifty]]-AVERAGE(Table2[1Y Return vs Nifty]))/_xlfn.STDEV.P(Table2[1Y Return vs Nifty])</f>
        <v>0.49501891574051882</v>
      </c>
      <c r="I53">
        <v>13.2631740101696</v>
      </c>
      <c r="J53">
        <f>(Table2[[#This Row],[1M Return vs Nifty]]-AVERAGE(Table2[1M Return vs Nifty]))/_xlfn.STDEV.P(Table2[1M Return vs Nifty])</f>
        <v>1.6202787530798481</v>
      </c>
      <c r="K53">
        <v>26.203270414603299</v>
      </c>
      <c r="L53">
        <f>(Table2[[#This Row],[6M Return vs Nifty]]-AVERAGE(Table2[6M Return vs Nifty]))/_xlfn.STDEV.P(Table2[6M Return vs Nifty])</f>
        <v>0.81065014003388747</v>
      </c>
      <c r="M53">
        <v>9.2434417018254997</v>
      </c>
      <c r="N53">
        <f>(Table2[[#This Row],[1W Return vs Nifty]]-AVERAGE(Table2[1W Return vs Nifty]))/_xlfn.STDEV.P(Table2[1W Return vs Nifty])</f>
        <v>1.9603078503868843</v>
      </c>
      <c r="O53">
        <v>416.75</v>
      </c>
      <c r="P53">
        <v>407.62606847490201</v>
      </c>
      <c r="Q53">
        <v>363.570809178594</v>
      </c>
      <c r="R53">
        <v>75.387306413140607</v>
      </c>
      <c r="S53" s="1">
        <f>(Table2[[#This Row],[Close Price]]-Table2[[#This Row],[20D EMA]])/Table2[[#This Row],[20D EMA]]</f>
        <v>5.7468506298740223E-2</v>
      </c>
      <c r="T53" s="1">
        <f>(Table2[[#This Row],[Close Price]]-Table2[[#This Row],[50D EMA]])/Table2[[#This Row],[50D EMA]]</f>
        <v>8.1137920469221345E-2</v>
      </c>
      <c r="U53" s="1">
        <f>(Table2[[#This Row],[Close Price]]-Table2[[#This Row],[200D EMA]])/Table2[[#This Row],[200D EMA]]</f>
        <v>0.21214351888057775</v>
      </c>
      <c r="V53">
        <v>0.93176302734641903</v>
      </c>
      <c r="W53">
        <v>435.25</v>
      </c>
      <c r="X53">
        <v>460</v>
      </c>
      <c r="Y53">
        <v>400.5</v>
      </c>
      <c r="Z53">
        <v>460</v>
      </c>
      <c r="AA53">
        <v>400.05</v>
      </c>
      <c r="AB53">
        <v>460</v>
      </c>
      <c r="AC53" s="1">
        <f>(Table2[[#This Row],[Close Price]]/Table2[[#This Row],[Day Low]])-1</f>
        <v>1.2521539345203836E-2</v>
      </c>
      <c r="AD53" s="1">
        <f>(Table2[[#This Row],[Day High]]/Table2[[#This Row],[Close Price]])-1</f>
        <v>4.3793964147946562E-2</v>
      </c>
      <c r="AE53" s="1">
        <f>(Table2[[#This Row],[Close Price]]/Table2[[#This Row],[Current Week Low]])-1</f>
        <v>0.10037453183520606</v>
      </c>
      <c r="AF53" s="1">
        <f>(Table2[[#This Row],[Current Week High]]/Table2[[#This Row],[Close Price]])-1</f>
        <v>4.3793964147946562E-2</v>
      </c>
      <c r="AG53" s="1">
        <f>(Table2[[#This Row],[Close Price]]/Table2[[#This Row],[Current Month Low]])-1</f>
        <v>0.10161229846269215</v>
      </c>
      <c r="AH53" s="1">
        <f>(Table2[[#This Row],[Current Month High]]/Table2[[#This Row],[Close Price]])-1</f>
        <v>4.3793964147946562E-2</v>
      </c>
      <c r="AI53">
        <v>2.5414113909689</v>
      </c>
      <c r="AJ53">
        <v>71.511967308814903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0.19</v>
      </c>
      <c r="AM53" t="s">
        <v>3150</v>
      </c>
      <c r="AN53">
        <v>9.81</v>
      </c>
      <c r="AO53" t="s">
        <v>3150</v>
      </c>
      <c r="AP53">
        <v>0.176128093482642</v>
      </c>
      <c r="AQ53">
        <f>(Table2[[#This Row],[Sharpe Ratio]]-AVERAGE(Table2[Sharpe Ratio]))/_xlfn.STDEV.P(Table2[Sharpe Ratio])</f>
        <v>1.3967702401664013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6.2830258994075407</v>
      </c>
      <c r="AS53">
        <f>_xlfn.RANK.AVG(Table2[[#This Row],[1Y Return vs Nifty Z-Score]],Table2[1Y Return vs Nifty Z-Score])</f>
        <v>172</v>
      </c>
      <c r="AT53">
        <f>_xlfn.RANK.AVG(Table2[[#This Row],[6M Return vs Nifty Z-Score]],Table2[6M Return vs Nifty Z-Score])</f>
        <v>115</v>
      </c>
      <c r="AU53">
        <f>_xlfn.RANK.AVG(Table2[[#This Row],[Sharpe Ratio Z-Score]],Table2[Sharpe Ratio Z-Score])</f>
        <v>55</v>
      </c>
      <c r="AV53">
        <f>(Table2[[#This Row],[Rank 1Y]]+Table2[[#This Row],[Rank 6M]]+Table2[[#This Row],[Rank Sharpe]])/3</f>
        <v>114</v>
      </c>
    </row>
    <row r="54" spans="1:48" x14ac:dyDescent="0.3">
      <c r="A54" t="s">
        <v>715</v>
      </c>
      <c r="B54" t="s">
        <v>716</v>
      </c>
      <c r="C54" t="s">
        <v>3115</v>
      </c>
      <c r="D54" t="s">
        <v>717</v>
      </c>
      <c r="E54">
        <v>23395.810684724998</v>
      </c>
      <c r="F54">
        <v>339.45</v>
      </c>
      <c r="G54">
        <v>87.598393872426001</v>
      </c>
      <c r="H54">
        <f>(Table2[[#This Row],[1Y Return vs Nifty]]-AVERAGE(Table2[1Y Return vs Nifty]))/_xlfn.STDEV.P(Table2[1Y Return vs Nifty])</f>
        <v>1.460509417903066</v>
      </c>
      <c r="I54">
        <v>8.1240592856890199</v>
      </c>
      <c r="J54">
        <f>(Table2[[#This Row],[1M Return vs Nifty]]-AVERAGE(Table2[1M Return vs Nifty]))/_xlfn.STDEV.P(Table2[1M Return vs Nifty])</f>
        <v>1.0778038288385112</v>
      </c>
      <c r="K54">
        <v>69.060628491998102</v>
      </c>
      <c r="L54">
        <f>(Table2[[#This Row],[6M Return vs Nifty]]-AVERAGE(Table2[6M Return vs Nifty]))/_xlfn.STDEV.P(Table2[6M Return vs Nifty])</f>
        <v>2.2605673427817998</v>
      </c>
      <c r="M54">
        <v>-3.0432425124616</v>
      </c>
      <c r="N54">
        <f>(Table2[[#This Row],[1W Return vs Nifty]]-AVERAGE(Table2[1W Return vs Nifty]))/_xlfn.STDEV.P(Table2[1W Return vs Nifty])</f>
        <v>-1.0360629942204271</v>
      </c>
      <c r="O54">
        <v>346.67</v>
      </c>
      <c r="P54">
        <v>331.91914785778698</v>
      </c>
      <c r="Q54">
        <v>266.478102957651</v>
      </c>
      <c r="R54">
        <v>39.281058191701497</v>
      </c>
      <c r="S54" s="1">
        <f>(Table2[[#This Row],[Close Price]]-Table2[[#This Row],[20D EMA]])/Table2[[#This Row],[20D EMA]]</f>
        <v>-2.0826722819972963E-2</v>
      </c>
      <c r="T54" s="1">
        <f>(Table2[[#This Row],[Close Price]]-Table2[[#This Row],[50D EMA]])/Table2[[#This Row],[50D EMA]]</f>
        <v>2.2688815004549397E-2</v>
      </c>
      <c r="U54" s="1">
        <f>(Table2[[#This Row],[Close Price]]-Table2[[#This Row],[200D EMA]])/Table2[[#This Row],[200D EMA]]</f>
        <v>0.27383824874325891</v>
      </c>
      <c r="V54">
        <v>0.78237692265695802</v>
      </c>
      <c r="W54">
        <v>334.65</v>
      </c>
      <c r="X54">
        <v>350.15</v>
      </c>
      <c r="Y54">
        <v>334.65</v>
      </c>
      <c r="Z54">
        <v>352.05</v>
      </c>
      <c r="AA54">
        <v>334.65</v>
      </c>
      <c r="AB54">
        <v>390.85</v>
      </c>
      <c r="AC54" s="1">
        <f>(Table2[[#This Row],[Close Price]]/Table2[[#This Row],[Day Low]])-1</f>
        <v>1.4343343792021512E-2</v>
      </c>
      <c r="AD54" s="1">
        <f>(Table2[[#This Row],[Day High]]/Table2[[#This Row],[Close Price]])-1</f>
        <v>3.1521579024893276E-2</v>
      </c>
      <c r="AE54" s="1">
        <f>(Table2[[#This Row],[Close Price]]/Table2[[#This Row],[Current Week Low]])-1</f>
        <v>1.4343343792021512E-2</v>
      </c>
      <c r="AF54" s="1">
        <f>(Table2[[#This Row],[Current Week High]]/Table2[[#This Row],[Close Price]])-1</f>
        <v>3.7118868758285517E-2</v>
      </c>
      <c r="AG54" s="1">
        <f>(Table2[[#This Row],[Close Price]]/Table2[[#This Row],[Current Month Low]])-1</f>
        <v>1.4343343792021512E-2</v>
      </c>
      <c r="AH54" s="1">
        <f>(Table2[[#This Row],[Current Month High]]/Table2[[#This Row],[Close Price]])-1</f>
        <v>0.1514214169980852</v>
      </c>
      <c r="AI54">
        <v>15.1421416998085</v>
      </c>
      <c r="AJ54">
        <v>106.603773584905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</v>
      </c>
      <c r="AM54" t="s">
        <v>3150</v>
      </c>
      <c r="AN54">
        <v>0</v>
      </c>
      <c r="AO54" t="s">
        <v>3151</v>
      </c>
      <c r="AP54">
        <v>8.3679907361495998E-2</v>
      </c>
      <c r="AQ54">
        <f>(Table2[[#This Row],[Sharpe Ratio]]-AVERAGE(Table2[Sharpe Ratio]))/_xlfn.STDEV.P(Table2[Sharpe Ratio])</f>
        <v>0.3200698484210151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4.0828874437239646</v>
      </c>
      <c r="AS54">
        <f>_xlfn.RANK.AVG(Table2[[#This Row],[1Y Return vs Nifty Z-Score]],Table2[1Y Return vs Nifty Z-Score])</f>
        <v>60</v>
      </c>
      <c r="AT54">
        <f>_xlfn.RANK.AVG(Table2[[#This Row],[6M Return vs Nifty Z-Score]],Table2[6M Return vs Nifty Z-Score])</f>
        <v>22</v>
      </c>
      <c r="AU54">
        <f>_xlfn.RANK.AVG(Table2[[#This Row],[Sharpe Ratio Z-Score]],Table2[Sharpe Ratio Z-Score])</f>
        <v>269</v>
      </c>
      <c r="AV54">
        <f>(Table2[[#This Row],[Rank 1Y]]+Table2[[#This Row],[Rank 6M]]+Table2[[#This Row],[Rank Sharpe]])/3</f>
        <v>117</v>
      </c>
    </row>
    <row r="55" spans="1:48" x14ac:dyDescent="0.3">
      <c r="A55" t="s">
        <v>530</v>
      </c>
      <c r="B55" t="s">
        <v>531</v>
      </c>
      <c r="C55" t="s">
        <v>3112</v>
      </c>
      <c r="D55" t="s">
        <v>276</v>
      </c>
      <c r="E55">
        <v>37746.762781040001</v>
      </c>
      <c r="F55">
        <v>1835.8</v>
      </c>
      <c r="G55">
        <v>65.706619532657001</v>
      </c>
      <c r="H55">
        <f>(Table2[[#This Row],[1Y Return vs Nifty]]-AVERAGE(Table2[1Y Return vs Nifty]))/_xlfn.STDEV.P(Table2[1Y Return vs Nifty])</f>
        <v>1.0152604243846657</v>
      </c>
      <c r="I55">
        <v>-4.8915930864890802</v>
      </c>
      <c r="J55">
        <f>(Table2[[#This Row],[1M Return vs Nifty]]-AVERAGE(Table2[1M Return vs Nifty]))/_xlfn.STDEV.P(Table2[1M Return vs Nifty])</f>
        <v>-0.29610304288685735</v>
      </c>
      <c r="K55">
        <v>12.719426850778699</v>
      </c>
      <c r="L55">
        <f>(Table2[[#This Row],[6M Return vs Nifty]]-AVERAGE(Table2[6M Return vs Nifty]))/_xlfn.STDEV.P(Table2[6M Return vs Nifty])</f>
        <v>0.35447510686816053</v>
      </c>
      <c r="M55">
        <v>4.1011989183274</v>
      </c>
      <c r="N55">
        <f>(Table2[[#This Row],[1W Return vs Nifty]]-AVERAGE(Table2[1W Return vs Nifty]))/_xlfn.STDEV.P(Table2[1W Return vs Nifty])</f>
        <v>0.70626191873924127</v>
      </c>
      <c r="O55">
        <v>1841.72</v>
      </c>
      <c r="P55">
        <v>1858.8507787921601</v>
      </c>
      <c r="Q55">
        <v>1611.67403292124</v>
      </c>
      <c r="R55">
        <v>53.049362953824897</v>
      </c>
      <c r="S55" s="1">
        <f>(Table2[[#This Row],[Close Price]]-Table2[[#This Row],[20D EMA]])/Table2[[#This Row],[20D EMA]]</f>
        <v>-3.2143865517017096E-3</v>
      </c>
      <c r="T55" s="1">
        <f>(Table2[[#This Row],[Close Price]]-Table2[[#This Row],[50D EMA]])/Table2[[#This Row],[50D EMA]]</f>
        <v>-1.2400553640533765E-2</v>
      </c>
      <c r="U55" s="1">
        <f>(Table2[[#This Row],[Close Price]]-Table2[[#This Row],[200D EMA]])/Table2[[#This Row],[200D EMA]]</f>
        <v>0.13906408026722397</v>
      </c>
      <c r="V55">
        <v>1.17196777445214</v>
      </c>
      <c r="W55">
        <v>1798.55</v>
      </c>
      <c r="X55">
        <v>1869.95</v>
      </c>
      <c r="Y55">
        <v>1781.3</v>
      </c>
      <c r="Z55">
        <v>1869.95</v>
      </c>
      <c r="AA55">
        <v>1730.1</v>
      </c>
      <c r="AB55">
        <v>1931.1</v>
      </c>
      <c r="AC55" s="1">
        <f>(Table2[[#This Row],[Close Price]]/Table2[[#This Row],[Day Low]])-1</f>
        <v>2.0711128408996027E-2</v>
      </c>
      <c r="AD55" s="1">
        <f>(Table2[[#This Row],[Day High]]/Table2[[#This Row],[Close Price]])-1</f>
        <v>1.8602244253186573E-2</v>
      </c>
      <c r="AE55" s="1">
        <f>(Table2[[#This Row],[Close Price]]/Table2[[#This Row],[Current Week Low]])-1</f>
        <v>3.0595632403300987E-2</v>
      </c>
      <c r="AF55" s="1">
        <f>(Table2[[#This Row],[Current Week High]]/Table2[[#This Row],[Close Price]])-1</f>
        <v>1.8602244253186573E-2</v>
      </c>
      <c r="AG55" s="1">
        <f>(Table2[[#This Row],[Close Price]]/Table2[[#This Row],[Current Month Low]])-1</f>
        <v>6.1094734408415619E-2</v>
      </c>
      <c r="AH55" s="1">
        <f>(Table2[[#This Row],[Current Month High]]/Table2[[#This Row],[Close Price]])-1</f>
        <v>5.1911972981806276E-2</v>
      </c>
      <c r="AI55">
        <v>19.814249918291701</v>
      </c>
      <c r="AJ55">
        <v>103.627086684044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0.21</v>
      </c>
      <c r="AM55" t="s">
        <v>3150</v>
      </c>
      <c r="AN55">
        <v>-4.24</v>
      </c>
      <c r="AO55" t="s">
        <v>3149</v>
      </c>
      <c r="AP55">
        <v>0.175534383962655</v>
      </c>
      <c r="AQ55">
        <f>(Table2[[#This Row],[Sharpe Ratio]]-AVERAGE(Table2[Sharpe Ratio]))/_xlfn.STDEV.P(Table2[Sharpe Ratio])</f>
        <v>1.3898555855952961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90</v>
      </c>
      <c r="AT55">
        <f>_xlfn.RANK.AVG(Table2[[#This Row],[6M Return vs Nifty Z-Score]],Table2[6M Return vs Nifty Z-Score])</f>
        <v>208</v>
      </c>
      <c r="AU55">
        <f>_xlfn.RANK.AVG(Table2[[#This Row],[Sharpe Ratio Z-Score]],Table2[Sharpe Ratio Z-Score])</f>
        <v>56</v>
      </c>
      <c r="AV55">
        <f>(Table2[[#This Row],[Rank 1Y]]+Table2[[#This Row],[Rank 6M]]+Table2[[#This Row],[Rank Sharpe]])/3</f>
        <v>118</v>
      </c>
    </row>
    <row r="56" spans="1:48" x14ac:dyDescent="0.3">
      <c r="A56" t="s">
        <v>963</v>
      </c>
      <c r="B56" t="s">
        <v>964</v>
      </c>
      <c r="C56" t="s">
        <v>3118</v>
      </c>
      <c r="D56" t="s">
        <v>270</v>
      </c>
      <c r="E56">
        <v>14515.324436819999</v>
      </c>
      <c r="F56">
        <v>384.55</v>
      </c>
      <c r="G56">
        <v>41.612046718106001</v>
      </c>
      <c r="H56">
        <f>(Table2[[#This Row],[1Y Return vs Nifty]]-AVERAGE(Table2[1Y Return vs Nifty]))/_xlfn.STDEV.P(Table2[1Y Return vs Nifty])</f>
        <v>0.52520949802161587</v>
      </c>
      <c r="I56">
        <v>-13.828836186370101</v>
      </c>
      <c r="J56">
        <f>(Table2[[#This Row],[1M Return vs Nifty]]-AVERAGE(Table2[1M Return vs Nifty]))/_xlfn.STDEV.P(Table2[1M Return vs Nifty])</f>
        <v>-1.2395009885368036</v>
      </c>
      <c r="K56">
        <v>42.046953644639501</v>
      </c>
      <c r="L56">
        <f>(Table2[[#This Row],[6M Return vs Nifty]]-AVERAGE(Table2[6M Return vs Nifty]))/_xlfn.STDEV.P(Table2[6M Return vs Nifty])</f>
        <v>1.3466614552585359</v>
      </c>
      <c r="M56">
        <v>1.76073758529117</v>
      </c>
      <c r="N56">
        <f>(Table2[[#This Row],[1W Return vs Nifty]]-AVERAGE(Table2[1W Return vs Nifty]))/_xlfn.STDEV.P(Table2[1W Return vs Nifty])</f>
        <v>0.13549034368029644</v>
      </c>
      <c r="O56">
        <v>420.35</v>
      </c>
      <c r="P56">
        <v>440.96002752748399</v>
      </c>
      <c r="Q56">
        <v>363.82016081170099</v>
      </c>
      <c r="R56">
        <v>31.043627009744299</v>
      </c>
      <c r="S56" s="1">
        <f>(Table2[[#This Row],[Close Price]]-Table2[[#This Row],[20D EMA]])/Table2[[#This Row],[20D EMA]]</f>
        <v>-8.5167122635898679E-2</v>
      </c>
      <c r="T56" s="1">
        <f>(Table2[[#This Row],[Close Price]]-Table2[[#This Row],[50D EMA]])/Table2[[#This Row],[50D EMA]]</f>
        <v>-0.1279254898539938</v>
      </c>
      <c r="U56" s="1">
        <f>(Table2[[#This Row],[Close Price]]-Table2[[#This Row],[200D EMA]])/Table2[[#This Row],[200D EMA]]</f>
        <v>5.697825854963539E-2</v>
      </c>
      <c r="V56">
        <v>0.40067942865709799</v>
      </c>
      <c r="W56">
        <v>381.55</v>
      </c>
      <c r="X56">
        <v>394.7</v>
      </c>
      <c r="Y56">
        <v>381.55</v>
      </c>
      <c r="Z56">
        <v>404.85</v>
      </c>
      <c r="AA56">
        <v>381.55</v>
      </c>
      <c r="AB56">
        <v>448.9</v>
      </c>
      <c r="AC56" s="1">
        <f>(Table2[[#This Row],[Close Price]]/Table2[[#This Row],[Day Low]])-1</f>
        <v>7.8626654435853816E-3</v>
      </c>
      <c r="AD56" s="1">
        <f>(Table2[[#This Row],[Day High]]/Table2[[#This Row],[Close Price]])-1</f>
        <v>2.6394487062800565E-2</v>
      </c>
      <c r="AE56" s="1">
        <f>(Table2[[#This Row],[Close Price]]/Table2[[#This Row],[Current Week Low]])-1</f>
        <v>7.8626654435853816E-3</v>
      </c>
      <c r="AF56" s="1">
        <f>(Table2[[#This Row],[Current Week High]]/Table2[[#This Row],[Close Price]])-1</f>
        <v>5.2788974125601351E-2</v>
      </c>
      <c r="AG56" s="1">
        <f>(Table2[[#This Row],[Close Price]]/Table2[[#This Row],[Current Month Low]])-1</f>
        <v>7.8626654435853816E-3</v>
      </c>
      <c r="AH56" s="1">
        <f>(Table2[[#This Row],[Current Month High]]/Table2[[#This Row],[Close Price]])-1</f>
        <v>0.16733844753608107</v>
      </c>
      <c r="AI56">
        <v>51.9698348719282</v>
      </c>
      <c r="AJ56">
        <v>83.995215311004799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-0.09</v>
      </c>
      <c r="AM56" t="s">
        <v>3149</v>
      </c>
      <c r="AN56">
        <v>-11.26</v>
      </c>
      <c r="AO56" t="s">
        <v>3149</v>
      </c>
      <c r="AP56">
        <v>0.13444639381493001</v>
      </c>
      <c r="AQ56">
        <f>(Table2[[#This Row],[Sharpe Ratio]]-AVERAGE(Table2[Sharpe Ratio]))/_xlfn.STDEV.P(Table2[Sharpe Ratio])</f>
        <v>0.91132315630443061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162</v>
      </c>
      <c r="AT56">
        <f>_xlfn.RANK.AVG(Table2[[#This Row],[6M Return vs Nifty Z-Score]],Table2[6M Return vs Nifty Z-Score])</f>
        <v>62</v>
      </c>
      <c r="AU56">
        <f>_xlfn.RANK.AVG(Table2[[#This Row],[Sharpe Ratio Z-Score]],Table2[Sharpe Ratio Z-Score])</f>
        <v>130</v>
      </c>
      <c r="AV56">
        <f>(Table2[[#This Row],[Rank 1Y]]+Table2[[#This Row],[Rank 6M]]+Table2[[#This Row],[Rank Sharpe]])/3</f>
        <v>118</v>
      </c>
    </row>
    <row r="57" spans="1:48" x14ac:dyDescent="0.3">
      <c r="A57" t="s">
        <v>422</v>
      </c>
      <c r="B57" t="s">
        <v>423</v>
      </c>
      <c r="C57" t="s">
        <v>3118</v>
      </c>
      <c r="D57" t="s">
        <v>421</v>
      </c>
      <c r="E57">
        <v>52082.696775199998</v>
      </c>
      <c r="F57">
        <v>1768</v>
      </c>
      <c r="G57">
        <v>39.589159218335197</v>
      </c>
      <c r="H57">
        <f>(Table2[[#This Row],[1Y Return vs Nifty]]-AVERAGE(Table2[1Y Return vs Nifty]))/_xlfn.STDEV.P(Table2[1Y Return vs Nifty])</f>
        <v>0.48406671035649296</v>
      </c>
      <c r="I57">
        <v>15.038527026857601</v>
      </c>
      <c r="J57">
        <f>(Table2[[#This Row],[1M Return vs Nifty]]-AVERAGE(Table2[1M Return vs Nifty]))/_xlfn.STDEV.P(Table2[1M Return vs Nifty])</f>
        <v>1.8076815539244611</v>
      </c>
      <c r="K57">
        <v>38.850940960971698</v>
      </c>
      <c r="L57">
        <f>(Table2[[#This Row],[6M Return vs Nifty]]-AVERAGE(Table2[6M Return vs Nifty]))/_xlfn.STDEV.P(Table2[6M Return vs Nifty])</f>
        <v>1.2385364102690113</v>
      </c>
      <c r="M57">
        <v>6.1166117579944599</v>
      </c>
      <c r="N57">
        <f>(Table2[[#This Row],[1W Return vs Nifty]]-AVERAGE(Table2[1W Return vs Nifty]))/_xlfn.STDEV.P(Table2[1W Return vs Nifty])</f>
        <v>1.1977634636070971</v>
      </c>
      <c r="O57">
        <v>1701.29</v>
      </c>
      <c r="P57">
        <v>1672.55317983998</v>
      </c>
      <c r="Q57">
        <v>1490.8584433798101</v>
      </c>
      <c r="R57">
        <v>65.623100262775694</v>
      </c>
      <c r="S57" s="1">
        <f>(Table2[[#This Row],[Close Price]]-Table2[[#This Row],[20D EMA]])/Table2[[#This Row],[20D EMA]]</f>
        <v>3.9211421921012901E-2</v>
      </c>
      <c r="T57" s="1">
        <f>(Table2[[#This Row],[Close Price]]-Table2[[#This Row],[50D EMA]])/Table2[[#This Row],[50D EMA]]</f>
        <v>5.7066538338202084E-2</v>
      </c>
      <c r="U57" s="1">
        <f>(Table2[[#This Row],[Close Price]]-Table2[[#This Row],[200D EMA]])/Table2[[#This Row],[200D EMA]]</f>
        <v>0.18589394442567175</v>
      </c>
      <c r="V57">
        <v>1.1592784238598199</v>
      </c>
      <c r="W57">
        <v>1735</v>
      </c>
      <c r="X57">
        <v>1790.1</v>
      </c>
      <c r="Y57">
        <v>1695.05</v>
      </c>
      <c r="Z57">
        <v>1790.1</v>
      </c>
      <c r="AA57">
        <v>1623</v>
      </c>
      <c r="AB57">
        <v>1799</v>
      </c>
      <c r="AC57" s="1">
        <f>(Table2[[#This Row],[Close Price]]/Table2[[#This Row],[Day Low]])-1</f>
        <v>1.9020172910662714E-2</v>
      </c>
      <c r="AD57" s="1">
        <f>(Table2[[#This Row],[Day High]]/Table2[[#This Row],[Close Price]])-1</f>
        <v>1.2499999999999956E-2</v>
      </c>
      <c r="AE57" s="1">
        <f>(Table2[[#This Row],[Close Price]]/Table2[[#This Row],[Current Week Low]])-1</f>
        <v>4.3037078552255137E-2</v>
      </c>
      <c r="AF57" s="1">
        <f>(Table2[[#This Row],[Current Week High]]/Table2[[#This Row],[Close Price]])-1</f>
        <v>1.2499999999999956E-2</v>
      </c>
      <c r="AG57" s="1">
        <f>(Table2[[#This Row],[Close Price]]/Table2[[#This Row],[Current Month Low]])-1</f>
        <v>8.9340727048675239E-2</v>
      </c>
      <c r="AH57" s="1">
        <f>(Table2[[#This Row],[Current Month High]]/Table2[[#This Row],[Close Price]])-1</f>
        <v>1.7533936651583648E-2</v>
      </c>
      <c r="AI57">
        <v>1.7533936651583599</v>
      </c>
      <c r="AJ57">
        <v>72.555143470622696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0.18</v>
      </c>
      <c r="AM57" t="s">
        <v>3150</v>
      </c>
      <c r="AN57">
        <v>4.5</v>
      </c>
      <c r="AO57" t="s">
        <v>3150</v>
      </c>
      <c r="AP57">
        <v>0.13769736010881101</v>
      </c>
      <c r="AQ57">
        <f>(Table2[[#This Row],[Sharpe Ratio]]-AVERAGE(Table2[Sharpe Ratio]))/_xlfn.STDEV.P(Table2[Sharpe Ratio])</f>
        <v>0.94918562639752502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5.6772337645545869</v>
      </c>
      <c r="AS57">
        <f>_xlfn.RANK.AVG(Table2[[#This Row],[1Y Return vs Nifty Z-Score]],Table2[1Y Return vs Nifty Z-Score])</f>
        <v>173</v>
      </c>
      <c r="AT57">
        <f>_xlfn.RANK.AVG(Table2[[#This Row],[6M Return vs Nifty Z-Score]],Table2[6M Return vs Nifty Z-Score])</f>
        <v>67</v>
      </c>
      <c r="AU57">
        <f>_xlfn.RANK.AVG(Table2[[#This Row],[Sharpe Ratio Z-Score]],Table2[Sharpe Ratio Z-Score])</f>
        <v>126</v>
      </c>
      <c r="AV57">
        <f>(Table2[[#This Row],[Rank 1Y]]+Table2[[#This Row],[Rank 6M]]+Table2[[#This Row],[Rank Sharpe]])/3</f>
        <v>122</v>
      </c>
    </row>
    <row r="58" spans="1:48" x14ac:dyDescent="0.3">
      <c r="A58" t="s">
        <v>1286</v>
      </c>
      <c r="B58" t="s">
        <v>1287</v>
      </c>
      <c r="C58" t="s">
        <v>3108</v>
      </c>
      <c r="D58" t="s">
        <v>51</v>
      </c>
      <c r="E58">
        <v>8587.8452454950002</v>
      </c>
      <c r="F58">
        <v>2097.9499999999998</v>
      </c>
      <c r="G58">
        <v>69.741076775456705</v>
      </c>
      <c r="H58">
        <f>(Table2[[#This Row],[1Y Return vs Nifty]]-AVERAGE(Table2[1Y Return vs Nifty]))/_xlfn.STDEV.P(Table2[1Y Return vs Nifty])</f>
        <v>1.0973158118955049</v>
      </c>
      <c r="I58">
        <v>32.3784941321208</v>
      </c>
      <c r="J58">
        <f>(Table2[[#This Row],[1M Return vs Nifty]]-AVERAGE(Table2[1M Return vs Nifty]))/_xlfn.STDEV.P(Table2[1M Return vs Nifty])</f>
        <v>3.6380546524206543</v>
      </c>
      <c r="K58">
        <v>66.472030312258397</v>
      </c>
      <c r="L58">
        <f>(Table2[[#This Row],[6M Return vs Nifty]]-AVERAGE(Table2[6M Return vs Nifty]))/_xlfn.STDEV.P(Table2[6M Return vs Nifty])</f>
        <v>2.1729918784932956</v>
      </c>
      <c r="M58">
        <v>2.7219348757057999</v>
      </c>
      <c r="N58">
        <f>(Table2[[#This Row],[1W Return vs Nifty]]-AVERAGE(Table2[1W Return vs Nifty]))/_xlfn.STDEV.P(Table2[1W Return vs Nifty])</f>
        <v>0.36989886974666392</v>
      </c>
      <c r="O58">
        <v>1935.59</v>
      </c>
      <c r="P58">
        <v>1761.49813013521</v>
      </c>
      <c r="Q58">
        <v>1443.2198654476199</v>
      </c>
      <c r="R58">
        <v>65.605023884758893</v>
      </c>
      <c r="S58" s="1">
        <f>(Table2[[#This Row],[Close Price]]-Table2[[#This Row],[20D EMA]])/Table2[[#This Row],[20D EMA]]</f>
        <v>8.3881400503205694E-2</v>
      </c>
      <c r="T58" s="1">
        <f>(Table2[[#This Row],[Close Price]]-Table2[[#This Row],[50D EMA]])/Table2[[#This Row],[50D EMA]]</f>
        <v>0.19100325121489869</v>
      </c>
      <c r="U58" s="1">
        <f>(Table2[[#This Row],[Close Price]]-Table2[[#This Row],[200D EMA]])/Table2[[#This Row],[200D EMA]]</f>
        <v>0.4536593143064262</v>
      </c>
      <c r="V58">
        <v>0.92733608073177998</v>
      </c>
      <c r="W58">
        <v>2022.25</v>
      </c>
      <c r="X58">
        <v>2120</v>
      </c>
      <c r="Y58">
        <v>1995.45</v>
      </c>
      <c r="Z58">
        <v>2184.15</v>
      </c>
      <c r="AA58">
        <v>1923.5</v>
      </c>
      <c r="AB58">
        <v>2184.15</v>
      </c>
      <c r="AC58" s="1">
        <f>(Table2[[#This Row],[Close Price]]/Table2[[#This Row],[Day Low]])-1</f>
        <v>3.743355173692664E-2</v>
      </c>
      <c r="AD58" s="1">
        <f>(Table2[[#This Row],[Day High]]/Table2[[#This Row],[Close Price]])-1</f>
        <v>1.0510260015729633E-2</v>
      </c>
      <c r="AE58" s="1">
        <f>(Table2[[#This Row],[Close Price]]/Table2[[#This Row],[Current Week Low]])-1</f>
        <v>5.1366859605602722E-2</v>
      </c>
      <c r="AF58" s="1">
        <f>(Table2[[#This Row],[Current Week High]]/Table2[[#This Row],[Close Price]])-1</f>
        <v>4.1087728496866038E-2</v>
      </c>
      <c r="AG58" s="1">
        <f>(Table2[[#This Row],[Close Price]]/Table2[[#This Row],[Current Month Low]])-1</f>
        <v>9.0694047309591852E-2</v>
      </c>
      <c r="AH58" s="1">
        <f>(Table2[[#This Row],[Current Month High]]/Table2[[#This Row],[Close Price]])-1</f>
        <v>4.1087728496866038E-2</v>
      </c>
      <c r="AI58">
        <v>4.1087728496866003</v>
      </c>
      <c r="AJ58">
        <v>108.86554831002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0.63</v>
      </c>
      <c r="AM58" t="s">
        <v>3150</v>
      </c>
      <c r="AN58">
        <v>6.41</v>
      </c>
      <c r="AO58" t="s">
        <v>3150</v>
      </c>
      <c r="AP58">
        <v>8.5438078321897995E-2</v>
      </c>
      <c r="AQ58">
        <f>(Table2[[#This Row],[Sharpe Ratio]]-AVERAGE(Table2[Sharpe Ratio]))/_xlfn.STDEV.P(Table2[Sharpe Ratio])</f>
        <v>0.34054643580737587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7.6188076483634948</v>
      </c>
      <c r="AS58">
        <f>_xlfn.RANK.AVG(Table2[[#This Row],[1Y Return vs Nifty Z-Score]],Table2[1Y Return vs Nifty Z-Score])</f>
        <v>82</v>
      </c>
      <c r="AT58">
        <f>_xlfn.RANK.AVG(Table2[[#This Row],[6M Return vs Nifty Z-Score]],Table2[6M Return vs Nifty Z-Score])</f>
        <v>28</v>
      </c>
      <c r="AU58">
        <f>_xlfn.RANK.AVG(Table2[[#This Row],[Sharpe Ratio Z-Score]],Table2[Sharpe Ratio Z-Score])</f>
        <v>261</v>
      </c>
      <c r="AV58">
        <f>(Table2[[#This Row],[Rank 1Y]]+Table2[[#This Row],[Rank 6M]]+Table2[[#This Row],[Rank Sharpe]])/3</f>
        <v>123.66666666666667</v>
      </c>
    </row>
    <row r="59" spans="1:48" x14ac:dyDescent="0.3">
      <c r="A59" t="s">
        <v>826</v>
      </c>
      <c r="B59" t="s">
        <v>827</v>
      </c>
      <c r="C59" t="s">
        <v>3108</v>
      </c>
      <c r="D59" t="s">
        <v>51</v>
      </c>
      <c r="E59">
        <v>17904.374262515001</v>
      </c>
      <c r="F59">
        <v>1130.3499999999999</v>
      </c>
      <c r="G59">
        <v>145.185297987919</v>
      </c>
      <c r="H59">
        <f>(Table2[[#This Row],[1Y Return vs Nifty]]-AVERAGE(Table2[1Y Return vs Nifty]))/_xlfn.STDEV.P(Table2[1Y Return vs Nifty])</f>
        <v>2.6317489300281682</v>
      </c>
      <c r="I59">
        <v>2.04138863226986</v>
      </c>
      <c r="J59">
        <f>(Table2[[#This Row],[1M Return vs Nifty]]-AVERAGE(Table2[1M Return vs Nifty]))/_xlfn.STDEV.P(Table2[1M Return vs Nifty])</f>
        <v>0.43572898155397838</v>
      </c>
      <c r="K59">
        <v>57.283304287859401</v>
      </c>
      <c r="L59">
        <f>(Table2[[#This Row],[6M Return vs Nifty]]-AVERAGE(Table2[6M Return vs Nifty]))/_xlfn.STDEV.P(Table2[6M Return vs Nifty])</f>
        <v>1.8621259611389374</v>
      </c>
      <c r="M59">
        <v>-0.67033609561562901</v>
      </c>
      <c r="N59">
        <f>(Table2[[#This Row],[1W Return vs Nifty]]-AVERAGE(Table2[1W Return vs Nifty]))/_xlfn.STDEV.P(Table2[1W Return vs Nifty])</f>
        <v>-0.45737899124498199</v>
      </c>
      <c r="O59">
        <v>1172.73</v>
      </c>
      <c r="P59">
        <v>1127.36493908641</v>
      </c>
      <c r="Q59">
        <v>872.47776585516203</v>
      </c>
      <c r="R59">
        <v>34.830033681447098</v>
      </c>
      <c r="S59" s="1">
        <f>(Table2[[#This Row],[Close Price]]-Table2[[#This Row],[20D EMA]])/Table2[[#This Row],[20D EMA]]</f>
        <v>-3.6137900454495157E-2</v>
      </c>
      <c r="T59" s="1">
        <f>(Table2[[#This Row],[Close Price]]-Table2[[#This Row],[50D EMA]])/Table2[[#This Row],[50D EMA]]</f>
        <v>2.6478213133086506E-3</v>
      </c>
      <c r="U59" s="1">
        <f>(Table2[[#This Row],[Close Price]]-Table2[[#This Row],[200D EMA]])/Table2[[#This Row],[200D EMA]]</f>
        <v>0.29556310113196244</v>
      </c>
      <c r="V59">
        <v>0.463535301279761</v>
      </c>
      <c r="W59">
        <v>1117.5</v>
      </c>
      <c r="X59">
        <v>1157.4000000000001</v>
      </c>
      <c r="Y59">
        <v>1115</v>
      </c>
      <c r="Z59">
        <v>1167.95</v>
      </c>
      <c r="AA59">
        <v>1085.8</v>
      </c>
      <c r="AB59">
        <v>1309.9000000000001</v>
      </c>
      <c r="AC59" s="1">
        <f>(Table2[[#This Row],[Close Price]]/Table2[[#This Row],[Day Low]])-1</f>
        <v>1.149888143176736E-2</v>
      </c>
      <c r="AD59" s="1">
        <f>(Table2[[#This Row],[Day High]]/Table2[[#This Row],[Close Price]])-1</f>
        <v>2.393064095191777E-2</v>
      </c>
      <c r="AE59" s="1">
        <f>(Table2[[#This Row],[Close Price]]/Table2[[#This Row],[Current Week Low]])-1</f>
        <v>1.3766816143497618E-2</v>
      </c>
      <c r="AF59" s="1">
        <f>(Table2[[#This Row],[Current Week High]]/Table2[[#This Row],[Close Price]])-1</f>
        <v>3.3264033264033488E-2</v>
      </c>
      <c r="AG59" s="1">
        <f>(Table2[[#This Row],[Close Price]]/Table2[[#This Row],[Current Month Low]])-1</f>
        <v>4.1029655553508793E-2</v>
      </c>
      <c r="AH59" s="1">
        <f>(Table2[[#This Row],[Current Month High]]/Table2[[#This Row],[Close Price]])-1</f>
        <v>0.15884460565311653</v>
      </c>
      <c r="AI59">
        <v>15.884460565311599</v>
      </c>
      <c r="AJ59">
        <v>176.09916951636501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0.31</v>
      </c>
      <c r="AM59" t="s">
        <v>3150</v>
      </c>
      <c r="AN59">
        <v>-10.47</v>
      </c>
      <c r="AO59" t="s">
        <v>3149</v>
      </c>
      <c r="AP59">
        <v>6.6678988469468001E-2</v>
      </c>
      <c r="AQ59">
        <f>(Table2[[#This Row],[Sharpe Ratio]]-AVERAGE(Table2[Sharpe Ratio]))/_xlfn.STDEV.P(Table2[Sharpe Ratio])</f>
        <v>0.12206816986897762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4.5942930513450788</v>
      </c>
      <c r="AS59">
        <f>_xlfn.RANK.AVG(Table2[[#This Row],[1Y Return vs Nifty Z-Score]],Table2[1Y Return vs Nifty Z-Score])</f>
        <v>21</v>
      </c>
      <c r="AT59">
        <f>_xlfn.RANK.AVG(Table2[[#This Row],[6M Return vs Nifty Z-Score]],Table2[6M Return vs Nifty Z-Score])</f>
        <v>37</v>
      </c>
      <c r="AU59">
        <f>_xlfn.RANK.AVG(Table2[[#This Row],[Sharpe Ratio Z-Score]],Table2[Sharpe Ratio Z-Score])</f>
        <v>314</v>
      </c>
      <c r="AV59">
        <f>(Table2[[#This Row],[Rank 1Y]]+Table2[[#This Row],[Rank 6M]]+Table2[[#This Row],[Rank Sharpe]])/3</f>
        <v>124</v>
      </c>
    </row>
    <row r="60" spans="1:48" x14ac:dyDescent="0.3">
      <c r="A60" t="s">
        <v>1573</v>
      </c>
      <c r="B60" t="s">
        <v>1574</v>
      </c>
      <c r="C60" t="s">
        <v>3117</v>
      </c>
      <c r="D60" t="s">
        <v>134</v>
      </c>
      <c r="E60">
        <v>5917.5668057550001</v>
      </c>
      <c r="F60">
        <v>201.51</v>
      </c>
      <c r="G60">
        <v>58.8906090004795</v>
      </c>
      <c r="H60">
        <f>(Table2[[#This Row],[1Y Return vs Nifty]]-AVERAGE(Table2[1Y Return vs Nifty]))/_xlfn.STDEV.P(Table2[1Y Return vs Nifty])</f>
        <v>0.87663201619073816</v>
      </c>
      <c r="I60">
        <v>-14.212719015586099</v>
      </c>
      <c r="J60">
        <f>(Table2[[#This Row],[1M Return vs Nifty]]-AVERAGE(Table2[1M Return vs Nifty]))/_xlfn.STDEV.P(Table2[1M Return vs Nifty])</f>
        <v>-1.2800229110586923</v>
      </c>
      <c r="K60">
        <v>19.378459986374999</v>
      </c>
      <c r="L60">
        <f>(Table2[[#This Row],[6M Return vs Nifty]]-AVERAGE(Table2[6M Return vs Nifty]))/_xlfn.STDEV.P(Table2[6M Return vs Nifty])</f>
        <v>0.57975839846848953</v>
      </c>
      <c r="M60">
        <v>1.58723718855562</v>
      </c>
      <c r="N60">
        <f>(Table2[[#This Row],[1W Return vs Nifty]]-AVERAGE(Table2[1W Return vs Nifty]))/_xlfn.STDEV.P(Table2[1W Return vs Nifty])</f>
        <v>9.3178559537452535E-2</v>
      </c>
      <c r="O60">
        <v>219.39</v>
      </c>
      <c r="P60">
        <v>228.877827538703</v>
      </c>
      <c r="Q60">
        <v>195.907642392111</v>
      </c>
      <c r="R60">
        <v>23.7669401769075</v>
      </c>
      <c r="S60" s="1">
        <f>(Table2[[#This Row],[Close Price]]-Table2[[#This Row],[20D EMA]])/Table2[[#This Row],[20D EMA]]</f>
        <v>-8.149870094352521E-2</v>
      </c>
      <c r="T60" s="1">
        <f>(Table2[[#This Row],[Close Price]]-Table2[[#This Row],[50D EMA]])/Table2[[#This Row],[50D EMA]]</f>
        <v>-0.11957395713254548</v>
      </c>
      <c r="U60" s="1">
        <f>(Table2[[#This Row],[Close Price]]-Table2[[#This Row],[200D EMA]])/Table2[[#This Row],[200D EMA]]</f>
        <v>2.8596932408975748E-2</v>
      </c>
      <c r="V60">
        <v>0.89453429632967696</v>
      </c>
      <c r="W60">
        <v>198.01</v>
      </c>
      <c r="X60">
        <v>203.98</v>
      </c>
      <c r="Y60">
        <v>198.01</v>
      </c>
      <c r="Z60">
        <v>209</v>
      </c>
      <c r="AA60">
        <v>195.51</v>
      </c>
      <c r="AB60">
        <v>246</v>
      </c>
      <c r="AC60" s="1">
        <f>(Table2[[#This Row],[Close Price]]/Table2[[#This Row],[Day Low]])-1</f>
        <v>1.7675874955810356E-2</v>
      </c>
      <c r="AD60" s="1">
        <f>(Table2[[#This Row],[Day High]]/Table2[[#This Row],[Close Price]])-1</f>
        <v>1.2257456205647443E-2</v>
      </c>
      <c r="AE60" s="1">
        <f>(Table2[[#This Row],[Close Price]]/Table2[[#This Row],[Current Week Low]])-1</f>
        <v>1.7675874955810356E-2</v>
      </c>
      <c r="AF60" s="1">
        <f>(Table2[[#This Row],[Current Week High]]/Table2[[#This Row],[Close Price]])-1</f>
        <v>3.7169371247084637E-2</v>
      </c>
      <c r="AG60" s="1">
        <f>(Table2[[#This Row],[Close Price]]/Table2[[#This Row],[Current Month Low]])-1</f>
        <v>3.0688967316249816E-2</v>
      </c>
      <c r="AH60" s="1">
        <f>(Table2[[#This Row],[Current Month High]]/Table2[[#This Row],[Close Price]])-1</f>
        <v>0.22078308768795596</v>
      </c>
      <c r="AI60">
        <v>33.963575008684401</v>
      </c>
      <c r="AJ60">
        <v>87.364016736401595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-0.08</v>
      </c>
      <c r="AM60" t="s">
        <v>3149</v>
      </c>
      <c r="AN60">
        <v>-15.51</v>
      </c>
      <c r="AO60" t="s">
        <v>3149</v>
      </c>
      <c r="AP60">
        <v>0.14622960916793801</v>
      </c>
      <c r="AQ60">
        <f>(Table2[[#This Row],[Sharpe Ratio]]-AVERAGE(Table2[Sharpe Ratio]))/_xlfn.STDEV.P(Table2[Sharpe Ratio])</f>
        <v>1.0485567042939896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105</v>
      </c>
      <c r="AT60">
        <f>_xlfn.RANK.AVG(Table2[[#This Row],[6M Return vs Nifty Z-Score]],Table2[6M Return vs Nifty Z-Score])</f>
        <v>162</v>
      </c>
      <c r="AU60">
        <f>_xlfn.RANK.AVG(Table2[[#This Row],[Sharpe Ratio Z-Score]],Table2[Sharpe Ratio Z-Score])</f>
        <v>107</v>
      </c>
      <c r="AV60">
        <f>(Table2[[#This Row],[Rank 1Y]]+Table2[[#This Row],[Rank 6M]]+Table2[[#This Row],[Rank Sharpe]])/3</f>
        <v>124.66666666666667</v>
      </c>
    </row>
    <row r="61" spans="1:48" x14ac:dyDescent="0.3">
      <c r="A61" t="s">
        <v>629</v>
      </c>
      <c r="B61" t="s">
        <v>630</v>
      </c>
      <c r="C61" t="s">
        <v>3122</v>
      </c>
      <c r="D61" t="s">
        <v>568</v>
      </c>
      <c r="E61">
        <v>28089.879332100001</v>
      </c>
      <c r="F61">
        <v>2541.4499999999998</v>
      </c>
      <c r="G61">
        <v>88.521195570190102</v>
      </c>
      <c r="H61">
        <f>(Table2[[#This Row],[1Y Return vs Nifty]]-AVERAGE(Table2[1Y Return vs Nifty]))/_xlfn.STDEV.P(Table2[1Y Return vs Nifty])</f>
        <v>1.479277952639884</v>
      </c>
      <c r="I61">
        <v>-9.9029518571554291</v>
      </c>
      <c r="J61">
        <f>(Table2[[#This Row],[1M Return vs Nifty]]-AVERAGE(Table2[1M Return vs Nifty]))/_xlfn.STDEV.P(Table2[1M Return vs Nifty])</f>
        <v>-0.82509229788702765</v>
      </c>
      <c r="K61">
        <v>13.5252885848069</v>
      </c>
      <c r="L61">
        <f>(Table2[[#This Row],[6M Return vs Nifty]]-AVERAGE(Table2[6M Return vs Nifty]))/_xlfn.STDEV.P(Table2[6M Return vs Nifty])</f>
        <v>0.38173840175194018</v>
      </c>
      <c r="M61">
        <v>0.29418653981986098</v>
      </c>
      <c r="N61">
        <f>(Table2[[#This Row],[1W Return vs Nifty]]-AVERAGE(Table2[1W Return vs Nifty]))/_xlfn.STDEV.P(Table2[1W Return vs Nifty])</f>
        <v>-0.22215950864266162</v>
      </c>
      <c r="O61">
        <v>2687.33</v>
      </c>
      <c r="P61">
        <v>2668.6222171980098</v>
      </c>
      <c r="Q61">
        <v>2209.6989396762101</v>
      </c>
      <c r="R61">
        <v>32.475761453524598</v>
      </c>
      <c r="S61" s="1">
        <f>(Table2[[#This Row],[Close Price]]-Table2[[#This Row],[20D EMA]])/Table2[[#This Row],[20D EMA]]</f>
        <v>-5.4284364034190111E-2</v>
      </c>
      <c r="T61" s="1">
        <f>(Table2[[#This Row],[Close Price]]-Table2[[#This Row],[50D EMA]])/Table2[[#This Row],[50D EMA]]</f>
        <v>-4.7654634806847188E-2</v>
      </c>
      <c r="U61" s="1">
        <f>(Table2[[#This Row],[Close Price]]-Table2[[#This Row],[200D EMA]])/Table2[[#This Row],[200D EMA]]</f>
        <v>0.15013405417681089</v>
      </c>
      <c r="V61">
        <v>0.30715408111895298</v>
      </c>
      <c r="W61">
        <v>2516</v>
      </c>
      <c r="X61">
        <v>2588.0500000000002</v>
      </c>
      <c r="Y61">
        <v>2516</v>
      </c>
      <c r="Z61">
        <v>2659.25</v>
      </c>
      <c r="AA61">
        <v>2511</v>
      </c>
      <c r="AB61">
        <v>2925</v>
      </c>
      <c r="AC61" s="1">
        <f>(Table2[[#This Row],[Close Price]]/Table2[[#This Row],[Day Low]])-1</f>
        <v>1.011526232114468E-2</v>
      </c>
      <c r="AD61" s="1">
        <f>(Table2[[#This Row],[Day High]]/Table2[[#This Row],[Close Price]])-1</f>
        <v>1.8335989297448396E-2</v>
      </c>
      <c r="AE61" s="1">
        <f>(Table2[[#This Row],[Close Price]]/Table2[[#This Row],[Current Week Low]])-1</f>
        <v>1.011526232114468E-2</v>
      </c>
      <c r="AF61" s="1">
        <f>(Table2[[#This Row],[Current Week High]]/Table2[[#This Row],[Close Price]])-1</f>
        <v>4.6351492258356553E-2</v>
      </c>
      <c r="AG61" s="1">
        <f>(Table2[[#This Row],[Close Price]]/Table2[[#This Row],[Current Month Low]])-1</f>
        <v>1.2126642771804086E-2</v>
      </c>
      <c r="AH61" s="1">
        <f>(Table2[[#This Row],[Current Month High]]/Table2[[#This Row],[Close Price]])-1</f>
        <v>0.15091778315528548</v>
      </c>
      <c r="AI61">
        <v>23.551515866926302</v>
      </c>
      <c r="AJ61">
        <v>115.742784380305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</v>
      </c>
      <c r="AM61" t="s">
        <v>3150</v>
      </c>
      <c r="AN61">
        <v>-8.19</v>
      </c>
      <c r="AO61" t="s">
        <v>3149</v>
      </c>
      <c r="AP61">
        <v>0.138394093228912</v>
      </c>
      <c r="AQ61">
        <f>(Table2[[#This Row],[Sharpe Ratio]]-AVERAGE(Table2[Sharpe Ratio]))/_xlfn.STDEV.P(Table2[Sharpe Ratio])</f>
        <v>0.95730014821595943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1.7710646960780945</v>
      </c>
      <c r="AS61">
        <f>_xlfn.RANK.AVG(Table2[[#This Row],[1Y Return vs Nifty Z-Score]],Table2[1Y Return vs Nifty Z-Score])</f>
        <v>55</v>
      </c>
      <c r="AT61">
        <f>_xlfn.RANK.AVG(Table2[[#This Row],[6M Return vs Nifty Z-Score]],Table2[6M Return vs Nifty Z-Score])</f>
        <v>199</v>
      </c>
      <c r="AU61">
        <f>_xlfn.RANK.AVG(Table2[[#This Row],[Sharpe Ratio Z-Score]],Table2[Sharpe Ratio Z-Score])</f>
        <v>122</v>
      </c>
      <c r="AV61">
        <f>(Table2[[#This Row],[Rank 1Y]]+Table2[[#This Row],[Rank 6M]]+Table2[[#This Row],[Rank Sharpe]])/3</f>
        <v>125.33333333333333</v>
      </c>
    </row>
    <row r="62" spans="1:48" x14ac:dyDescent="0.3">
      <c r="A62" t="s">
        <v>219</v>
      </c>
      <c r="B62" t="s">
        <v>220</v>
      </c>
      <c r="C62" t="s">
        <v>3113</v>
      </c>
      <c r="D62" t="s">
        <v>178</v>
      </c>
      <c r="E62">
        <v>108724.20332622</v>
      </c>
      <c r="F62">
        <v>711.3</v>
      </c>
      <c r="G62">
        <v>65.610250111868893</v>
      </c>
      <c r="H62">
        <f>(Table2[[#This Row],[1Y Return vs Nifty]]-AVERAGE(Table2[1Y Return vs Nifty]))/_xlfn.STDEV.P(Table2[1Y Return vs Nifty])</f>
        <v>1.0133004010925424</v>
      </c>
      <c r="I62">
        <v>-7.37377541778545</v>
      </c>
      <c r="J62">
        <f>(Table2[[#This Row],[1M Return vs Nifty]]-AVERAGE(Table2[1M Return vs Nifty]))/_xlfn.STDEV.P(Table2[1M Return vs Nifty])</f>
        <v>-0.55811736720402438</v>
      </c>
      <c r="K62">
        <v>6.9785659457345401</v>
      </c>
      <c r="L62">
        <f>(Table2[[#This Row],[6M Return vs Nifty]]-AVERAGE(Table2[6M Return vs Nifty]))/_xlfn.STDEV.P(Table2[6M Return vs Nifty])</f>
        <v>0.16025471255979401</v>
      </c>
      <c r="M62">
        <v>4.0104792847294899</v>
      </c>
      <c r="N62">
        <f>(Table2[[#This Row],[1W Return vs Nifty]]-AVERAGE(Table2[1W Return vs Nifty]))/_xlfn.STDEV.P(Table2[1W Return vs Nifty])</f>
        <v>0.684137994952696</v>
      </c>
      <c r="O62">
        <v>723.08</v>
      </c>
      <c r="P62">
        <v>733.10023382764098</v>
      </c>
      <c r="Q62">
        <v>650.65961471149899</v>
      </c>
      <c r="R62">
        <v>46.5850881499384</v>
      </c>
      <c r="S62" s="1">
        <f>(Table2[[#This Row],[Close Price]]-Table2[[#This Row],[20D EMA]])/Table2[[#This Row],[20D EMA]]</f>
        <v>-1.6291420036510601E-2</v>
      </c>
      <c r="T62" s="1">
        <f>(Table2[[#This Row],[Close Price]]-Table2[[#This Row],[50D EMA]])/Table2[[#This Row],[50D EMA]]</f>
        <v>-2.9737043888007367E-2</v>
      </c>
      <c r="U62" s="1">
        <f>(Table2[[#This Row],[Close Price]]-Table2[[#This Row],[200D EMA]])/Table2[[#This Row],[200D EMA]]</f>
        <v>9.3198323543391845E-2</v>
      </c>
      <c r="V62">
        <v>0.64634849850746601</v>
      </c>
      <c r="W62">
        <v>706.5</v>
      </c>
      <c r="X62">
        <v>728.7</v>
      </c>
      <c r="Y62">
        <v>693.05</v>
      </c>
      <c r="Z62">
        <v>728.7</v>
      </c>
      <c r="AA62">
        <v>681.1</v>
      </c>
      <c r="AB62">
        <v>750</v>
      </c>
      <c r="AC62" s="1">
        <f>(Table2[[#This Row],[Close Price]]/Table2[[#This Row],[Day Low]])-1</f>
        <v>6.7940552016985123E-3</v>
      </c>
      <c r="AD62" s="1">
        <f>(Table2[[#This Row],[Day High]]/Table2[[#This Row],[Close Price]])-1</f>
        <v>2.4462252214255686E-2</v>
      </c>
      <c r="AE62" s="1">
        <f>(Table2[[#This Row],[Close Price]]/Table2[[#This Row],[Current Week Low]])-1</f>
        <v>2.6332876415843032E-2</v>
      </c>
      <c r="AF62" s="1">
        <f>(Table2[[#This Row],[Current Week High]]/Table2[[#This Row],[Close Price]])-1</f>
        <v>2.4462252214255686E-2</v>
      </c>
      <c r="AG62" s="1">
        <f>(Table2[[#This Row],[Close Price]]/Table2[[#This Row],[Current Month Low]])-1</f>
        <v>4.4340038173542595E-2</v>
      </c>
      <c r="AH62" s="1">
        <f>(Table2[[#This Row],[Current Month High]]/Table2[[#This Row],[Close Price]])-1</f>
        <v>5.4407423028258295E-2</v>
      </c>
      <c r="AI62">
        <v>22.972023056375601</v>
      </c>
      <c r="AJ62">
        <v>84.2746113989637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0.18</v>
      </c>
      <c r="AM62" t="s">
        <v>3150</v>
      </c>
      <c r="AN62">
        <v>-1.29</v>
      </c>
      <c r="AO62" t="s">
        <v>3149</v>
      </c>
      <c r="AP62">
        <v>0.19000630119589201</v>
      </c>
      <c r="AQ62">
        <f>(Table2[[#This Row],[Sharpe Ratio]]-AVERAGE(Table2[Sharpe Ratio]))/_xlfn.STDEV.P(Table2[Sharpe Ratio])</f>
        <v>1.5584031754194407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91</v>
      </c>
      <c r="AT62">
        <f>_xlfn.RANK.AVG(Table2[[#This Row],[6M Return vs Nifty Z-Score]],Table2[6M Return vs Nifty Z-Score])</f>
        <v>254</v>
      </c>
      <c r="AU62">
        <f>_xlfn.RANK.AVG(Table2[[#This Row],[Sharpe Ratio Z-Score]],Table2[Sharpe Ratio Z-Score])</f>
        <v>42</v>
      </c>
      <c r="AV62">
        <f>(Table2[[#This Row],[Rank 1Y]]+Table2[[#This Row],[Rank 6M]]+Table2[[#This Row],[Rank Sharpe]])/3</f>
        <v>129</v>
      </c>
    </row>
    <row r="63" spans="1:48" x14ac:dyDescent="0.3">
      <c r="A63" t="s">
        <v>846</v>
      </c>
      <c r="B63" t="s">
        <v>847</v>
      </c>
      <c r="C63" t="s">
        <v>3106</v>
      </c>
      <c r="D63" t="s">
        <v>273</v>
      </c>
      <c r="E63">
        <v>17402.856157499999</v>
      </c>
      <c r="F63">
        <v>2494.25</v>
      </c>
      <c r="G63">
        <v>56.616889918703698</v>
      </c>
      <c r="H63">
        <f>(Table2[[#This Row],[1Y Return vs Nifty]]-AVERAGE(Table2[1Y Return vs Nifty]))/_xlfn.STDEV.P(Table2[1Y Return vs Nifty])</f>
        <v>0.83038765440480611</v>
      </c>
      <c r="I63">
        <v>1.39969416098167</v>
      </c>
      <c r="J63">
        <f>(Table2[[#This Row],[1M Return vs Nifty]]-AVERAGE(Table2[1M Return vs Nifty]))/_xlfn.STDEV.P(Table2[1M Return vs Nifty])</f>
        <v>0.36799296506850693</v>
      </c>
      <c r="K63">
        <v>56.408458350434003</v>
      </c>
      <c r="L63">
        <f>(Table2[[#This Row],[6M Return vs Nifty]]-AVERAGE(Table2[6M Return vs Nifty]))/_xlfn.STDEV.P(Table2[6M Return vs Nifty])</f>
        <v>1.8325288456999376</v>
      </c>
      <c r="M63">
        <v>1.43732967425096</v>
      </c>
      <c r="N63">
        <f>(Table2[[#This Row],[1W Return vs Nifty]]-AVERAGE(Table2[1W Return vs Nifty]))/_xlfn.STDEV.P(Table2[1W Return vs Nifty])</f>
        <v>5.6620404593767514E-2</v>
      </c>
      <c r="O63">
        <v>2649.05</v>
      </c>
      <c r="P63">
        <v>2627.1375720385799</v>
      </c>
      <c r="Q63">
        <v>2165.4522339391201</v>
      </c>
      <c r="R63">
        <v>28.633761770022499</v>
      </c>
      <c r="S63" s="1">
        <f>(Table2[[#This Row],[Close Price]]-Table2[[#This Row],[20D EMA]])/Table2[[#This Row],[20D EMA]]</f>
        <v>-5.8436043109794139E-2</v>
      </c>
      <c r="T63" s="1">
        <f>(Table2[[#This Row],[Close Price]]-Table2[[#This Row],[50D EMA]])/Table2[[#This Row],[50D EMA]]</f>
        <v>-5.0582646852202408E-2</v>
      </c>
      <c r="U63" s="1">
        <f>(Table2[[#This Row],[Close Price]]-Table2[[#This Row],[200D EMA]])/Table2[[#This Row],[200D EMA]]</f>
        <v>0.1518379213854891</v>
      </c>
      <c r="V63">
        <v>0.459361897299704</v>
      </c>
      <c r="W63">
        <v>2490</v>
      </c>
      <c r="X63">
        <v>2572.4</v>
      </c>
      <c r="Y63">
        <v>2469.25</v>
      </c>
      <c r="Z63">
        <v>2629.65</v>
      </c>
      <c r="AA63">
        <v>2469.25</v>
      </c>
      <c r="AB63">
        <v>2873.95</v>
      </c>
      <c r="AC63" s="1">
        <f>(Table2[[#This Row],[Close Price]]/Table2[[#This Row],[Day Low]])-1</f>
        <v>1.7068273092368802E-3</v>
      </c>
      <c r="AD63" s="1">
        <f>(Table2[[#This Row],[Day High]]/Table2[[#This Row],[Close Price]])-1</f>
        <v>3.1332063746617234E-2</v>
      </c>
      <c r="AE63" s="1">
        <f>(Table2[[#This Row],[Close Price]]/Table2[[#This Row],[Current Week Low]])-1</f>
        <v>1.0124531740407061E-2</v>
      </c>
      <c r="AF63" s="1">
        <f>(Table2[[#This Row],[Current Week High]]/Table2[[#This Row],[Close Price]])-1</f>
        <v>5.4284855166883972E-2</v>
      </c>
      <c r="AG63" s="1">
        <f>(Table2[[#This Row],[Close Price]]/Table2[[#This Row],[Current Month Low]])-1</f>
        <v>1.0124531740407061E-2</v>
      </c>
      <c r="AH63" s="1">
        <f>(Table2[[#This Row],[Current Month High]]/Table2[[#This Row],[Close Price]])-1</f>
        <v>0.152230129297384</v>
      </c>
      <c r="AI63">
        <v>19.274330961210701</v>
      </c>
      <c r="AJ63">
        <v>98.066386087508903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0.16</v>
      </c>
      <c r="AM63" t="s">
        <v>3150</v>
      </c>
      <c r="AN63">
        <v>-9.51</v>
      </c>
      <c r="AO63" t="s">
        <v>3149</v>
      </c>
      <c r="AP63">
        <v>9.5530785296413998E-2</v>
      </c>
      <c r="AQ63">
        <f>(Table2[[#This Row],[Sharpe Ratio]]-AVERAGE(Table2[Sharpe Ratio]))/_xlfn.STDEV.P(Table2[Sharpe Ratio])</f>
        <v>0.45809143056792928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3.5456213003349473</v>
      </c>
      <c r="AS63">
        <f>_xlfn.RANK.AVG(Table2[[#This Row],[1Y Return vs Nifty Z-Score]],Table2[1Y Return vs Nifty Z-Score])</f>
        <v>117</v>
      </c>
      <c r="AT63">
        <f>_xlfn.RANK.AVG(Table2[[#This Row],[6M Return vs Nifty Z-Score]],Table2[6M Return vs Nifty Z-Score])</f>
        <v>40</v>
      </c>
      <c r="AU63">
        <f>_xlfn.RANK.AVG(Table2[[#This Row],[Sharpe Ratio Z-Score]],Table2[Sharpe Ratio Z-Score])</f>
        <v>230</v>
      </c>
      <c r="AV63">
        <f>(Table2[[#This Row],[Rank 1Y]]+Table2[[#This Row],[Rank 6M]]+Table2[[#This Row],[Rank Sharpe]])/3</f>
        <v>129</v>
      </c>
    </row>
    <row r="64" spans="1:48" x14ac:dyDescent="0.3">
      <c r="A64" t="s">
        <v>667</v>
      </c>
      <c r="B64" t="s">
        <v>668</v>
      </c>
      <c r="C64" t="s">
        <v>3108</v>
      </c>
      <c r="D64" t="s">
        <v>669</v>
      </c>
      <c r="E64">
        <v>26233.734242074999</v>
      </c>
      <c r="F64">
        <v>2589.0500000000002</v>
      </c>
      <c r="G64">
        <v>53.6444123032161</v>
      </c>
      <c r="H64">
        <f>(Table2[[#This Row],[1Y Return vs Nifty]]-AVERAGE(Table2[1Y Return vs Nifty]))/_xlfn.STDEV.P(Table2[1Y Return vs Nifty])</f>
        <v>0.7699314919206377</v>
      </c>
      <c r="I64">
        <v>11.136985293736901</v>
      </c>
      <c r="J64">
        <f>(Table2[[#This Row],[1M Return vs Nifty]]-AVERAGE(Table2[1M Return vs Nifty]))/_xlfn.STDEV.P(Table2[1M Return vs Nifty])</f>
        <v>1.395842420227561</v>
      </c>
      <c r="K64">
        <v>44.768634443617401</v>
      </c>
      <c r="L64">
        <f>(Table2[[#This Row],[6M Return vs Nifty]]-AVERAGE(Table2[6M Return vs Nifty]))/_xlfn.STDEV.P(Table2[6M Return vs Nifty])</f>
        <v>1.4387392684475895</v>
      </c>
      <c r="M64">
        <v>-1.9536349059645099</v>
      </c>
      <c r="N64">
        <f>(Table2[[#This Row],[1W Return vs Nifty]]-AVERAGE(Table2[1W Return vs Nifty]))/_xlfn.STDEV.P(Table2[1W Return vs Nifty])</f>
        <v>-0.77033886497375781</v>
      </c>
      <c r="O64">
        <v>2667.53</v>
      </c>
      <c r="P64">
        <v>2540.2903518360199</v>
      </c>
      <c r="Q64">
        <v>2080.8130782968701</v>
      </c>
      <c r="R64">
        <v>37.168069217417901</v>
      </c>
      <c r="S64" s="1">
        <f>(Table2[[#This Row],[Close Price]]-Table2[[#This Row],[20D EMA]])/Table2[[#This Row],[20D EMA]]</f>
        <v>-2.9420475121179523E-2</v>
      </c>
      <c r="T64" s="1">
        <f>(Table2[[#This Row],[Close Price]]-Table2[[#This Row],[50D EMA]])/Table2[[#This Row],[50D EMA]]</f>
        <v>1.919451771674004E-2</v>
      </c>
      <c r="U64" s="1">
        <f>(Table2[[#This Row],[Close Price]]-Table2[[#This Row],[200D EMA]])/Table2[[#This Row],[200D EMA]]</f>
        <v>0.24424919614553661</v>
      </c>
      <c r="V64">
        <v>0.69769782259992497</v>
      </c>
      <c r="W64">
        <v>2565.35</v>
      </c>
      <c r="X64">
        <v>2652</v>
      </c>
      <c r="Y64">
        <v>2564.6999999999998</v>
      </c>
      <c r="Z64">
        <v>2730</v>
      </c>
      <c r="AA64">
        <v>2504</v>
      </c>
      <c r="AB64">
        <v>3357.8</v>
      </c>
      <c r="AC64" s="1">
        <f>(Table2[[#This Row],[Close Price]]/Table2[[#This Row],[Day Low]])-1</f>
        <v>9.2385054670902633E-3</v>
      </c>
      <c r="AD64" s="1">
        <f>(Table2[[#This Row],[Day High]]/Table2[[#This Row],[Close Price]])-1</f>
        <v>2.431393754465927E-2</v>
      </c>
      <c r="AE64" s="1">
        <f>(Table2[[#This Row],[Close Price]]/Table2[[#This Row],[Current Week Low]])-1</f>
        <v>9.4942878309356438E-3</v>
      </c>
      <c r="AF64" s="1">
        <f>(Table2[[#This Row],[Current Week High]]/Table2[[#This Row],[Close Price]])-1</f>
        <v>5.4440818060678575E-2</v>
      </c>
      <c r="AG64" s="1">
        <f>(Table2[[#This Row],[Close Price]]/Table2[[#This Row],[Current Month Low]])-1</f>
        <v>3.3965654952076818E-2</v>
      </c>
      <c r="AH64" s="1">
        <f>(Table2[[#This Row],[Current Month High]]/Table2[[#This Row],[Close Price]])-1</f>
        <v>0.29692358200884494</v>
      </c>
      <c r="AI64">
        <v>29.692358200884399</v>
      </c>
      <c r="AJ64">
        <v>90.231447465099194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0.15</v>
      </c>
      <c r="AM64" t="s">
        <v>3150</v>
      </c>
      <c r="AN64">
        <v>-17.25</v>
      </c>
      <c r="AO64" t="s">
        <v>3149</v>
      </c>
      <c r="AP64">
        <v>0.102302425644808</v>
      </c>
      <c r="AQ64">
        <f>(Table2[[#This Row],[Sharpe Ratio]]-AVERAGE(Table2[Sharpe Ratio]))/_xlfn.STDEV.P(Table2[Sharpe Ratio])</f>
        <v>0.53695752975045274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3.3711318453724828</v>
      </c>
      <c r="AS64">
        <f>_xlfn.RANK.AVG(Table2[[#This Row],[1Y Return vs Nifty Z-Score]],Table2[1Y Return vs Nifty Z-Score])</f>
        <v>128</v>
      </c>
      <c r="AT64">
        <f>_xlfn.RANK.AVG(Table2[[#This Row],[6M Return vs Nifty Z-Score]],Table2[6M Return vs Nifty Z-Score])</f>
        <v>55</v>
      </c>
      <c r="AU64">
        <f>_xlfn.RANK.AVG(Table2[[#This Row],[Sharpe Ratio Z-Score]],Table2[Sharpe Ratio Z-Score])</f>
        <v>216</v>
      </c>
      <c r="AV64">
        <f>(Table2[[#This Row],[Rank 1Y]]+Table2[[#This Row],[Rank 6M]]+Table2[[#This Row],[Rank Sharpe]])/3</f>
        <v>133</v>
      </c>
    </row>
    <row r="65" spans="1:48" x14ac:dyDescent="0.3">
      <c r="A65" t="s">
        <v>1268</v>
      </c>
      <c r="B65" t="s">
        <v>1269</v>
      </c>
      <c r="C65" t="s">
        <v>3118</v>
      </c>
      <c r="D65" t="s">
        <v>421</v>
      </c>
      <c r="E65">
        <v>8724.3784152860007</v>
      </c>
      <c r="F65">
        <v>107.02</v>
      </c>
      <c r="G65">
        <v>45.931729563361301</v>
      </c>
      <c r="H65">
        <f>(Table2[[#This Row],[1Y Return vs Nifty]]-AVERAGE(Table2[1Y Return vs Nifty]))/_xlfn.STDEV.P(Table2[1Y Return vs Nifty])</f>
        <v>0.61306598737317375</v>
      </c>
      <c r="I65">
        <v>16.4445610513127</v>
      </c>
      <c r="J65">
        <f>(Table2[[#This Row],[1M Return vs Nifty]]-AVERAGE(Table2[1M Return vs Nifty]))/_xlfn.STDEV.P(Table2[1M Return vs Nifty])</f>
        <v>1.9560997624660335</v>
      </c>
      <c r="K65">
        <v>48.915284530327199</v>
      </c>
      <c r="L65">
        <f>(Table2[[#This Row],[6M Return vs Nifty]]-AVERAGE(Table2[6M Return vs Nifty]))/_xlfn.STDEV.P(Table2[6M Return vs Nifty])</f>
        <v>1.579025547495384</v>
      </c>
      <c r="M65">
        <v>-1.83431966771532</v>
      </c>
      <c r="N65">
        <f>(Table2[[#This Row],[1W Return vs Nifty]]-AVERAGE(Table2[1W Return vs Nifty]))/_xlfn.STDEV.P(Table2[1W Return vs Nifty])</f>
        <v>-0.74124129113105031</v>
      </c>
      <c r="O65">
        <v>102.77</v>
      </c>
      <c r="P65">
        <v>96.018590348998998</v>
      </c>
      <c r="Q65">
        <v>83.608371013806604</v>
      </c>
      <c r="R65">
        <v>57.285408907320303</v>
      </c>
      <c r="S65" s="1">
        <f>(Table2[[#This Row],[Close Price]]-Table2[[#This Row],[20D EMA]])/Table2[[#This Row],[20D EMA]]</f>
        <v>4.1354480879634135E-2</v>
      </c>
      <c r="T65" s="1">
        <f>(Table2[[#This Row],[Close Price]]-Table2[[#This Row],[50D EMA]])/Table2[[#This Row],[50D EMA]]</f>
        <v>0.11457582964938506</v>
      </c>
      <c r="U65" s="1">
        <f>(Table2[[#This Row],[Close Price]]-Table2[[#This Row],[200D EMA]])/Table2[[#This Row],[200D EMA]]</f>
        <v>0.28001537049833597</v>
      </c>
      <c r="V65">
        <v>1.3684917953986699</v>
      </c>
      <c r="W65">
        <v>104.73</v>
      </c>
      <c r="X65">
        <v>108.4</v>
      </c>
      <c r="Y65">
        <v>103.61</v>
      </c>
      <c r="Z65">
        <v>109.85</v>
      </c>
      <c r="AA65">
        <v>100.54</v>
      </c>
      <c r="AB65">
        <v>119.55</v>
      </c>
      <c r="AC65" s="1">
        <f>(Table2[[#This Row],[Close Price]]/Table2[[#This Row],[Day Low]])-1</f>
        <v>2.1865750023870811E-2</v>
      </c>
      <c r="AD65" s="1">
        <f>(Table2[[#This Row],[Day High]]/Table2[[#This Row],[Close Price]])-1</f>
        <v>1.289478602130445E-2</v>
      </c>
      <c r="AE65" s="1">
        <f>(Table2[[#This Row],[Close Price]]/Table2[[#This Row],[Current Week Low]])-1</f>
        <v>3.2911881092558604E-2</v>
      </c>
      <c r="AF65" s="1">
        <f>(Table2[[#This Row],[Current Week High]]/Table2[[#This Row],[Close Price]])-1</f>
        <v>2.6443655391515497E-2</v>
      </c>
      <c r="AG65" s="1">
        <f>(Table2[[#This Row],[Close Price]]/Table2[[#This Row],[Current Month Low]])-1</f>
        <v>6.4451959419136617E-2</v>
      </c>
      <c r="AH65" s="1">
        <f>(Table2[[#This Row],[Current Month High]]/Table2[[#This Row],[Close Price]])-1</f>
        <v>0.11708091945430765</v>
      </c>
      <c r="AI65">
        <v>11.7080919454307</v>
      </c>
      <c r="AJ65">
        <v>72.752219531880499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0.48</v>
      </c>
      <c r="AM65" t="s">
        <v>3150</v>
      </c>
      <c r="AN65">
        <v>3.88</v>
      </c>
      <c r="AO65" t="s">
        <v>3150</v>
      </c>
      <c r="AP65">
        <v>0.103602783523464</v>
      </c>
      <c r="AQ65">
        <f>(Table2[[#This Row],[Sharpe Ratio]]-AVERAGE(Table2[Sharpe Ratio]))/_xlfn.STDEV.P(Table2[Sharpe Ratio])</f>
        <v>0.55210218424398061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3.9590521904475215</v>
      </c>
      <c r="AS65">
        <f>_xlfn.RANK.AVG(Table2[[#This Row],[1Y Return vs Nifty Z-Score]],Table2[1Y Return vs Nifty Z-Score])</f>
        <v>146</v>
      </c>
      <c r="AT65">
        <f>_xlfn.RANK.AVG(Table2[[#This Row],[6M Return vs Nifty Z-Score]],Table2[6M Return vs Nifty Z-Score])</f>
        <v>48</v>
      </c>
      <c r="AU65">
        <f>_xlfn.RANK.AVG(Table2[[#This Row],[Sharpe Ratio Z-Score]],Table2[Sharpe Ratio Z-Score])</f>
        <v>211</v>
      </c>
      <c r="AV65">
        <f>(Table2[[#This Row],[Rank 1Y]]+Table2[[#This Row],[Rank 6M]]+Table2[[#This Row],[Rank Sharpe]])/3</f>
        <v>135</v>
      </c>
    </row>
    <row r="66" spans="1:48" x14ac:dyDescent="0.3">
      <c r="A66" t="s">
        <v>749</v>
      </c>
      <c r="B66" t="s">
        <v>750</v>
      </c>
      <c r="C66" t="s">
        <v>3112</v>
      </c>
      <c r="D66" t="s">
        <v>276</v>
      </c>
      <c r="E66">
        <v>22098.485963560001</v>
      </c>
      <c r="F66">
        <v>6542.6</v>
      </c>
      <c r="G66">
        <v>69.324584410952696</v>
      </c>
      <c r="H66">
        <f>(Table2[[#This Row],[1Y Return vs Nifty]]-AVERAGE(Table2[1Y Return vs Nifty]))/_xlfn.STDEV.P(Table2[1Y Return vs Nifty])</f>
        <v>1.0888449221802463</v>
      </c>
      <c r="I66">
        <v>19.582086162680401</v>
      </c>
      <c r="J66">
        <f>(Table2[[#This Row],[1M Return vs Nifty]]-AVERAGE(Table2[1M Return vs Nifty]))/_xlfn.STDEV.P(Table2[1M Return vs Nifty])</f>
        <v>2.2872907921168677</v>
      </c>
      <c r="K66">
        <v>68.159433490052194</v>
      </c>
      <c r="L66">
        <f>(Table2[[#This Row],[6M Return vs Nifty]]-AVERAGE(Table2[6M Return vs Nifty]))/_xlfn.STDEV.P(Table2[6M Return vs Nifty])</f>
        <v>2.2300788060411039</v>
      </c>
      <c r="M66">
        <v>1.22211513754713</v>
      </c>
      <c r="N66">
        <f>(Table2[[#This Row],[1W Return vs Nifty]]-AVERAGE(Table2[1W Return vs Nifty]))/_xlfn.STDEV.P(Table2[1W Return vs Nifty])</f>
        <v>4.1357348595870988E-3</v>
      </c>
      <c r="O66">
        <v>6058.36</v>
      </c>
      <c r="P66">
        <v>5576.5683757121096</v>
      </c>
      <c r="Q66">
        <v>4496.6878750379701</v>
      </c>
      <c r="R66">
        <v>72.722768445263995</v>
      </c>
      <c r="S66" s="1">
        <f>(Table2[[#This Row],[Close Price]]-Table2[[#This Row],[20D EMA]])/Table2[[#This Row],[20D EMA]]</f>
        <v>7.992922176958793E-2</v>
      </c>
      <c r="T66" s="1">
        <f>(Table2[[#This Row],[Close Price]]-Table2[[#This Row],[50D EMA]])/Table2[[#This Row],[50D EMA]]</f>
        <v>0.17323048140058564</v>
      </c>
      <c r="U66" s="1">
        <f>(Table2[[#This Row],[Close Price]]-Table2[[#This Row],[200D EMA]])/Table2[[#This Row],[200D EMA]]</f>
        <v>0.45498201828045592</v>
      </c>
      <c r="V66">
        <v>0.71937031095537696</v>
      </c>
      <c r="W66">
        <v>6199.2</v>
      </c>
      <c r="X66">
        <v>6679.5</v>
      </c>
      <c r="Y66">
        <v>6090.05</v>
      </c>
      <c r="Z66">
        <v>6679.5</v>
      </c>
      <c r="AA66">
        <v>5870</v>
      </c>
      <c r="AB66">
        <v>6679.5</v>
      </c>
      <c r="AC66" s="1">
        <f>(Table2[[#This Row],[Close Price]]/Table2[[#This Row],[Day Low]])-1</f>
        <v>5.539424441863483E-2</v>
      </c>
      <c r="AD66" s="1">
        <f>(Table2[[#This Row],[Day High]]/Table2[[#This Row],[Close Price]])-1</f>
        <v>2.0924403142481562E-2</v>
      </c>
      <c r="AE66" s="1">
        <f>(Table2[[#This Row],[Close Price]]/Table2[[#This Row],[Current Week Low]])-1</f>
        <v>7.4309734731242028E-2</v>
      </c>
      <c r="AF66" s="1">
        <f>(Table2[[#This Row],[Current Week High]]/Table2[[#This Row],[Close Price]])-1</f>
        <v>2.0924403142481562E-2</v>
      </c>
      <c r="AG66" s="1">
        <f>(Table2[[#This Row],[Close Price]]/Table2[[#This Row],[Current Month Low]])-1</f>
        <v>0.11458262350936965</v>
      </c>
      <c r="AH66" s="1">
        <f>(Table2[[#This Row],[Current Month High]]/Table2[[#This Row],[Close Price]])-1</f>
        <v>2.0924403142481562E-2</v>
      </c>
      <c r="AI66">
        <v>9.4213309693393903</v>
      </c>
      <c r="AJ66">
        <v>118.633249791144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0.6</v>
      </c>
      <c r="AM66" t="s">
        <v>3150</v>
      </c>
      <c r="AN66">
        <v>6.19</v>
      </c>
      <c r="AO66" t="s">
        <v>3150</v>
      </c>
      <c r="AP66">
        <v>7.0973069462857002E-2</v>
      </c>
      <c r="AQ66">
        <f>(Table2[[#This Row],[Sharpe Ratio]]-AVERAGE(Table2[Sharpe Ratio]))/_xlfn.STDEV.P(Table2[Sharpe Ratio])</f>
        <v>0.1720793045570039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5.7824295597548092</v>
      </c>
      <c r="AS66">
        <f>_xlfn.RANK.AVG(Table2[[#This Row],[1Y Return vs Nifty Z-Score]],Table2[1Y Return vs Nifty Z-Score])</f>
        <v>84</v>
      </c>
      <c r="AT66">
        <f>_xlfn.RANK.AVG(Table2[[#This Row],[6M Return vs Nifty Z-Score]],Table2[6M Return vs Nifty Z-Score])</f>
        <v>24</v>
      </c>
      <c r="AU66">
        <f>_xlfn.RANK.AVG(Table2[[#This Row],[Sharpe Ratio Z-Score]],Table2[Sharpe Ratio Z-Score])</f>
        <v>299</v>
      </c>
      <c r="AV66">
        <f>(Table2[[#This Row],[Rank 1Y]]+Table2[[#This Row],[Rank 6M]]+Table2[[#This Row],[Rank Sharpe]])/3</f>
        <v>135.66666666666666</v>
      </c>
    </row>
    <row r="67" spans="1:48" x14ac:dyDescent="0.3">
      <c r="A67" t="s">
        <v>1503</v>
      </c>
      <c r="B67" t="s">
        <v>1504</v>
      </c>
      <c r="C67" t="s">
        <v>3111</v>
      </c>
      <c r="D67" t="s">
        <v>416</v>
      </c>
      <c r="E67">
        <v>6518.966304392</v>
      </c>
      <c r="F67">
        <v>209.84</v>
      </c>
      <c r="G67">
        <v>59.822000503798101</v>
      </c>
      <c r="H67">
        <f>(Table2[[#This Row],[1Y Return vs Nifty]]-AVERAGE(Table2[1Y Return vs Nifty]))/_xlfn.STDEV.P(Table2[1Y Return vs Nifty])</f>
        <v>0.89557525592032183</v>
      </c>
      <c r="I67">
        <v>4.2218318472260004</v>
      </c>
      <c r="J67">
        <f>(Table2[[#This Row],[1M Return vs Nifty]]-AVERAGE(Table2[1M Return vs Nifty]))/_xlfn.STDEV.P(Table2[1M Return vs Nifty])</f>
        <v>0.66589231342344168</v>
      </c>
      <c r="K67">
        <v>13.096398515162001</v>
      </c>
      <c r="L67">
        <f>(Table2[[#This Row],[6M Return vs Nifty]]-AVERAGE(Table2[6M Return vs Nifty]))/_xlfn.STDEV.P(Table2[6M Return vs Nifty])</f>
        <v>0.36722852251619958</v>
      </c>
      <c r="M67">
        <v>1.1618567582719701</v>
      </c>
      <c r="N67">
        <f>(Table2[[#This Row],[1W Return vs Nifty]]-AVERAGE(Table2[1W Return vs Nifty]))/_xlfn.STDEV.P(Table2[1W Return vs Nifty])</f>
        <v>-1.0559560278984569E-2</v>
      </c>
      <c r="O67">
        <v>209.6</v>
      </c>
      <c r="P67">
        <v>211.27404727494701</v>
      </c>
      <c r="Q67">
        <v>191.04114393061801</v>
      </c>
      <c r="R67">
        <v>53.707177990499602</v>
      </c>
      <c r="S67" s="1">
        <f>(Table2[[#This Row],[Close Price]]-Table2[[#This Row],[20D EMA]])/Table2[[#This Row],[20D EMA]]</f>
        <v>1.1450381679389747E-3</v>
      </c>
      <c r="T67" s="1">
        <f>(Table2[[#This Row],[Close Price]]-Table2[[#This Row],[50D EMA]])/Table2[[#This Row],[50D EMA]]</f>
        <v>-6.7876168106950222E-3</v>
      </c>
      <c r="U67" s="1">
        <f>(Table2[[#This Row],[Close Price]]-Table2[[#This Row],[200D EMA]])/Table2[[#This Row],[200D EMA]]</f>
        <v>9.840213308296214E-2</v>
      </c>
      <c r="V67">
        <v>0.97611080721576904</v>
      </c>
      <c r="W67">
        <v>203.5</v>
      </c>
      <c r="X67">
        <v>210.82</v>
      </c>
      <c r="Y67">
        <v>202</v>
      </c>
      <c r="Z67">
        <v>210.82</v>
      </c>
      <c r="AA67">
        <v>202</v>
      </c>
      <c r="AB67">
        <v>215.66</v>
      </c>
      <c r="AC67" s="1">
        <f>(Table2[[#This Row],[Close Price]]/Table2[[#This Row],[Day Low]])-1</f>
        <v>3.1154791154791139E-2</v>
      </c>
      <c r="AD67" s="1">
        <f>(Table2[[#This Row],[Day High]]/Table2[[#This Row],[Close Price]])-1</f>
        <v>4.6702249332823964E-3</v>
      </c>
      <c r="AE67" s="1">
        <f>(Table2[[#This Row],[Close Price]]/Table2[[#This Row],[Current Week Low]])-1</f>
        <v>3.8811881188118846E-2</v>
      </c>
      <c r="AF67" s="1">
        <f>(Table2[[#This Row],[Current Week High]]/Table2[[#This Row],[Close Price]])-1</f>
        <v>4.6702249332823964E-3</v>
      </c>
      <c r="AG67" s="1">
        <f>(Table2[[#This Row],[Close Price]]/Table2[[#This Row],[Current Month Low]])-1</f>
        <v>3.8811881188118846E-2</v>
      </c>
      <c r="AH67" s="1">
        <f>(Table2[[#This Row],[Current Month High]]/Table2[[#This Row],[Close Price]])-1</f>
        <v>2.7735417460922562E-2</v>
      </c>
      <c r="AI67">
        <v>9.4452916507815399</v>
      </c>
      <c r="AJ67">
        <v>83.908851884312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0.13</v>
      </c>
      <c r="AM67" t="s">
        <v>3150</v>
      </c>
      <c r="AN67">
        <v>-0.75</v>
      </c>
      <c r="AO67" t="s">
        <v>3149</v>
      </c>
      <c r="AP67">
        <v>0.14761827797046301</v>
      </c>
      <c r="AQ67">
        <f>(Table2[[#This Row],[Sharpe Ratio]]-AVERAGE(Table2[Sharpe Ratio]))/_xlfn.STDEV.P(Table2[Sharpe Ratio])</f>
        <v>1.0647298744384415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102</v>
      </c>
      <c r="AT67">
        <f>_xlfn.RANK.AVG(Table2[[#This Row],[6M Return vs Nifty Z-Score]],Table2[6M Return vs Nifty Z-Score])</f>
        <v>204</v>
      </c>
      <c r="AU67">
        <f>_xlfn.RANK.AVG(Table2[[#This Row],[Sharpe Ratio Z-Score]],Table2[Sharpe Ratio Z-Score])</f>
        <v>104</v>
      </c>
      <c r="AV67">
        <f>(Table2[[#This Row],[Rank 1Y]]+Table2[[#This Row],[Rank 6M]]+Table2[[#This Row],[Rank Sharpe]])/3</f>
        <v>136.66666666666666</v>
      </c>
    </row>
    <row r="68" spans="1:48" x14ac:dyDescent="0.3">
      <c r="A68" t="s">
        <v>741</v>
      </c>
      <c r="B68" t="s">
        <v>742</v>
      </c>
      <c r="C68" t="s">
        <v>3113</v>
      </c>
      <c r="D68" t="s">
        <v>114</v>
      </c>
      <c r="E68">
        <v>22297.302880564999</v>
      </c>
      <c r="F68">
        <v>801.95</v>
      </c>
      <c r="G68">
        <v>64.7163111611044</v>
      </c>
      <c r="H68">
        <f>(Table2[[#This Row],[1Y Return vs Nifty]]-AVERAGE(Table2[1Y Return vs Nifty]))/_xlfn.STDEV.P(Table2[1Y Return vs Nifty])</f>
        <v>0.99511889547690457</v>
      </c>
      <c r="I68">
        <v>-1.3658738057322699</v>
      </c>
      <c r="J68">
        <f>(Table2[[#This Row],[1M Return vs Nifty]]-AVERAGE(Table2[1M Return vs Nifty]))/_xlfn.STDEV.P(Table2[1M Return vs Nifty])</f>
        <v>7.6065005943397823E-2</v>
      </c>
      <c r="K68">
        <v>23.267385588388201</v>
      </c>
      <c r="L68">
        <f>(Table2[[#This Row],[6M Return vs Nifty]]-AVERAGE(Table2[6M Return vs Nifty]))/_xlfn.STDEV.P(Table2[6M Return vs Nifty])</f>
        <v>0.71132554081037425</v>
      </c>
      <c r="M68">
        <v>4.4151040734481004</v>
      </c>
      <c r="N68">
        <f>(Table2[[#This Row],[1W Return vs Nifty]]-AVERAGE(Table2[1W Return vs Nifty]))/_xlfn.STDEV.P(Table2[1W Return vs Nifty])</f>
        <v>0.78281440746373276</v>
      </c>
      <c r="O68">
        <v>831.4</v>
      </c>
      <c r="P68">
        <v>837.40823227262104</v>
      </c>
      <c r="Q68">
        <v>727.055339232238</v>
      </c>
      <c r="R68">
        <v>39.993989735892001</v>
      </c>
      <c r="S68" s="1">
        <f>(Table2[[#This Row],[Close Price]]-Table2[[#This Row],[20D EMA]])/Table2[[#This Row],[20D EMA]]</f>
        <v>-3.5422179456338625E-2</v>
      </c>
      <c r="T68" s="1">
        <f>(Table2[[#This Row],[Close Price]]-Table2[[#This Row],[50D EMA]])/Table2[[#This Row],[50D EMA]]</f>
        <v>-4.2342827436018617E-2</v>
      </c>
      <c r="U68" s="1">
        <f>(Table2[[#This Row],[Close Price]]-Table2[[#This Row],[200D EMA]])/Table2[[#This Row],[200D EMA]]</f>
        <v>0.10301094940977937</v>
      </c>
      <c r="V68">
        <v>0.42238142616482999</v>
      </c>
      <c r="W68">
        <v>798.15</v>
      </c>
      <c r="X68">
        <v>828</v>
      </c>
      <c r="Y68">
        <v>798.15</v>
      </c>
      <c r="Z68">
        <v>829</v>
      </c>
      <c r="AA68">
        <v>778.65</v>
      </c>
      <c r="AB68">
        <v>889.3</v>
      </c>
      <c r="AC68" s="1">
        <f>(Table2[[#This Row],[Close Price]]/Table2[[#This Row],[Day Low]])-1</f>
        <v>4.7610098352441899E-3</v>
      </c>
      <c r="AD68" s="1">
        <f>(Table2[[#This Row],[Day High]]/Table2[[#This Row],[Close Price]])-1</f>
        <v>3.2483321902861739E-2</v>
      </c>
      <c r="AE68" s="1">
        <f>(Table2[[#This Row],[Close Price]]/Table2[[#This Row],[Current Week Low]])-1</f>
        <v>4.7610098352441899E-3</v>
      </c>
      <c r="AF68" s="1">
        <f>(Table2[[#This Row],[Current Week High]]/Table2[[#This Row],[Close Price]])-1</f>
        <v>3.3730282436560843E-2</v>
      </c>
      <c r="AG68" s="1">
        <f>(Table2[[#This Row],[Close Price]]/Table2[[#This Row],[Current Month Low]])-1</f>
        <v>2.9923585693186983E-2</v>
      </c>
      <c r="AH68" s="1">
        <f>(Table2[[#This Row],[Current Month High]]/Table2[[#This Row],[Close Price]])-1</f>
        <v>0.10892200261861706</v>
      </c>
      <c r="AI68">
        <v>19.321653469667599</v>
      </c>
      <c r="AJ68">
        <v>81.600996376811594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7.0000000000000007E-2</v>
      </c>
      <c r="AM68" t="s">
        <v>3150</v>
      </c>
      <c r="AN68">
        <v>-4.5999999999999996</v>
      </c>
      <c r="AO68" t="s">
        <v>3149</v>
      </c>
      <c r="AP68">
        <v>0.113411625410597</v>
      </c>
      <c r="AQ68">
        <f>(Table2[[#This Row],[Sharpe Ratio]]-AVERAGE(Table2[Sharpe Ratio]))/_xlfn.STDEV.P(Table2[Sharpe Ratio])</f>
        <v>0.66634113630524727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93</v>
      </c>
      <c r="AT68">
        <f>_xlfn.RANK.AVG(Table2[[#This Row],[6M Return vs Nifty Z-Score]],Table2[6M Return vs Nifty Z-Score])</f>
        <v>142</v>
      </c>
      <c r="AU68">
        <f>_xlfn.RANK.AVG(Table2[[#This Row],[Sharpe Ratio Z-Score]],Table2[Sharpe Ratio Z-Score])</f>
        <v>180</v>
      </c>
      <c r="AV68">
        <f>(Table2[[#This Row],[Rank 1Y]]+Table2[[#This Row],[Rank 6M]]+Table2[[#This Row],[Rank Sharpe]])/3</f>
        <v>138.33333333333334</v>
      </c>
    </row>
    <row r="69" spans="1:48" x14ac:dyDescent="0.3">
      <c r="A69" t="s">
        <v>902</v>
      </c>
      <c r="B69" t="s">
        <v>903</v>
      </c>
      <c r="C69" t="s">
        <v>3113</v>
      </c>
      <c r="D69" t="s">
        <v>311</v>
      </c>
      <c r="E69">
        <v>15827.077079999999</v>
      </c>
      <c r="F69">
        <v>1381.65</v>
      </c>
      <c r="G69">
        <v>55.964481313238402</v>
      </c>
      <c r="H69">
        <f>(Table2[[#This Row],[1Y Return vs Nifty]]-AVERAGE(Table2[1Y Return vs Nifty]))/_xlfn.STDEV.P(Table2[1Y Return vs Nifty])</f>
        <v>0.81711854837266207</v>
      </c>
      <c r="I69">
        <v>-17.203807782127399</v>
      </c>
      <c r="J69">
        <f>(Table2[[#This Row],[1M Return vs Nifty]]-AVERAGE(Table2[1M Return vs Nifty]))/_xlfn.STDEV.P(Table2[1M Return vs Nifty])</f>
        <v>-1.595756405837329</v>
      </c>
      <c r="K69">
        <v>10.2271705538395</v>
      </c>
      <c r="L69">
        <f>(Table2[[#This Row],[6M Return vs Nifty]]-AVERAGE(Table2[6M Return vs Nifty]))/_xlfn.STDEV.P(Table2[6M Return vs Nifty])</f>
        <v>0.27015900712017027</v>
      </c>
      <c r="M69">
        <v>-0.66047250960463399</v>
      </c>
      <c r="N69">
        <f>(Table2[[#This Row],[1W Return vs Nifty]]-AVERAGE(Table2[1W Return vs Nifty]))/_xlfn.STDEV.P(Table2[1W Return vs Nifty])</f>
        <v>-0.4549735447444318</v>
      </c>
      <c r="O69">
        <v>1510.2</v>
      </c>
      <c r="P69">
        <v>1628.4434158403301</v>
      </c>
      <c r="Q69">
        <v>1509.6707392286401</v>
      </c>
      <c r="R69">
        <v>28.470255027385701</v>
      </c>
      <c r="S69" s="1">
        <f>(Table2[[#This Row],[Close Price]]-Table2[[#This Row],[20D EMA]])/Table2[[#This Row],[20D EMA]]</f>
        <v>-8.5121176003178353E-2</v>
      </c>
      <c r="T69" s="1">
        <f>(Table2[[#This Row],[Close Price]]-Table2[[#This Row],[50D EMA]])/Table2[[#This Row],[50D EMA]]</f>
        <v>-0.15155172936296132</v>
      </c>
      <c r="U69" s="1">
        <f>(Table2[[#This Row],[Close Price]]-Table2[[#This Row],[200D EMA]])/Table2[[#This Row],[200D EMA]]</f>
        <v>-8.480043754047431E-2</v>
      </c>
      <c r="V69">
        <v>0.36304286513019102</v>
      </c>
      <c r="W69">
        <v>1377.6</v>
      </c>
      <c r="X69">
        <v>1424.9</v>
      </c>
      <c r="Y69">
        <v>1371.1</v>
      </c>
      <c r="Z69">
        <v>1456</v>
      </c>
      <c r="AA69">
        <v>1370</v>
      </c>
      <c r="AB69">
        <v>1628.85</v>
      </c>
      <c r="AC69" s="1">
        <f>(Table2[[#This Row],[Close Price]]/Table2[[#This Row],[Day Low]])-1</f>
        <v>2.9398954703834246E-3</v>
      </c>
      <c r="AD69" s="1">
        <f>(Table2[[#This Row],[Day High]]/Table2[[#This Row],[Close Price]])-1</f>
        <v>3.1303152028371972E-2</v>
      </c>
      <c r="AE69" s="1">
        <f>(Table2[[#This Row],[Close Price]]/Table2[[#This Row],[Current Week Low]])-1</f>
        <v>7.6945518197069074E-3</v>
      </c>
      <c r="AF69" s="1">
        <f>(Table2[[#This Row],[Current Week High]]/Table2[[#This Row],[Close Price]])-1</f>
        <v>5.3812470596750206E-2</v>
      </c>
      <c r="AG69" s="1">
        <f>(Table2[[#This Row],[Close Price]]/Table2[[#This Row],[Current Month Low]])-1</f>
        <v>8.5036496350365809E-3</v>
      </c>
      <c r="AH69" s="1">
        <f>(Table2[[#This Row],[Current Month High]]/Table2[[#This Row],[Close Price]])-1</f>
        <v>0.1789165128650525</v>
      </c>
      <c r="AI69">
        <v>105.102594723699</v>
      </c>
      <c r="AJ69">
        <v>105.159997030217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-0.15</v>
      </c>
      <c r="AM69" t="s">
        <v>3149</v>
      </c>
      <c r="AN69">
        <v>-14.21</v>
      </c>
      <c r="AO69" t="s">
        <v>3149</v>
      </c>
      <c r="AP69">
        <v>0.161194514639172</v>
      </c>
      <c r="AQ69">
        <f>(Table2[[#This Row],[Sharpe Ratio]]-AVERAGE(Table2[Sharpe Ratio]))/_xlfn.STDEV.P(Table2[Sharpe Ratio])</f>
        <v>1.2228458954544941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118</v>
      </c>
      <c r="AT69">
        <f>_xlfn.RANK.AVG(Table2[[#This Row],[6M Return vs Nifty Z-Score]],Table2[6M Return vs Nifty Z-Score])</f>
        <v>224</v>
      </c>
      <c r="AU69">
        <f>_xlfn.RANK.AVG(Table2[[#This Row],[Sharpe Ratio Z-Score]],Table2[Sharpe Ratio Z-Score])</f>
        <v>75</v>
      </c>
      <c r="AV69">
        <f>(Table2[[#This Row],[Rank 1Y]]+Table2[[#This Row],[Rank 6M]]+Table2[[#This Row],[Rank Sharpe]])/3</f>
        <v>139</v>
      </c>
    </row>
    <row r="70" spans="1:48" x14ac:dyDescent="0.3">
      <c r="A70" t="s">
        <v>952</v>
      </c>
      <c r="B70" t="s">
        <v>953</v>
      </c>
      <c r="C70" t="s">
        <v>3108</v>
      </c>
      <c r="D70" t="s">
        <v>51</v>
      </c>
      <c r="E70">
        <v>14767.5522988799</v>
      </c>
      <c r="F70">
        <v>1942.8</v>
      </c>
      <c r="G70">
        <v>38.000713393638897</v>
      </c>
      <c r="H70">
        <f>(Table2[[#This Row],[1Y Return vs Nifty]]-AVERAGE(Table2[1Y Return vs Nifty]))/_xlfn.STDEV.P(Table2[1Y Return vs Nifty])</f>
        <v>0.45175987703509685</v>
      </c>
      <c r="I70">
        <v>6.38609943155907</v>
      </c>
      <c r="J70">
        <f>(Table2[[#This Row],[1M Return vs Nifty]]-AVERAGE(Table2[1M Return vs Nifty]))/_xlfn.STDEV.P(Table2[1M Return vs Nifty])</f>
        <v>0.89434817728192517</v>
      </c>
      <c r="K70">
        <v>46.8852852805555</v>
      </c>
      <c r="L70">
        <f>(Table2[[#This Row],[6M Return vs Nifty]]-AVERAGE(Table2[6M Return vs Nifty]))/_xlfn.STDEV.P(Table2[6M Return vs Nifty])</f>
        <v>1.510348172924276</v>
      </c>
      <c r="M70">
        <v>0.68467035534337795</v>
      </c>
      <c r="N70">
        <f>(Table2[[#This Row],[1W Return vs Nifty]]-AVERAGE(Table2[1W Return vs Nifty]))/_xlfn.STDEV.P(Table2[1W Return vs Nifty])</f>
        <v>-0.12693167502053954</v>
      </c>
      <c r="O70">
        <v>1968.49</v>
      </c>
      <c r="P70">
        <v>1918.19395033208</v>
      </c>
      <c r="Q70">
        <v>1626.9628925479201</v>
      </c>
      <c r="R70">
        <v>42.870637347066399</v>
      </c>
      <c r="S70" s="1">
        <f>(Table2[[#This Row],[Close Price]]-Table2[[#This Row],[20D EMA]])/Table2[[#This Row],[20D EMA]]</f>
        <v>-1.3050612398335808E-2</v>
      </c>
      <c r="T70" s="1">
        <f>(Table2[[#This Row],[Close Price]]-Table2[[#This Row],[50D EMA]])/Table2[[#This Row],[50D EMA]]</f>
        <v>1.2827717272103847E-2</v>
      </c>
      <c r="U70" s="1">
        <f>(Table2[[#This Row],[Close Price]]-Table2[[#This Row],[200D EMA]])/Table2[[#This Row],[200D EMA]]</f>
        <v>0.19412680455020107</v>
      </c>
      <c r="V70">
        <v>0.37017526157713798</v>
      </c>
      <c r="W70">
        <v>1923.05</v>
      </c>
      <c r="X70">
        <v>1973.75</v>
      </c>
      <c r="Y70">
        <v>1923.05</v>
      </c>
      <c r="Z70">
        <v>2014</v>
      </c>
      <c r="AA70">
        <v>1914.55</v>
      </c>
      <c r="AB70">
        <v>2176.75</v>
      </c>
      <c r="AC70" s="1">
        <f>(Table2[[#This Row],[Close Price]]/Table2[[#This Row],[Day Low]])-1</f>
        <v>1.0270143782012964E-2</v>
      </c>
      <c r="AD70" s="1">
        <f>(Table2[[#This Row],[Day High]]/Table2[[#This Row],[Close Price]])-1</f>
        <v>1.5930615606341458E-2</v>
      </c>
      <c r="AE70" s="1">
        <f>(Table2[[#This Row],[Close Price]]/Table2[[#This Row],[Current Week Low]])-1</f>
        <v>1.0270143782012964E-2</v>
      </c>
      <c r="AF70" s="1">
        <f>(Table2[[#This Row],[Current Week High]]/Table2[[#This Row],[Close Price]])-1</f>
        <v>3.664813670990319E-2</v>
      </c>
      <c r="AG70" s="1">
        <f>(Table2[[#This Row],[Close Price]]/Table2[[#This Row],[Current Month Low]])-1</f>
        <v>1.4755425556919333E-2</v>
      </c>
      <c r="AH70" s="1">
        <f>(Table2[[#This Row],[Current Month High]]/Table2[[#This Row],[Close Price]])-1</f>
        <v>0.12041898291126207</v>
      </c>
      <c r="AI70">
        <v>12.0418982911262</v>
      </c>
      <c r="AJ70">
        <v>64.923599320882801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0.09</v>
      </c>
      <c r="AM70" t="s">
        <v>3150</v>
      </c>
      <c r="AN70">
        <v>-4.05</v>
      </c>
      <c r="AO70" t="s">
        <v>3149</v>
      </c>
      <c r="AP70">
        <v>0.112734284811154</v>
      </c>
      <c r="AQ70">
        <f>(Table2[[#This Row],[Sharpe Ratio]]-AVERAGE(Table2[Sharpe Ratio]))/_xlfn.STDEV.P(Table2[Sharpe Ratio])</f>
        <v>0.65845247002238849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3.3879770222431476</v>
      </c>
      <c r="AS70">
        <f>_xlfn.RANK.AVG(Table2[[#This Row],[1Y Return vs Nifty Z-Score]],Table2[1Y Return vs Nifty Z-Score])</f>
        <v>183</v>
      </c>
      <c r="AT70">
        <f>_xlfn.RANK.AVG(Table2[[#This Row],[6M Return vs Nifty Z-Score]],Table2[6M Return vs Nifty Z-Score])</f>
        <v>52</v>
      </c>
      <c r="AU70">
        <f>_xlfn.RANK.AVG(Table2[[#This Row],[Sharpe Ratio Z-Score]],Table2[Sharpe Ratio Z-Score])</f>
        <v>184</v>
      </c>
      <c r="AV70">
        <f>(Table2[[#This Row],[Rank 1Y]]+Table2[[#This Row],[Rank 6M]]+Table2[[#This Row],[Rank Sharpe]])/3</f>
        <v>139.66666666666666</v>
      </c>
    </row>
    <row r="71" spans="1:48" x14ac:dyDescent="0.3">
      <c r="A71" t="s">
        <v>1236</v>
      </c>
      <c r="B71" t="s">
        <v>1237</v>
      </c>
      <c r="C71" t="s">
        <v>3108</v>
      </c>
      <c r="D71" t="s">
        <v>51</v>
      </c>
      <c r="E71">
        <v>9153.2289887999996</v>
      </c>
      <c r="F71">
        <v>936</v>
      </c>
      <c r="G71">
        <v>117.055058716454</v>
      </c>
      <c r="H71">
        <f>(Table2[[#This Row],[1Y Return vs Nifty]]-AVERAGE(Table2[1Y Return vs Nifty]))/_xlfn.STDEV.P(Table2[1Y Return vs Nifty])</f>
        <v>2.0596180223795137</v>
      </c>
      <c r="I71">
        <v>8.1660159445917504</v>
      </c>
      <c r="J71">
        <f>(Table2[[#This Row],[1M Return vs Nifty]]-AVERAGE(Table2[1M Return vs Nifty]))/_xlfn.STDEV.P(Table2[1M Return vs Nifty])</f>
        <v>1.0822326918976013</v>
      </c>
      <c r="K71">
        <v>86.716457559271902</v>
      </c>
      <c r="L71">
        <f>(Table2[[#This Row],[6M Return vs Nifty]]-AVERAGE(Table2[6M Return vs Nifty]))/_xlfn.STDEV.P(Table2[6M Return vs Nifty])</f>
        <v>2.8578857833442712</v>
      </c>
      <c r="M71">
        <v>5.2394346099734301</v>
      </c>
      <c r="N71">
        <f>(Table2[[#This Row],[1W Return vs Nifty]]-AVERAGE(Table2[1W Return vs Nifty]))/_xlfn.STDEV.P(Table2[1W Return vs Nifty])</f>
        <v>0.98384504704766995</v>
      </c>
      <c r="O71">
        <v>857.29</v>
      </c>
      <c r="P71">
        <v>827.21446491484096</v>
      </c>
      <c r="Q71">
        <v>658.48924160511399</v>
      </c>
      <c r="R71">
        <v>70.191981498787598</v>
      </c>
      <c r="S71" s="1">
        <f>(Table2[[#This Row],[Close Price]]-Table2[[#This Row],[20D EMA]])/Table2[[#This Row],[20D EMA]]</f>
        <v>9.1812572175109991E-2</v>
      </c>
      <c r="T71" s="1">
        <f>(Table2[[#This Row],[Close Price]]-Table2[[#This Row],[50D EMA]])/Table2[[#This Row],[50D EMA]]</f>
        <v>0.13150826019024964</v>
      </c>
      <c r="U71" s="1">
        <f>(Table2[[#This Row],[Close Price]]-Table2[[#This Row],[200D EMA]])/Table2[[#This Row],[200D EMA]]</f>
        <v>0.42143552371248155</v>
      </c>
      <c r="V71">
        <v>1.3938794777875101</v>
      </c>
      <c r="W71">
        <v>864.45</v>
      </c>
      <c r="X71">
        <v>945</v>
      </c>
      <c r="Y71">
        <v>837.5</v>
      </c>
      <c r="Z71">
        <v>945</v>
      </c>
      <c r="AA71">
        <v>810</v>
      </c>
      <c r="AB71">
        <v>945</v>
      </c>
      <c r="AC71" s="1">
        <f>(Table2[[#This Row],[Close Price]]/Table2[[#This Row],[Day Low]])-1</f>
        <v>8.276939094221758E-2</v>
      </c>
      <c r="AD71" s="1">
        <f>(Table2[[#This Row],[Day High]]/Table2[[#This Row],[Close Price]])-1</f>
        <v>9.6153846153845812E-3</v>
      </c>
      <c r="AE71" s="1">
        <f>(Table2[[#This Row],[Close Price]]/Table2[[#This Row],[Current Week Low]])-1</f>
        <v>0.11761194029850741</v>
      </c>
      <c r="AF71" s="1">
        <f>(Table2[[#This Row],[Current Week High]]/Table2[[#This Row],[Close Price]])-1</f>
        <v>9.6153846153845812E-3</v>
      </c>
      <c r="AG71" s="1">
        <f>(Table2[[#This Row],[Close Price]]/Table2[[#This Row],[Current Month Low]])-1</f>
        <v>0.15555555555555545</v>
      </c>
      <c r="AH71" s="1">
        <f>(Table2[[#This Row],[Current Month High]]/Table2[[#This Row],[Close Price]])-1</f>
        <v>9.6153846153845812E-3</v>
      </c>
      <c r="AI71">
        <v>2.51068376068375</v>
      </c>
      <c r="AJ71">
        <v>198.89829155356799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0.31</v>
      </c>
      <c r="AM71" t="s">
        <v>3150</v>
      </c>
      <c r="AN71">
        <v>11.06</v>
      </c>
      <c r="AO71" t="s">
        <v>3150</v>
      </c>
      <c r="AP71">
        <v>5.0311145009970998E-2</v>
      </c>
      <c r="AQ71">
        <f>(Table2[[#This Row],[Sharpe Ratio]]-AVERAGE(Table2[Sharpe Ratio]))/_xlfn.STDEV.P(Table2[Sharpe Ratio])</f>
        <v>-6.8560377907759679E-2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6.9150211667612966</v>
      </c>
      <c r="AS71">
        <f>_xlfn.RANK.AVG(Table2[[#This Row],[1Y Return vs Nifty Z-Score]],Table2[1Y Return vs Nifty Z-Score])</f>
        <v>36</v>
      </c>
      <c r="AT71">
        <f>_xlfn.RANK.AVG(Table2[[#This Row],[6M Return vs Nifty Z-Score]],Table2[6M Return vs Nifty Z-Score])</f>
        <v>11</v>
      </c>
      <c r="AU71">
        <f>_xlfn.RANK.AVG(Table2[[#This Row],[Sharpe Ratio Z-Score]],Table2[Sharpe Ratio Z-Score])</f>
        <v>372</v>
      </c>
      <c r="AV71">
        <f>(Table2[[#This Row],[Rank 1Y]]+Table2[[#This Row],[Rank 6M]]+Table2[[#This Row],[Rank Sharpe]])/3</f>
        <v>139.66666666666666</v>
      </c>
    </row>
    <row r="72" spans="1:48" x14ac:dyDescent="0.3">
      <c r="A72" t="s">
        <v>1416</v>
      </c>
      <c r="B72" t="s">
        <v>1417</v>
      </c>
      <c r="C72" t="s">
        <v>3112</v>
      </c>
      <c r="D72" t="s">
        <v>82</v>
      </c>
      <c r="E72">
        <v>7213.2849321649901</v>
      </c>
      <c r="F72">
        <v>2946.55</v>
      </c>
      <c r="G72">
        <v>30.803467448288298</v>
      </c>
      <c r="H72">
        <f>(Table2[[#This Row],[1Y Return vs Nifty]]-AVERAGE(Table2[1Y Return vs Nifty]))/_xlfn.STDEV.P(Table2[1Y Return vs Nifty])</f>
        <v>0.30537765768934622</v>
      </c>
      <c r="I72">
        <v>5.3345820842208598</v>
      </c>
      <c r="J72">
        <f>(Table2[[#This Row],[1M Return vs Nifty]]-AVERAGE(Table2[1M Return vs Nifty]))/_xlfn.STDEV.P(Table2[1M Return vs Nifty])</f>
        <v>0.78335205753809123</v>
      </c>
      <c r="K72">
        <v>22.393225125848801</v>
      </c>
      <c r="L72">
        <f>(Table2[[#This Row],[6M Return vs Nifty]]-AVERAGE(Table2[6M Return vs Nifty]))/_xlfn.STDEV.P(Table2[6M Return vs Nifty])</f>
        <v>0.68175161583093236</v>
      </c>
      <c r="M72">
        <v>3.2788189484429702</v>
      </c>
      <c r="N72">
        <f>(Table2[[#This Row],[1W Return vs Nifty]]-AVERAGE(Table2[1W Return vs Nifty]))/_xlfn.STDEV.P(Table2[1W Return vs Nifty])</f>
        <v>0.50570696656708447</v>
      </c>
      <c r="O72">
        <v>2935.61</v>
      </c>
      <c r="P72">
        <v>3008.50547284703</v>
      </c>
      <c r="Q72">
        <v>2762.78788516141</v>
      </c>
      <c r="R72">
        <v>53.264848415812999</v>
      </c>
      <c r="S72" s="1">
        <f>(Table2[[#This Row],[Close Price]]-Table2[[#This Row],[20D EMA]])/Table2[[#This Row],[20D EMA]]</f>
        <v>3.7266530635881655E-3</v>
      </c>
      <c r="T72" s="1">
        <f>(Table2[[#This Row],[Close Price]]-Table2[[#This Row],[50D EMA]])/Table2[[#This Row],[50D EMA]]</f>
        <v>-2.0593438637955895E-2</v>
      </c>
      <c r="U72" s="1">
        <f>(Table2[[#This Row],[Close Price]]-Table2[[#This Row],[200D EMA]])/Table2[[#This Row],[200D EMA]]</f>
        <v>6.6513291094677809E-2</v>
      </c>
      <c r="V72">
        <v>0.70718495968676398</v>
      </c>
      <c r="W72">
        <v>2892</v>
      </c>
      <c r="X72">
        <v>2993.05</v>
      </c>
      <c r="Y72">
        <v>2892</v>
      </c>
      <c r="Z72">
        <v>3036.75</v>
      </c>
      <c r="AA72">
        <v>2784</v>
      </c>
      <c r="AB72">
        <v>3080</v>
      </c>
      <c r="AC72" s="1">
        <f>(Table2[[#This Row],[Close Price]]/Table2[[#This Row],[Day Low]])-1</f>
        <v>1.8862378976487015E-2</v>
      </c>
      <c r="AD72" s="1">
        <f>(Table2[[#This Row],[Day High]]/Table2[[#This Row],[Close Price]])-1</f>
        <v>1.5781167806417695E-2</v>
      </c>
      <c r="AE72" s="1">
        <f>(Table2[[#This Row],[Close Price]]/Table2[[#This Row],[Current Week Low]])-1</f>
        <v>1.8862378976487015E-2</v>
      </c>
      <c r="AF72" s="1">
        <f>(Table2[[#This Row],[Current Week High]]/Table2[[#This Row],[Close Price]])-1</f>
        <v>3.0612071744921865E-2</v>
      </c>
      <c r="AG72" s="1">
        <f>(Table2[[#This Row],[Close Price]]/Table2[[#This Row],[Current Month Low]])-1</f>
        <v>5.8387212643678188E-2</v>
      </c>
      <c r="AH72" s="1">
        <f>(Table2[[#This Row],[Current Month High]]/Table2[[#This Row],[Close Price]])-1</f>
        <v>4.5290254704654531E-2</v>
      </c>
      <c r="AI72">
        <v>19.6297364714666</v>
      </c>
      <c r="AJ72">
        <v>65.257992148065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0</v>
      </c>
      <c r="AM72" t="s">
        <v>3151</v>
      </c>
      <c r="AN72">
        <v>-0.62</v>
      </c>
      <c r="AO72" t="s">
        <v>3149</v>
      </c>
      <c r="AP72">
        <v>0.17022408683391699</v>
      </c>
      <c r="AQ72">
        <f>(Table2[[#This Row],[Sharpe Ratio]]-AVERAGE(Table2[Sharpe Ratio]))/_xlfn.STDEV.P(Table2[Sharpe Ratio])</f>
        <v>1.3280090611940043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211</v>
      </c>
      <c r="AT72">
        <f>_xlfn.RANK.AVG(Table2[[#This Row],[6M Return vs Nifty Z-Score]],Table2[6M Return vs Nifty Z-Score])</f>
        <v>148</v>
      </c>
      <c r="AU72">
        <f>_xlfn.RANK.AVG(Table2[[#This Row],[Sharpe Ratio Z-Score]],Table2[Sharpe Ratio Z-Score])</f>
        <v>61</v>
      </c>
      <c r="AV72">
        <f>(Table2[[#This Row],[Rank 1Y]]+Table2[[#This Row],[Rank 6M]]+Table2[[#This Row],[Rank Sharpe]])/3</f>
        <v>140</v>
      </c>
    </row>
    <row r="73" spans="1:48" x14ac:dyDescent="0.3">
      <c r="A73" t="s">
        <v>579</v>
      </c>
      <c r="B73" t="s">
        <v>580</v>
      </c>
      <c r="C73" t="s">
        <v>3104</v>
      </c>
      <c r="D73" t="s">
        <v>370</v>
      </c>
      <c r="E73">
        <v>32276.915000000001</v>
      </c>
      <c r="F73">
        <v>1544.35</v>
      </c>
      <c r="G73">
        <v>56.626597378048501</v>
      </c>
      <c r="H73">
        <f>(Table2[[#This Row],[1Y Return vs Nifty]]-AVERAGE(Table2[1Y Return vs Nifty]))/_xlfn.STDEV.P(Table2[1Y Return vs Nifty])</f>
        <v>0.83058509095955102</v>
      </c>
      <c r="I73">
        <v>0.35969664687658298</v>
      </c>
      <c r="J73">
        <f>(Table2[[#This Row],[1M Return vs Nifty]]-AVERAGE(Table2[1M Return vs Nifty]))/_xlfn.STDEV.P(Table2[1M Return vs Nifty])</f>
        <v>0.25821285644632436</v>
      </c>
      <c r="K73">
        <v>40.1105543836468</v>
      </c>
      <c r="L73">
        <f>(Table2[[#This Row],[6M Return vs Nifty]]-AVERAGE(Table2[6M Return vs Nifty]))/_xlfn.STDEV.P(Table2[6M Return vs Nifty])</f>
        <v>1.281150683576542</v>
      </c>
      <c r="M73">
        <v>3.46613632034716</v>
      </c>
      <c r="N73">
        <f>(Table2[[#This Row],[1W Return vs Nifty]]-AVERAGE(Table2[1W Return vs Nifty]))/_xlfn.STDEV.P(Table2[1W Return vs Nifty])</f>
        <v>0.55138831574748604</v>
      </c>
      <c r="O73">
        <v>1516.16</v>
      </c>
      <c r="P73">
        <v>1477.0102983571901</v>
      </c>
      <c r="Q73">
        <v>1228.78312050763</v>
      </c>
      <c r="R73">
        <v>55.950144410922299</v>
      </c>
      <c r="S73" s="1">
        <f>(Table2[[#This Row],[Close Price]]-Table2[[#This Row],[20D EMA]])/Table2[[#This Row],[20D EMA]]</f>
        <v>1.8593024482904064E-2</v>
      </c>
      <c r="T73" s="1">
        <f>(Table2[[#This Row],[Close Price]]-Table2[[#This Row],[50D EMA]])/Table2[[#This Row],[50D EMA]]</f>
        <v>4.5591897170729707E-2</v>
      </c>
      <c r="U73" s="1">
        <f>(Table2[[#This Row],[Close Price]]-Table2[[#This Row],[200D EMA]])/Table2[[#This Row],[200D EMA]]</f>
        <v>0.25681251168392044</v>
      </c>
      <c r="V73">
        <v>0.974968422923989</v>
      </c>
      <c r="W73">
        <v>1480.05</v>
      </c>
      <c r="X73">
        <v>1549</v>
      </c>
      <c r="Y73">
        <v>1451.45</v>
      </c>
      <c r="Z73">
        <v>1549</v>
      </c>
      <c r="AA73">
        <v>1427</v>
      </c>
      <c r="AB73">
        <v>1678.85</v>
      </c>
      <c r="AC73" s="1">
        <f>(Table2[[#This Row],[Close Price]]/Table2[[#This Row],[Day Low]])-1</f>
        <v>4.3444478227086858E-2</v>
      </c>
      <c r="AD73" s="1">
        <f>(Table2[[#This Row],[Day High]]/Table2[[#This Row],[Close Price]])-1</f>
        <v>3.0109754913070219E-3</v>
      </c>
      <c r="AE73" s="1">
        <f>(Table2[[#This Row],[Close Price]]/Table2[[#This Row],[Current Week Low]])-1</f>
        <v>6.4004960556684587E-2</v>
      </c>
      <c r="AF73" s="1">
        <f>(Table2[[#This Row],[Current Week High]]/Table2[[#This Row],[Close Price]])-1</f>
        <v>3.0109754913070219E-3</v>
      </c>
      <c r="AG73" s="1">
        <f>(Table2[[#This Row],[Close Price]]/Table2[[#This Row],[Current Month Low]])-1</f>
        <v>8.2235459004905254E-2</v>
      </c>
      <c r="AH73" s="1">
        <f>(Table2[[#This Row],[Current Month High]]/Table2[[#This Row],[Close Price]])-1</f>
        <v>8.709165668404184E-2</v>
      </c>
      <c r="AI73">
        <v>8.7091656684041805</v>
      </c>
      <c r="AJ73">
        <v>90.425400739827296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0.11</v>
      </c>
      <c r="AM73" t="s">
        <v>3150</v>
      </c>
      <c r="AN73">
        <v>-0.88</v>
      </c>
      <c r="AO73" t="s">
        <v>3149</v>
      </c>
      <c r="AP73">
        <v>9.1802279697464004E-2</v>
      </c>
      <c r="AQ73">
        <f>(Table2[[#This Row],[Sharpe Ratio]]-AVERAGE(Table2[Sharpe Ratio]))/_xlfn.STDEV.P(Table2[Sharpe Ratio])</f>
        <v>0.41466728556898186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3.3360042322988854</v>
      </c>
      <c r="AS73">
        <f>_xlfn.RANK.AVG(Table2[[#This Row],[1Y Return vs Nifty Z-Score]],Table2[1Y Return vs Nifty Z-Score])</f>
        <v>116</v>
      </c>
      <c r="AT73">
        <f>_xlfn.RANK.AVG(Table2[[#This Row],[6M Return vs Nifty Z-Score]],Table2[6M Return vs Nifty Z-Score])</f>
        <v>64</v>
      </c>
      <c r="AU73">
        <f>_xlfn.RANK.AVG(Table2[[#This Row],[Sharpe Ratio Z-Score]],Table2[Sharpe Ratio Z-Score])</f>
        <v>243</v>
      </c>
      <c r="AV73">
        <f>(Table2[[#This Row],[Rank 1Y]]+Table2[[#This Row],[Rank 6M]]+Table2[[#This Row],[Rank Sharpe]])/3</f>
        <v>141</v>
      </c>
    </row>
    <row r="74" spans="1:48" x14ac:dyDescent="0.3">
      <c r="A74" t="s">
        <v>447</v>
      </c>
      <c r="B74" t="s">
        <v>448</v>
      </c>
      <c r="C74" t="s">
        <v>3113</v>
      </c>
      <c r="D74" t="s">
        <v>178</v>
      </c>
      <c r="E74">
        <v>48364.69605975</v>
      </c>
      <c r="F74">
        <v>11411.7</v>
      </c>
      <c r="G74">
        <v>135.62478325092701</v>
      </c>
      <c r="H74">
        <f>(Table2[[#This Row],[1Y Return vs Nifty]]-AVERAGE(Table2[1Y Return vs Nifty]))/_xlfn.STDEV.P(Table2[1Y Return vs Nifty])</f>
        <v>2.4373010292734762</v>
      </c>
      <c r="I74">
        <v>-19.917141772253199</v>
      </c>
      <c r="J74">
        <f>(Table2[[#This Row],[1M Return vs Nifty]]-AVERAGE(Table2[1M Return vs Nifty]))/_xlfn.STDEV.P(Table2[1M Return vs Nifty])</f>
        <v>-1.8821706482988469</v>
      </c>
      <c r="K74">
        <v>1.70724497433974</v>
      </c>
      <c r="L74">
        <f>(Table2[[#This Row],[6M Return vs Nifty]]-AVERAGE(Table2[6M Return vs Nifty]))/_xlfn.STDEV.P(Table2[6M Return vs Nifty])</f>
        <v>-1.808056755310828E-2</v>
      </c>
      <c r="M74">
        <v>-3.4483766610555699</v>
      </c>
      <c r="N74">
        <f>(Table2[[#This Row],[1W Return vs Nifty]]-AVERAGE(Table2[1W Return vs Nifty]))/_xlfn.STDEV.P(Table2[1W Return vs Nifty])</f>
        <v>-1.1348636250358757</v>
      </c>
      <c r="O74">
        <v>13085.78</v>
      </c>
      <c r="P74">
        <v>13314.035957841401</v>
      </c>
      <c r="Q74">
        <v>10937.3567142066</v>
      </c>
      <c r="R74">
        <v>24.244117841572098</v>
      </c>
      <c r="S74" s="1">
        <f>(Table2[[#This Row],[Close Price]]-Table2[[#This Row],[20D EMA]])/Table2[[#This Row],[20D EMA]]</f>
        <v>-0.12793123527982281</v>
      </c>
      <c r="T74" s="1">
        <f>(Table2[[#This Row],[Close Price]]-Table2[[#This Row],[50D EMA]])/Table2[[#This Row],[50D EMA]]</f>
        <v>-0.14288199039458094</v>
      </c>
      <c r="U74" s="1">
        <f>(Table2[[#This Row],[Close Price]]-Table2[[#This Row],[200D EMA]])/Table2[[#This Row],[200D EMA]]</f>
        <v>4.336909714001308E-2</v>
      </c>
      <c r="V74">
        <v>1.8100934526278001</v>
      </c>
      <c r="W74">
        <v>10925.45</v>
      </c>
      <c r="X74">
        <v>11688.85</v>
      </c>
      <c r="Y74">
        <v>10925.45</v>
      </c>
      <c r="Z74">
        <v>12134.95</v>
      </c>
      <c r="AA74">
        <v>10925.45</v>
      </c>
      <c r="AB74">
        <v>14945</v>
      </c>
      <c r="AC74" s="1">
        <f>(Table2[[#This Row],[Close Price]]/Table2[[#This Row],[Day Low]])-1</f>
        <v>4.4506175946986248E-2</v>
      </c>
      <c r="AD74" s="1">
        <f>(Table2[[#This Row],[Day High]]/Table2[[#This Row],[Close Price]])-1</f>
        <v>2.4286477913018967E-2</v>
      </c>
      <c r="AE74" s="1">
        <f>(Table2[[#This Row],[Close Price]]/Table2[[#This Row],[Current Week Low]])-1</f>
        <v>4.4506175946986248E-2</v>
      </c>
      <c r="AF74" s="1">
        <f>(Table2[[#This Row],[Current Week High]]/Table2[[#This Row],[Close Price]])-1</f>
        <v>6.3377936679022362E-2</v>
      </c>
      <c r="AG74" s="1">
        <f>(Table2[[#This Row],[Close Price]]/Table2[[#This Row],[Current Month Low]])-1</f>
        <v>4.4506175946986248E-2</v>
      </c>
      <c r="AH74" s="1">
        <f>(Table2[[#This Row],[Current Month High]]/Table2[[#This Row],[Close Price]])-1</f>
        <v>0.30962082774696142</v>
      </c>
      <c r="AI74">
        <v>45.026157364809698</v>
      </c>
      <c r="AJ74">
        <v>149.71443576445799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0.09</v>
      </c>
      <c r="AM74" t="s">
        <v>3150</v>
      </c>
      <c r="AN74">
        <v>-18.04</v>
      </c>
      <c r="AO74" t="s">
        <v>3149</v>
      </c>
      <c r="AP74">
        <v>0.15218447539759999</v>
      </c>
      <c r="AQ74">
        <f>(Table2[[#This Row],[Sharpe Ratio]]-AVERAGE(Table2[Sharpe Ratio]))/_xlfn.STDEV.P(Table2[Sharpe Ratio])</f>
        <v>1.1179102208017826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26</v>
      </c>
      <c r="AT74">
        <f>_xlfn.RANK.AVG(Table2[[#This Row],[6M Return vs Nifty Z-Score]],Table2[6M Return vs Nifty Z-Score])</f>
        <v>307</v>
      </c>
      <c r="AU74">
        <f>_xlfn.RANK.AVG(Table2[[#This Row],[Sharpe Ratio Z-Score]],Table2[Sharpe Ratio Z-Score])</f>
        <v>91</v>
      </c>
      <c r="AV74">
        <f>(Table2[[#This Row],[Rank 1Y]]+Table2[[#This Row],[Rank 6M]]+Table2[[#This Row],[Rank Sharpe]])/3</f>
        <v>141.33333333333334</v>
      </c>
    </row>
    <row r="75" spans="1:48" x14ac:dyDescent="0.3">
      <c r="A75" t="s">
        <v>1608</v>
      </c>
      <c r="B75" t="s">
        <v>1609</v>
      </c>
      <c r="C75" t="s">
        <v>3108</v>
      </c>
      <c r="D75" t="s">
        <v>51</v>
      </c>
      <c r="E75">
        <v>5661.5625659999996</v>
      </c>
      <c r="F75">
        <v>703.45</v>
      </c>
      <c r="G75">
        <v>163.46053683924899</v>
      </c>
      <c r="H75">
        <f>(Table2[[#This Row],[1Y Return vs Nifty]]-AVERAGE(Table2[1Y Return vs Nifty]))/_xlfn.STDEV.P(Table2[1Y Return vs Nifty])</f>
        <v>3.0034424976016818</v>
      </c>
      <c r="I75">
        <v>29.074172489863301</v>
      </c>
      <c r="J75">
        <f>(Table2[[#This Row],[1M Return vs Nifty]]-AVERAGE(Table2[1M Return vs Nifty]))/_xlfn.STDEV.P(Table2[1M Return vs Nifty])</f>
        <v>3.2892569063781547</v>
      </c>
      <c r="K75">
        <v>82.774926379396405</v>
      </c>
      <c r="L75">
        <f>(Table2[[#This Row],[6M Return vs Nifty]]-AVERAGE(Table2[6M Return vs Nifty]))/_xlfn.STDEV.P(Table2[6M Return vs Nifty])</f>
        <v>2.7245389295193481</v>
      </c>
      <c r="M75">
        <v>14.8559453721737</v>
      </c>
      <c r="N75">
        <f>(Table2[[#This Row],[1W Return vs Nifty]]-AVERAGE(Table2[1W Return vs Nifty]))/_xlfn.STDEV.P(Table2[1W Return vs Nifty])</f>
        <v>3.3290369614946393</v>
      </c>
      <c r="O75">
        <v>633.5</v>
      </c>
      <c r="P75">
        <v>595.34281395502398</v>
      </c>
      <c r="Q75">
        <v>472.72884785028799</v>
      </c>
      <c r="R75">
        <v>74.190544768480805</v>
      </c>
      <c r="S75" s="1">
        <f>(Table2[[#This Row],[Close Price]]-Table2[[#This Row],[20D EMA]])/Table2[[#This Row],[20D EMA]]</f>
        <v>0.11041831097079723</v>
      </c>
      <c r="T75" s="1">
        <f>(Table2[[#This Row],[Close Price]]-Table2[[#This Row],[50D EMA]])/Table2[[#This Row],[50D EMA]]</f>
        <v>0.1815881262205731</v>
      </c>
      <c r="U75" s="1">
        <f>(Table2[[#This Row],[Close Price]]-Table2[[#This Row],[200D EMA]])/Table2[[#This Row],[200D EMA]]</f>
        <v>0.48806234948196109</v>
      </c>
      <c r="V75">
        <v>1.0192960141879801</v>
      </c>
      <c r="W75">
        <v>666.75</v>
      </c>
      <c r="X75">
        <v>709.7</v>
      </c>
      <c r="Y75">
        <v>628.6</v>
      </c>
      <c r="Z75">
        <v>709.7</v>
      </c>
      <c r="AA75">
        <v>604.54999999999995</v>
      </c>
      <c r="AB75">
        <v>709.7</v>
      </c>
      <c r="AC75" s="1">
        <f>(Table2[[#This Row],[Close Price]]/Table2[[#This Row],[Day Low]])-1</f>
        <v>5.5043119610048707E-2</v>
      </c>
      <c r="AD75" s="1">
        <f>(Table2[[#This Row],[Day High]]/Table2[[#This Row],[Close Price]])-1</f>
        <v>8.8847821451418785E-3</v>
      </c>
      <c r="AE75" s="1">
        <f>(Table2[[#This Row],[Close Price]]/Table2[[#This Row],[Current Week Low]])-1</f>
        <v>0.11907413299395486</v>
      </c>
      <c r="AF75" s="1">
        <f>(Table2[[#This Row],[Current Week High]]/Table2[[#This Row],[Close Price]])-1</f>
        <v>8.8847821451418785E-3</v>
      </c>
      <c r="AG75" s="1">
        <f>(Table2[[#This Row],[Close Price]]/Table2[[#This Row],[Current Month Low]])-1</f>
        <v>0.16359275494169223</v>
      </c>
      <c r="AH75" s="1">
        <f>(Table2[[#This Row],[Current Month High]]/Table2[[#This Row],[Close Price]])-1</f>
        <v>8.8847821451418785E-3</v>
      </c>
      <c r="AI75">
        <v>0.88847821451418696</v>
      </c>
      <c r="AJ75">
        <v>193.348623853211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0.4</v>
      </c>
      <c r="AM75" t="s">
        <v>3150</v>
      </c>
      <c r="AN75">
        <v>10.26</v>
      </c>
      <c r="AO75" t="s">
        <v>3150</v>
      </c>
      <c r="AP75">
        <v>3.7957372484524E-2</v>
      </c>
      <c r="AQ75">
        <f>(Table2[[#This Row],[Sharpe Ratio]]-AVERAGE(Table2[Sharpe Ratio]))/_xlfn.STDEV.P(Table2[Sharpe Ratio])</f>
        <v>-0.21243893600355468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12.133836358990269</v>
      </c>
      <c r="AS75">
        <f>_xlfn.RANK.AVG(Table2[[#This Row],[1Y Return vs Nifty Z-Score]],Table2[1Y Return vs Nifty Z-Score])</f>
        <v>12</v>
      </c>
      <c r="AT75">
        <f>_xlfn.RANK.AVG(Table2[[#This Row],[6M Return vs Nifty Z-Score]],Table2[6M Return vs Nifty Z-Score])</f>
        <v>14</v>
      </c>
      <c r="AU75">
        <f>_xlfn.RANK.AVG(Table2[[#This Row],[Sharpe Ratio Z-Score]],Table2[Sharpe Ratio Z-Score])</f>
        <v>404</v>
      </c>
      <c r="AV75">
        <f>(Table2[[#This Row],[Rank 1Y]]+Table2[[#This Row],[Rank 6M]]+Table2[[#This Row],[Rank Sharpe]])/3</f>
        <v>143.33333333333334</v>
      </c>
    </row>
    <row r="76" spans="1:48" x14ac:dyDescent="0.3">
      <c r="A76" t="s">
        <v>109</v>
      </c>
      <c r="B76" t="s">
        <v>110</v>
      </c>
      <c r="C76" t="s">
        <v>3116</v>
      </c>
      <c r="D76" t="s">
        <v>111</v>
      </c>
      <c r="E76">
        <v>232343.183638535</v>
      </c>
      <c r="F76">
        <v>271.36</v>
      </c>
      <c r="G76">
        <v>114.89929819776501</v>
      </c>
      <c r="H76">
        <f>(Table2[[#This Row],[1Y Return vs Nifty]]-AVERAGE(Table2[1Y Return vs Nifty]))/_xlfn.STDEV.P(Table2[1Y Return vs Nifty])</f>
        <v>2.0157727777540337</v>
      </c>
      <c r="I76">
        <v>10.9129127198775</v>
      </c>
      <c r="J76">
        <f>(Table2[[#This Row],[1M Return vs Nifty]]-AVERAGE(Table2[1M Return vs Nifty]))/_xlfn.STDEV.P(Table2[1M Return vs Nifty])</f>
        <v>1.3721897564818173</v>
      </c>
      <c r="K76">
        <v>39.857275195491702</v>
      </c>
      <c r="L76">
        <f>(Table2[[#This Row],[6M Return vs Nifty]]-AVERAGE(Table2[6M Return vs Nifty]))/_xlfn.STDEV.P(Table2[6M Return vs Nifty])</f>
        <v>1.2725819367270297</v>
      </c>
      <c r="M76">
        <v>3.6816075222732998</v>
      </c>
      <c r="N76">
        <f>(Table2[[#This Row],[1W Return vs Nifty]]-AVERAGE(Table2[1W Return vs Nifty]))/_xlfn.STDEV.P(Table2[1W Return vs Nifty])</f>
        <v>0.60393557878800863</v>
      </c>
      <c r="O76">
        <v>260.99</v>
      </c>
      <c r="P76">
        <v>259.94719971947302</v>
      </c>
      <c r="Q76">
        <v>217.60738136581199</v>
      </c>
      <c r="R76">
        <v>58.844606438457802</v>
      </c>
      <c r="S76" s="1">
        <f>(Table2[[#This Row],[Close Price]]-Table2[[#This Row],[20D EMA]])/Table2[[#This Row],[20D EMA]]</f>
        <v>3.9733323115828209E-2</v>
      </c>
      <c r="T76" s="1">
        <f>(Table2[[#This Row],[Close Price]]-Table2[[#This Row],[50D EMA]])/Table2[[#This Row],[50D EMA]]</f>
        <v>4.3904301692202628E-2</v>
      </c>
      <c r="U76" s="1">
        <f>(Table2[[#This Row],[Close Price]]-Table2[[#This Row],[200D EMA]])/Table2[[#This Row],[200D EMA]]</f>
        <v>0.24701652258673348</v>
      </c>
      <c r="V76">
        <v>1.0010320483486499</v>
      </c>
      <c r="W76">
        <v>262.11</v>
      </c>
      <c r="X76">
        <v>275.49</v>
      </c>
      <c r="Y76">
        <v>262.11</v>
      </c>
      <c r="Z76">
        <v>275.49</v>
      </c>
      <c r="AA76">
        <v>239.45</v>
      </c>
      <c r="AB76">
        <v>275.49</v>
      </c>
      <c r="AC76" s="1">
        <f>(Table2[[#This Row],[Close Price]]/Table2[[#This Row],[Day Low]])-1</f>
        <v>3.5290526878028361E-2</v>
      </c>
      <c r="AD76" s="1">
        <f>(Table2[[#This Row],[Day High]]/Table2[[#This Row],[Close Price]])-1</f>
        <v>1.5219634433962348E-2</v>
      </c>
      <c r="AE76" s="1">
        <f>(Table2[[#This Row],[Close Price]]/Table2[[#This Row],[Current Week Low]])-1</f>
        <v>3.5290526878028361E-2</v>
      </c>
      <c r="AF76" s="1">
        <f>(Table2[[#This Row],[Current Week High]]/Table2[[#This Row],[Close Price]])-1</f>
        <v>1.5219634433962348E-2</v>
      </c>
      <c r="AG76" s="1">
        <f>(Table2[[#This Row],[Close Price]]/Table2[[#This Row],[Current Month Low]])-1</f>
        <v>0.13326372937982889</v>
      </c>
      <c r="AH76" s="1">
        <f>(Table2[[#This Row],[Current Month High]]/Table2[[#This Row],[Close Price]])-1</f>
        <v>1.5219634433962348E-2</v>
      </c>
      <c r="AI76">
        <v>9.90934551886793</v>
      </c>
      <c r="AJ76">
        <v>141.208888888888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0.12</v>
      </c>
      <c r="AM76" t="s">
        <v>3150</v>
      </c>
      <c r="AN76">
        <v>7.16</v>
      </c>
      <c r="AO76" t="s">
        <v>3150</v>
      </c>
      <c r="AP76">
        <v>6.2530212311161001E-2</v>
      </c>
      <c r="AQ76">
        <f>(Table2[[#This Row],[Sharpe Ratio]]-AVERAGE(Table2[Sharpe Ratio]))/_xlfn.STDEV.P(Table2[Sharpe Ratio])</f>
        <v>7.3749332016827318E-2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5.3382293817677162</v>
      </c>
      <c r="AS76">
        <f>_xlfn.RANK.AVG(Table2[[#This Row],[1Y Return vs Nifty Z-Score]],Table2[1Y Return vs Nifty Z-Score])</f>
        <v>39</v>
      </c>
      <c r="AT76">
        <f>_xlfn.RANK.AVG(Table2[[#This Row],[6M Return vs Nifty Z-Score]],Table2[6M Return vs Nifty Z-Score])</f>
        <v>66</v>
      </c>
      <c r="AU76">
        <f>_xlfn.RANK.AVG(Table2[[#This Row],[Sharpe Ratio Z-Score]],Table2[Sharpe Ratio Z-Score])</f>
        <v>334</v>
      </c>
      <c r="AV76">
        <f>(Table2[[#This Row],[Rank 1Y]]+Table2[[#This Row],[Rank 6M]]+Table2[[#This Row],[Rank Sharpe]])/3</f>
        <v>146.33333333333334</v>
      </c>
    </row>
    <row r="77" spans="1:48" x14ac:dyDescent="0.3">
      <c r="A77" t="s">
        <v>316</v>
      </c>
      <c r="B77" t="s">
        <v>317</v>
      </c>
      <c r="C77" t="s">
        <v>3102</v>
      </c>
      <c r="D77" t="s">
        <v>72</v>
      </c>
      <c r="E77">
        <v>79061.271681554994</v>
      </c>
      <c r="F77">
        <v>486.05</v>
      </c>
      <c r="G77">
        <v>118.777137619936</v>
      </c>
      <c r="H77">
        <f>(Table2[[#This Row],[1Y Return vs Nifty]]-AVERAGE(Table2[1Y Return vs Nifty]))/_xlfn.STDEV.P(Table2[1Y Return vs Nifty])</f>
        <v>2.0946427712479383</v>
      </c>
      <c r="I77">
        <v>-2.3877031342431398</v>
      </c>
      <c r="J77">
        <f>(Table2[[#This Row],[1M Return vs Nifty]]-AVERAGE(Table2[1M Return vs Nifty]))/_xlfn.STDEV.P(Table2[1M Return vs Nifty])</f>
        <v>-3.179730445239437E-2</v>
      </c>
      <c r="K77">
        <v>6.1569337716259902</v>
      </c>
      <c r="L77">
        <f>(Table2[[#This Row],[6M Return vs Nifty]]-AVERAGE(Table2[6M Return vs Nifty]))/_xlfn.STDEV.P(Table2[6M Return vs Nifty])</f>
        <v>0.13245788426674279</v>
      </c>
      <c r="M77">
        <v>2.4417129093643601</v>
      </c>
      <c r="N77">
        <f>(Table2[[#This Row],[1W Return vs Nifty]]-AVERAGE(Table2[1W Return vs Nifty]))/_xlfn.STDEV.P(Table2[1W Return vs Nifty])</f>
        <v>0.30156074732729976</v>
      </c>
      <c r="O77">
        <v>498.81</v>
      </c>
      <c r="P77">
        <v>529.98122664503398</v>
      </c>
      <c r="Q77">
        <v>481.22597025428701</v>
      </c>
      <c r="R77">
        <v>44.447321875660698</v>
      </c>
      <c r="S77" s="1">
        <f>(Table2[[#This Row],[Close Price]]-Table2[[#This Row],[20D EMA]])/Table2[[#This Row],[20D EMA]]</f>
        <v>-2.5580882500350816E-2</v>
      </c>
      <c r="T77" s="1">
        <f>(Table2[[#This Row],[Close Price]]-Table2[[#This Row],[50D EMA]])/Table2[[#This Row],[50D EMA]]</f>
        <v>-8.2892043031663518E-2</v>
      </c>
      <c r="U77" s="1">
        <f>(Table2[[#This Row],[Close Price]]-Table2[[#This Row],[200D EMA]])/Table2[[#This Row],[200D EMA]]</f>
        <v>1.0024458453819348E-2</v>
      </c>
      <c r="V77">
        <v>0.30142700922459897</v>
      </c>
      <c r="W77">
        <v>475.1</v>
      </c>
      <c r="X77">
        <v>488.25</v>
      </c>
      <c r="Y77">
        <v>464</v>
      </c>
      <c r="Z77">
        <v>491.45</v>
      </c>
      <c r="AA77">
        <v>459.05</v>
      </c>
      <c r="AB77">
        <v>535.85</v>
      </c>
      <c r="AC77" s="1">
        <f>(Table2[[#This Row],[Close Price]]/Table2[[#This Row],[Day Low]])-1</f>
        <v>2.3047779414860026E-2</v>
      </c>
      <c r="AD77" s="1">
        <f>(Table2[[#This Row],[Day High]]/Table2[[#This Row],[Close Price]])-1</f>
        <v>4.5262833041868067E-3</v>
      </c>
      <c r="AE77" s="1">
        <f>(Table2[[#This Row],[Close Price]]/Table2[[#This Row],[Current Week Low]])-1</f>
        <v>4.7521551724137856E-2</v>
      </c>
      <c r="AF77" s="1">
        <f>(Table2[[#This Row],[Current Week High]]/Table2[[#This Row],[Close Price]])-1</f>
        <v>1.1109968110276647E-2</v>
      </c>
      <c r="AG77" s="1">
        <f>(Table2[[#This Row],[Close Price]]/Table2[[#This Row],[Current Month Low]])-1</f>
        <v>5.8817122317830206E-2</v>
      </c>
      <c r="AH77" s="1">
        <f>(Table2[[#This Row],[Current Month High]]/Table2[[#This Row],[Close Price]])-1</f>
        <v>0.10245859479477426</v>
      </c>
      <c r="AI77">
        <v>57.987861331138703</v>
      </c>
      <c r="AJ77">
        <v>148.66132332878499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-0.18</v>
      </c>
      <c r="AM77" t="s">
        <v>3149</v>
      </c>
      <c r="AN77">
        <v>2.76</v>
      </c>
      <c r="AO77" t="s">
        <v>3150</v>
      </c>
      <c r="AP77">
        <v>0.13125085218481</v>
      </c>
      <c r="AQ77">
        <f>(Table2[[#This Row],[Sharpe Ratio]]-AVERAGE(Table2[Sharpe Ratio]))/_xlfn.STDEV.P(Table2[Sharpe Ratio])</f>
        <v>0.87410619111183918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34</v>
      </c>
      <c r="AT77">
        <f>_xlfn.RANK.AVG(Table2[[#This Row],[6M Return vs Nifty Z-Score]],Table2[6M Return vs Nifty Z-Score])</f>
        <v>270</v>
      </c>
      <c r="AU77">
        <f>_xlfn.RANK.AVG(Table2[[#This Row],[Sharpe Ratio Z-Score]],Table2[Sharpe Ratio Z-Score])</f>
        <v>135</v>
      </c>
      <c r="AV77">
        <f>(Table2[[#This Row],[Rank 1Y]]+Table2[[#This Row],[Rank 6M]]+Table2[[#This Row],[Rank Sharpe]])/3</f>
        <v>146.33333333333334</v>
      </c>
    </row>
    <row r="78" spans="1:48" x14ac:dyDescent="0.3">
      <c r="A78" t="s">
        <v>914</v>
      </c>
      <c r="B78" t="s">
        <v>915</v>
      </c>
      <c r="C78" t="s">
        <v>3116</v>
      </c>
      <c r="D78" t="s">
        <v>717</v>
      </c>
      <c r="E78">
        <v>15714.800311700001</v>
      </c>
      <c r="F78">
        <v>381.95</v>
      </c>
      <c r="G78">
        <v>27.591594918587599</v>
      </c>
      <c r="H78">
        <f>(Table2[[#This Row],[1Y Return vs Nifty]]-AVERAGE(Table2[1Y Return vs Nifty]))/_xlfn.STDEV.P(Table2[1Y Return vs Nifty])</f>
        <v>0.24005252739322772</v>
      </c>
      <c r="I78">
        <v>7.3292274413123097</v>
      </c>
      <c r="J78">
        <f>(Table2[[#This Row],[1M Return vs Nifty]]-AVERAGE(Table2[1M Return vs Nifty]))/_xlfn.STDEV.P(Table2[1M Return vs Nifty])</f>
        <v>0.99390293001075891</v>
      </c>
      <c r="K78">
        <v>16.315652818668401</v>
      </c>
      <c r="L78">
        <f>(Table2[[#This Row],[6M Return vs Nifty]]-AVERAGE(Table2[6M Return vs Nifty]))/_xlfn.STDEV.P(Table2[6M Return vs Nifty])</f>
        <v>0.4761398601270016</v>
      </c>
      <c r="M78">
        <v>-1.03120448224719</v>
      </c>
      <c r="N78">
        <f>(Table2[[#This Row],[1W Return vs Nifty]]-AVERAGE(Table2[1W Return vs Nifty]))/_xlfn.STDEV.P(Table2[1W Return vs Nifty])</f>
        <v>-0.54538446884860958</v>
      </c>
      <c r="O78">
        <v>392.24</v>
      </c>
      <c r="P78">
        <v>389.33916364089401</v>
      </c>
      <c r="Q78">
        <v>360.42408237109601</v>
      </c>
      <c r="R78">
        <v>38.318580783480201</v>
      </c>
      <c r="S78" s="1">
        <f>(Table2[[#This Row],[Close Price]]-Table2[[#This Row],[20D EMA]])/Table2[[#This Row],[20D EMA]]</f>
        <v>-2.623393840505818E-2</v>
      </c>
      <c r="T78" s="1">
        <f>(Table2[[#This Row],[Close Price]]-Table2[[#This Row],[50D EMA]])/Table2[[#This Row],[50D EMA]]</f>
        <v>-1.8978731992421401E-2</v>
      </c>
      <c r="U78" s="1">
        <f>(Table2[[#This Row],[Close Price]]-Table2[[#This Row],[200D EMA]])/Table2[[#This Row],[200D EMA]]</f>
        <v>5.972386053477053E-2</v>
      </c>
      <c r="V78">
        <v>0.63922441568742805</v>
      </c>
      <c r="W78">
        <v>378.3</v>
      </c>
      <c r="X78">
        <v>389.75</v>
      </c>
      <c r="Y78">
        <v>378.3</v>
      </c>
      <c r="Z78">
        <v>398.75</v>
      </c>
      <c r="AA78">
        <v>378.3</v>
      </c>
      <c r="AB78">
        <v>436</v>
      </c>
      <c r="AC78" s="1">
        <f>(Table2[[#This Row],[Close Price]]/Table2[[#This Row],[Day Low]])-1</f>
        <v>9.6484271742003358E-3</v>
      </c>
      <c r="AD78" s="1">
        <f>(Table2[[#This Row],[Day High]]/Table2[[#This Row],[Close Price]])-1</f>
        <v>2.0421521141510635E-2</v>
      </c>
      <c r="AE78" s="1">
        <f>(Table2[[#This Row],[Close Price]]/Table2[[#This Row],[Current Week Low]])-1</f>
        <v>9.6484271742003358E-3</v>
      </c>
      <c r="AF78" s="1">
        <f>(Table2[[#This Row],[Current Week High]]/Table2[[#This Row],[Close Price]])-1</f>
        <v>4.3984814766330649E-2</v>
      </c>
      <c r="AG78" s="1">
        <f>(Table2[[#This Row],[Close Price]]/Table2[[#This Row],[Current Month Low]])-1</f>
        <v>9.6484271742003358E-3</v>
      </c>
      <c r="AH78" s="1">
        <f>(Table2[[#This Row],[Current Month High]]/Table2[[#This Row],[Close Price]])-1</f>
        <v>0.14151066893572462</v>
      </c>
      <c r="AI78">
        <v>24.2047388401623</v>
      </c>
      <c r="AJ78">
        <v>48.214978657353498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-7.0000000000000007E-2</v>
      </c>
      <c r="AM78" t="s">
        <v>3149</v>
      </c>
      <c r="AN78">
        <v>-6.09</v>
      </c>
      <c r="AO78" t="s">
        <v>3149</v>
      </c>
      <c r="AP78">
        <v>0.20684784414679599</v>
      </c>
      <c r="AQ78">
        <f>(Table2[[#This Row],[Sharpe Ratio]]-AVERAGE(Table2[Sharpe Ratio]))/_xlfn.STDEV.P(Table2[Sharpe Ratio])</f>
        <v>1.7545486776045547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2.919259526286933</v>
      </c>
      <c r="AS78">
        <f>_xlfn.RANK.AVG(Table2[[#This Row],[1Y Return vs Nifty Z-Score]],Table2[1Y Return vs Nifty Z-Score])</f>
        <v>237</v>
      </c>
      <c r="AT78">
        <f>_xlfn.RANK.AVG(Table2[[#This Row],[6M Return vs Nifty Z-Score]],Table2[6M Return vs Nifty Z-Score])</f>
        <v>181</v>
      </c>
      <c r="AU78">
        <f>_xlfn.RANK.AVG(Table2[[#This Row],[Sharpe Ratio Z-Score]],Table2[Sharpe Ratio Z-Score])</f>
        <v>23</v>
      </c>
      <c r="AV78">
        <f>(Table2[[#This Row],[Rank 1Y]]+Table2[[#This Row],[Rank 6M]]+Table2[[#This Row],[Rank Sharpe]])/3</f>
        <v>147</v>
      </c>
    </row>
    <row r="79" spans="1:48" x14ac:dyDescent="0.3">
      <c r="A79" t="s">
        <v>377</v>
      </c>
      <c r="B79" t="s">
        <v>378</v>
      </c>
      <c r="C79" t="s">
        <v>3109</v>
      </c>
      <c r="D79" t="s">
        <v>211</v>
      </c>
      <c r="E79">
        <v>61992.470344649999</v>
      </c>
      <c r="F79">
        <v>1040.3</v>
      </c>
      <c r="G79">
        <v>40.808811979736397</v>
      </c>
      <c r="H79">
        <f>(Table2[[#This Row],[1Y Return vs Nifty]]-AVERAGE(Table2[1Y Return vs Nifty]))/_xlfn.STDEV.P(Table2[1Y Return vs Nifty])</f>
        <v>0.50887279304433197</v>
      </c>
      <c r="I79">
        <v>13.133470267311701</v>
      </c>
      <c r="J79">
        <f>(Table2[[#This Row],[1M Return vs Nifty]]-AVERAGE(Table2[1M Return vs Nifty]))/_xlfn.STDEV.P(Table2[1M Return vs Nifty])</f>
        <v>1.6065874790272403</v>
      </c>
      <c r="K79">
        <v>33.337191688539498</v>
      </c>
      <c r="L79">
        <f>(Table2[[#This Row],[6M Return vs Nifty]]-AVERAGE(Table2[6M Return vs Nifty]))/_xlfn.STDEV.P(Table2[6M Return vs Nifty])</f>
        <v>1.0519994821806948</v>
      </c>
      <c r="M79">
        <v>8.2457997078585805</v>
      </c>
      <c r="N79">
        <f>(Table2[[#This Row],[1W Return vs Nifty]]-AVERAGE(Table2[1W Return vs Nifty]))/_xlfn.STDEV.P(Table2[1W Return vs Nifty])</f>
        <v>1.7170115035496811</v>
      </c>
      <c r="O79">
        <v>989.66</v>
      </c>
      <c r="P79">
        <v>1001.38490605936</v>
      </c>
      <c r="Q79">
        <v>917.43925833342996</v>
      </c>
      <c r="R79">
        <v>73.378470515460407</v>
      </c>
      <c r="S79" s="1">
        <f>(Table2[[#This Row],[Close Price]]-Table2[[#This Row],[20D EMA]])/Table2[[#This Row],[20D EMA]]</f>
        <v>5.1169088373784921E-2</v>
      </c>
      <c r="T79" s="1">
        <f>(Table2[[#This Row],[Close Price]]-Table2[[#This Row],[50D EMA]])/Table2[[#This Row],[50D EMA]]</f>
        <v>3.8861274725797749E-2</v>
      </c>
      <c r="U79" s="1">
        <f>(Table2[[#This Row],[Close Price]]-Table2[[#This Row],[200D EMA]])/Table2[[#This Row],[200D EMA]]</f>
        <v>0.13391703107380876</v>
      </c>
      <c r="V79">
        <v>2.2663802197732301</v>
      </c>
      <c r="W79">
        <v>1029.3</v>
      </c>
      <c r="X79">
        <v>1087.9000000000001</v>
      </c>
      <c r="Y79">
        <v>976.5</v>
      </c>
      <c r="Z79">
        <v>1087.9000000000001</v>
      </c>
      <c r="AA79">
        <v>916.05</v>
      </c>
      <c r="AB79">
        <v>1087.9000000000001</v>
      </c>
      <c r="AC79" s="1">
        <f>(Table2[[#This Row],[Close Price]]/Table2[[#This Row],[Day Low]])-1</f>
        <v>1.0686874574953764E-2</v>
      </c>
      <c r="AD79" s="1">
        <f>(Table2[[#This Row],[Day High]]/Table2[[#This Row],[Close Price]])-1</f>
        <v>4.5756031913871231E-2</v>
      </c>
      <c r="AE79" s="1">
        <f>(Table2[[#This Row],[Close Price]]/Table2[[#This Row],[Current Week Low]])-1</f>
        <v>6.5335381464413755E-2</v>
      </c>
      <c r="AF79" s="1">
        <f>(Table2[[#This Row],[Current Week High]]/Table2[[#This Row],[Close Price]])-1</f>
        <v>4.5756031913871231E-2</v>
      </c>
      <c r="AG79" s="1">
        <f>(Table2[[#This Row],[Close Price]]/Table2[[#This Row],[Current Month Low]])-1</f>
        <v>0.13563670105343606</v>
      </c>
      <c r="AH79" s="1">
        <f>(Table2[[#This Row],[Current Month High]]/Table2[[#This Row],[Close Price]])-1</f>
        <v>4.5756031913871231E-2</v>
      </c>
      <c r="AI79">
        <v>20.638277419975001</v>
      </c>
      <c r="AJ79">
        <v>72.078405425523101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0.04</v>
      </c>
      <c r="AM79" t="s">
        <v>3150</v>
      </c>
      <c r="AN79">
        <v>10.39</v>
      </c>
      <c r="AO79" t="s">
        <v>3150</v>
      </c>
      <c r="AP79">
        <v>0.109519065125865</v>
      </c>
      <c r="AQ79">
        <f>(Table2[[#This Row],[Sharpe Ratio]]-AVERAGE(Table2[Sharpe Ratio]))/_xlfn.STDEV.P(Table2[Sharpe Ratio])</f>
        <v>0.62100632380853316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164</v>
      </c>
      <c r="AT79">
        <f>_xlfn.RANK.AVG(Table2[[#This Row],[6M Return vs Nifty Z-Score]],Table2[6M Return vs Nifty Z-Score])</f>
        <v>88</v>
      </c>
      <c r="AU79">
        <f>_xlfn.RANK.AVG(Table2[[#This Row],[Sharpe Ratio Z-Score]],Table2[Sharpe Ratio Z-Score])</f>
        <v>192</v>
      </c>
      <c r="AV79">
        <f>(Table2[[#This Row],[Rank 1Y]]+Table2[[#This Row],[Rank 6M]]+Table2[[#This Row],[Rank Sharpe]])/3</f>
        <v>148</v>
      </c>
    </row>
    <row r="80" spans="1:48" x14ac:dyDescent="0.3">
      <c r="A80" t="s">
        <v>929</v>
      </c>
      <c r="B80" t="s">
        <v>930</v>
      </c>
      <c r="C80" t="s">
        <v>3103</v>
      </c>
      <c r="D80" t="s">
        <v>250</v>
      </c>
      <c r="E80">
        <v>15411.12329302</v>
      </c>
      <c r="F80">
        <v>1101.8</v>
      </c>
      <c r="G80">
        <v>49.143520303193498</v>
      </c>
      <c r="H80">
        <f>(Table2[[#This Row],[1Y Return vs Nifty]]-AVERAGE(Table2[1Y Return vs Nifty]))/_xlfn.STDEV.P(Table2[1Y Return vs Nifty])</f>
        <v>0.67838945417431629</v>
      </c>
      <c r="I80">
        <v>-6.7728934161417103</v>
      </c>
      <c r="J80">
        <f>(Table2[[#This Row],[1M Return vs Nifty]]-AVERAGE(Table2[1M Return vs Nifty]))/_xlfn.STDEV.P(Table2[1M Return vs Nifty])</f>
        <v>-0.49468943539177707</v>
      </c>
      <c r="K80">
        <v>12.537216925118299</v>
      </c>
      <c r="L80">
        <f>(Table2[[#This Row],[6M Return vs Nifty]]-AVERAGE(Table2[6M Return vs Nifty]))/_xlfn.STDEV.P(Table2[6M Return vs Nifty])</f>
        <v>0.34831072069089453</v>
      </c>
      <c r="M80">
        <v>-7.3406023805962803</v>
      </c>
      <c r="N80">
        <f>(Table2[[#This Row],[1W Return vs Nifty]]-AVERAGE(Table2[1W Return vs Nifty]))/_xlfn.STDEV.P(Table2[1W Return vs Nifty])</f>
        <v>-2.0840661489439243</v>
      </c>
      <c r="O80">
        <v>1215.18</v>
      </c>
      <c r="P80">
        <v>1213.18242979673</v>
      </c>
      <c r="Q80">
        <v>1014.43684776231</v>
      </c>
      <c r="R80">
        <v>34.0787313517407</v>
      </c>
      <c r="S80" s="1">
        <f>(Table2[[#This Row],[Close Price]]-Table2[[#This Row],[20D EMA]])/Table2[[#This Row],[20D EMA]]</f>
        <v>-9.3303049753946002E-2</v>
      </c>
      <c r="T80" s="1">
        <f>(Table2[[#This Row],[Close Price]]-Table2[[#This Row],[50D EMA]])/Table2[[#This Row],[50D EMA]]</f>
        <v>-9.1810124397690401E-2</v>
      </c>
      <c r="U80" s="1">
        <f>(Table2[[#This Row],[Close Price]]-Table2[[#This Row],[200D EMA]])/Table2[[#This Row],[200D EMA]]</f>
        <v>8.6119853030180743E-2</v>
      </c>
      <c r="V80">
        <v>0.95639631734263897</v>
      </c>
      <c r="W80">
        <v>1078.4000000000001</v>
      </c>
      <c r="X80">
        <v>1113.0999999999999</v>
      </c>
      <c r="Y80">
        <v>1031</v>
      </c>
      <c r="Z80">
        <v>1225.1500000000001</v>
      </c>
      <c r="AA80">
        <v>1031</v>
      </c>
      <c r="AB80">
        <v>1327.25</v>
      </c>
      <c r="AC80" s="1">
        <f>(Table2[[#This Row],[Close Price]]/Table2[[#This Row],[Day Low]])-1</f>
        <v>2.1698813056379773E-2</v>
      </c>
      <c r="AD80" s="1">
        <f>(Table2[[#This Row],[Day High]]/Table2[[#This Row],[Close Price]])-1</f>
        <v>1.0255944817571194E-2</v>
      </c>
      <c r="AE80" s="1">
        <f>(Table2[[#This Row],[Close Price]]/Table2[[#This Row],[Current Week Low]])-1</f>
        <v>6.8671193016488719E-2</v>
      </c>
      <c r="AF80" s="1">
        <f>(Table2[[#This Row],[Current Week High]]/Table2[[#This Row],[Close Price]])-1</f>
        <v>0.11195316754401907</v>
      </c>
      <c r="AG80" s="1">
        <f>(Table2[[#This Row],[Close Price]]/Table2[[#This Row],[Current Month Low]])-1</f>
        <v>6.8671193016488719E-2</v>
      </c>
      <c r="AH80" s="1">
        <f>(Table2[[#This Row],[Current Month High]]/Table2[[#This Row],[Close Price]])-1</f>
        <v>0.20461971319658745</v>
      </c>
      <c r="AI80">
        <v>40.497367943365397</v>
      </c>
      <c r="AJ80">
        <v>78.429149797570801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0.05</v>
      </c>
      <c r="AM80" t="s">
        <v>3150</v>
      </c>
      <c r="AN80">
        <v>-14.69</v>
      </c>
      <c r="AO80" t="s">
        <v>3149</v>
      </c>
      <c r="AP80">
        <v>0.149413785363636</v>
      </c>
      <c r="AQ80">
        <f>(Table2[[#This Row],[Sharpe Ratio]]-AVERAGE(Table2[Sharpe Ratio]))/_xlfn.STDEV.P(Table2[Sharpe Ratio])</f>
        <v>1.0856413016359181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-0.46641410783457227</v>
      </c>
      <c r="AS80">
        <f>_xlfn.RANK.AVG(Table2[[#This Row],[1Y Return vs Nifty Z-Score]],Table2[1Y Return vs Nifty Z-Score])</f>
        <v>132</v>
      </c>
      <c r="AT80">
        <f>_xlfn.RANK.AVG(Table2[[#This Row],[6M Return vs Nifty Z-Score]],Table2[6M Return vs Nifty Z-Score])</f>
        <v>211</v>
      </c>
      <c r="AU80">
        <f>_xlfn.RANK.AVG(Table2[[#This Row],[Sharpe Ratio Z-Score]],Table2[Sharpe Ratio Z-Score])</f>
        <v>101</v>
      </c>
      <c r="AV80">
        <f>(Table2[[#This Row],[Rank 1Y]]+Table2[[#This Row],[Rank 6M]]+Table2[[#This Row],[Rank Sharpe]])/3</f>
        <v>148</v>
      </c>
    </row>
    <row r="81" spans="1:48" x14ac:dyDescent="0.3">
      <c r="A81" t="s">
        <v>1082</v>
      </c>
      <c r="B81" t="s">
        <v>1083</v>
      </c>
      <c r="C81" t="s">
        <v>3113</v>
      </c>
      <c r="D81" t="s">
        <v>267</v>
      </c>
      <c r="E81">
        <v>11628.740614300001</v>
      </c>
      <c r="F81">
        <v>1811.4</v>
      </c>
      <c r="G81">
        <v>59.456092610544196</v>
      </c>
      <c r="H81">
        <f>(Table2[[#This Row],[1Y Return vs Nifty]]-AVERAGE(Table2[1Y Return vs Nifty]))/_xlfn.STDEV.P(Table2[1Y Return vs Nifty])</f>
        <v>0.88813318573162203</v>
      </c>
      <c r="I81">
        <v>4.2584877098406304</v>
      </c>
      <c r="J81">
        <f>(Table2[[#This Row],[1M Return vs Nifty]]-AVERAGE(Table2[1M Return vs Nifty]))/_xlfn.STDEV.P(Table2[1M Return vs Nifty])</f>
        <v>0.66976163476786499</v>
      </c>
      <c r="K81">
        <v>14.205608538028301</v>
      </c>
      <c r="L81">
        <f>(Table2[[#This Row],[6M Return vs Nifty]]-AVERAGE(Table2[6M Return vs Nifty]))/_xlfn.STDEV.P(Table2[6M Return vs Nifty])</f>
        <v>0.40475446358587402</v>
      </c>
      <c r="M81">
        <v>-11.014983775128201</v>
      </c>
      <c r="N81">
        <f>(Table2[[#This Row],[1W Return vs Nifty]]-AVERAGE(Table2[1W Return vs Nifty]))/_xlfn.STDEV.P(Table2[1W Return vs Nifty])</f>
        <v>-2.9801426729698828</v>
      </c>
      <c r="O81">
        <v>1936.56</v>
      </c>
      <c r="P81">
        <v>1900.2892437334699</v>
      </c>
      <c r="Q81">
        <v>1626.34021198595</v>
      </c>
      <c r="R81">
        <v>31.6651088516176</v>
      </c>
      <c r="S81" s="1">
        <f>(Table2[[#This Row],[Close Price]]-Table2[[#This Row],[20D EMA]])/Table2[[#This Row],[20D EMA]]</f>
        <v>-6.4630065683479912E-2</v>
      </c>
      <c r="T81" s="1">
        <f>(Table2[[#This Row],[Close Price]]-Table2[[#This Row],[50D EMA]])/Table2[[#This Row],[50D EMA]]</f>
        <v>-4.6776691509777979E-2</v>
      </c>
      <c r="U81" s="1">
        <f>(Table2[[#This Row],[Close Price]]-Table2[[#This Row],[200D EMA]])/Table2[[#This Row],[200D EMA]]</f>
        <v>0.1137890993841139</v>
      </c>
      <c r="V81">
        <v>2.6056063428309302</v>
      </c>
      <c r="W81">
        <v>1730</v>
      </c>
      <c r="X81">
        <v>1801.8</v>
      </c>
      <c r="Y81">
        <v>1675.6</v>
      </c>
      <c r="Z81">
        <v>1874</v>
      </c>
      <c r="AA81">
        <v>1675.6</v>
      </c>
      <c r="AB81">
        <v>2328.9</v>
      </c>
      <c r="AC81" s="1">
        <f>(Table2[[#This Row],[Close Price]]/Table2[[#This Row],[Day Low]])-1</f>
        <v>4.7052023121387343E-2</v>
      </c>
      <c r="AD81" s="1">
        <f>(Table2[[#This Row],[Day High]]/Table2[[#This Row],[Close Price]])-1</f>
        <v>-5.2997681351442116E-3</v>
      </c>
      <c r="AE81" s="1">
        <f>(Table2[[#This Row],[Close Price]]/Table2[[#This Row],[Current Week Low]])-1</f>
        <v>8.1045595607543763E-2</v>
      </c>
      <c r="AF81" s="1">
        <f>(Table2[[#This Row],[Current Week High]]/Table2[[#This Row],[Close Price]])-1</f>
        <v>3.4558904714585337E-2</v>
      </c>
      <c r="AG81" s="1">
        <f>(Table2[[#This Row],[Close Price]]/Table2[[#This Row],[Current Month Low]])-1</f>
        <v>8.1045595607543763E-2</v>
      </c>
      <c r="AH81" s="1">
        <f>(Table2[[#This Row],[Current Month High]]/Table2[[#This Row],[Close Price]])-1</f>
        <v>0.28569062603511086</v>
      </c>
      <c r="AI81">
        <v>28.569062603511</v>
      </c>
      <c r="AJ81">
        <v>87.914310908242101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0.17</v>
      </c>
      <c r="AM81" t="s">
        <v>3150</v>
      </c>
      <c r="AN81">
        <v>-9.0500000000000007</v>
      </c>
      <c r="AO81" t="s">
        <v>3149</v>
      </c>
      <c r="AP81">
        <v>0.12302931819959</v>
      </c>
      <c r="AQ81">
        <f>(Table2[[#This Row],[Sharpe Ratio]]-AVERAGE(Table2[Sharpe Ratio]))/_xlfn.STDEV.P(Table2[Sharpe Ratio])</f>
        <v>0.77835386503554005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-0.23913952384898129</v>
      </c>
      <c r="AS81">
        <f>_xlfn.RANK.AVG(Table2[[#This Row],[1Y Return vs Nifty Z-Score]],Table2[1Y Return vs Nifty Z-Score])</f>
        <v>103</v>
      </c>
      <c r="AT81">
        <f>_xlfn.RANK.AVG(Table2[[#This Row],[6M Return vs Nifty Z-Score]],Table2[6M Return vs Nifty Z-Score])</f>
        <v>194</v>
      </c>
      <c r="AU81">
        <f>_xlfn.RANK.AVG(Table2[[#This Row],[Sharpe Ratio Z-Score]],Table2[Sharpe Ratio Z-Score])</f>
        <v>152</v>
      </c>
      <c r="AV81">
        <f>(Table2[[#This Row],[Rank 1Y]]+Table2[[#This Row],[Rank 6M]]+Table2[[#This Row],[Rank Sharpe]])/3</f>
        <v>149.66666666666666</v>
      </c>
    </row>
    <row r="82" spans="1:48" x14ac:dyDescent="0.3">
      <c r="A82" t="s">
        <v>330</v>
      </c>
      <c r="B82" t="s">
        <v>331</v>
      </c>
      <c r="C82" t="s">
        <v>3110</v>
      </c>
      <c r="D82" t="s">
        <v>75</v>
      </c>
      <c r="E82">
        <v>76050.396816239998</v>
      </c>
      <c r="F82">
        <v>1582.4</v>
      </c>
      <c r="G82">
        <v>74.7010824199468</v>
      </c>
      <c r="H82">
        <f>(Table2[[#This Row],[1Y Return vs Nifty]]-AVERAGE(Table2[1Y Return vs Nifty]))/_xlfn.STDEV.P(Table2[1Y Return vs Nifty])</f>
        <v>1.1981955983750736</v>
      </c>
      <c r="I82">
        <v>-14.3034207363101</v>
      </c>
      <c r="J82">
        <f>(Table2[[#This Row],[1M Return vs Nifty]]-AVERAGE(Table2[1M Return vs Nifty]))/_xlfn.STDEV.P(Table2[1M Return vs Nifty])</f>
        <v>-1.2895972077452258</v>
      </c>
      <c r="K82">
        <v>8.0211492426413802</v>
      </c>
      <c r="L82">
        <f>(Table2[[#This Row],[6M Return vs Nifty]]-AVERAGE(Table2[6M Return vs Nifty]))/_xlfn.STDEV.P(Table2[6M Return vs Nifty])</f>
        <v>0.19552658943920875</v>
      </c>
      <c r="M82">
        <v>-0.44359620915267101</v>
      </c>
      <c r="N82">
        <f>(Table2[[#This Row],[1W Return vs Nifty]]-AVERAGE(Table2[1W Return vs Nifty]))/_xlfn.STDEV.P(Table2[1W Return vs Nifty])</f>
        <v>-0.40208361836340595</v>
      </c>
      <c r="O82">
        <v>1715.72</v>
      </c>
      <c r="P82">
        <v>1772.5968455628199</v>
      </c>
      <c r="Q82">
        <v>1533.29180951941</v>
      </c>
      <c r="R82">
        <v>23.3762229776768</v>
      </c>
      <c r="S82" s="1">
        <f>(Table2[[#This Row],[Close Price]]-Table2[[#This Row],[20D EMA]])/Table2[[#This Row],[20D EMA]]</f>
        <v>-7.7704986827687464E-2</v>
      </c>
      <c r="T82" s="1">
        <f>(Table2[[#This Row],[Close Price]]-Table2[[#This Row],[50D EMA]])/Table2[[#This Row],[50D EMA]]</f>
        <v>-0.10729842267231957</v>
      </c>
      <c r="U82" s="1">
        <f>(Table2[[#This Row],[Close Price]]-Table2[[#This Row],[200D EMA]])/Table2[[#This Row],[200D EMA]]</f>
        <v>3.2027948089008849E-2</v>
      </c>
      <c r="V82">
        <v>0.52342439816603104</v>
      </c>
      <c r="W82">
        <v>1548</v>
      </c>
      <c r="X82">
        <v>1592</v>
      </c>
      <c r="Y82">
        <v>1529</v>
      </c>
      <c r="Z82">
        <v>1615.4</v>
      </c>
      <c r="AA82">
        <v>1529</v>
      </c>
      <c r="AB82">
        <v>1843</v>
      </c>
      <c r="AC82" s="1">
        <f>(Table2[[#This Row],[Close Price]]/Table2[[#This Row],[Day Low]])-1</f>
        <v>2.2222222222222365E-2</v>
      </c>
      <c r="AD82" s="1">
        <f>(Table2[[#This Row],[Day High]]/Table2[[#This Row],[Close Price]])-1</f>
        <v>6.0667340748230547E-3</v>
      </c>
      <c r="AE82" s="1">
        <f>(Table2[[#This Row],[Close Price]]/Table2[[#This Row],[Current Week Low]])-1</f>
        <v>3.4924787442773164E-2</v>
      </c>
      <c r="AF82" s="1">
        <f>(Table2[[#This Row],[Current Week High]]/Table2[[#This Row],[Close Price]])-1</f>
        <v>2.0854398382204264E-2</v>
      </c>
      <c r="AG82" s="1">
        <f>(Table2[[#This Row],[Close Price]]/Table2[[#This Row],[Current Month Low]])-1</f>
        <v>3.4924787442773164E-2</v>
      </c>
      <c r="AH82" s="1">
        <f>(Table2[[#This Row],[Current Month High]]/Table2[[#This Row],[Close Price]])-1</f>
        <v>0.1646865520728007</v>
      </c>
      <c r="AI82">
        <v>28.728513650151601</v>
      </c>
      <c r="AJ82">
        <v>101.785258862535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0.1</v>
      </c>
      <c r="AM82" t="s">
        <v>3150</v>
      </c>
      <c r="AN82">
        <v>-13.32</v>
      </c>
      <c r="AO82" t="s">
        <v>3149</v>
      </c>
      <c r="AP82">
        <v>0.13094111544546899</v>
      </c>
      <c r="AQ82">
        <f>(Table2[[#This Row],[Sharpe Ratio]]-AVERAGE(Table2[Sharpe Ratio]))/_xlfn.STDEV.P(Table2[Sharpe Ratio])</f>
        <v>0.87049883349262769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74</v>
      </c>
      <c r="AT82">
        <f>_xlfn.RANK.AVG(Table2[[#This Row],[6M Return vs Nifty Z-Score]],Table2[6M Return vs Nifty Z-Score])</f>
        <v>241</v>
      </c>
      <c r="AU82">
        <f>_xlfn.RANK.AVG(Table2[[#This Row],[Sharpe Ratio Z-Score]],Table2[Sharpe Ratio Z-Score])</f>
        <v>138</v>
      </c>
      <c r="AV82">
        <f>(Table2[[#This Row],[Rank 1Y]]+Table2[[#This Row],[Rank 6M]]+Table2[[#This Row],[Rank Sharpe]])/3</f>
        <v>151</v>
      </c>
    </row>
    <row r="83" spans="1:48" x14ac:dyDescent="0.3">
      <c r="A83" t="s">
        <v>747</v>
      </c>
      <c r="B83" t="s">
        <v>748</v>
      </c>
      <c r="C83" t="s">
        <v>3113</v>
      </c>
      <c r="D83" t="s">
        <v>178</v>
      </c>
      <c r="E83">
        <v>22162.37837436</v>
      </c>
      <c r="F83">
        <v>691.65</v>
      </c>
      <c r="G83">
        <v>46.494143491231704</v>
      </c>
      <c r="H83">
        <f>(Table2[[#This Row],[1Y Return vs Nifty]]-AVERAGE(Table2[1Y Return vs Nifty]))/_xlfn.STDEV.P(Table2[1Y Return vs Nifty])</f>
        <v>0.62450472374230026</v>
      </c>
      <c r="I83">
        <v>-4.9045559663488403</v>
      </c>
      <c r="J83">
        <f>(Table2[[#This Row],[1M Return vs Nifty]]-AVERAGE(Table2[1M Return vs Nifty]))/_xlfn.STDEV.P(Table2[1M Return vs Nifty])</f>
        <v>-0.29747137919512756</v>
      </c>
      <c r="K83">
        <v>12.982398834812701</v>
      </c>
      <c r="L83">
        <f>(Table2[[#This Row],[6M Return vs Nifty]]-AVERAGE(Table2[6M Return vs Nifty]))/_xlfn.STDEV.P(Table2[6M Return vs Nifty])</f>
        <v>0.363371772938969</v>
      </c>
      <c r="M83">
        <v>7.5953242619285897</v>
      </c>
      <c r="N83">
        <f>(Table2[[#This Row],[1W Return vs Nifty]]-AVERAGE(Table2[1W Return vs Nifty]))/_xlfn.STDEV.P(Table2[1W Return vs Nifty])</f>
        <v>1.5583791477957041</v>
      </c>
      <c r="O83">
        <v>679.05</v>
      </c>
      <c r="P83">
        <v>696.07724513103699</v>
      </c>
      <c r="Q83">
        <v>618.63386048665404</v>
      </c>
      <c r="R83">
        <v>61.132998330914603</v>
      </c>
      <c r="S83" s="1">
        <f>(Table2[[#This Row],[Close Price]]-Table2[[#This Row],[20D EMA]])/Table2[[#This Row],[20D EMA]]</f>
        <v>1.8555334658714416E-2</v>
      </c>
      <c r="T83" s="1">
        <f>(Table2[[#This Row],[Close Price]]-Table2[[#This Row],[50D EMA]])/Table2[[#This Row],[50D EMA]]</f>
        <v>-6.3602784920854293E-3</v>
      </c>
      <c r="U83" s="1">
        <f>(Table2[[#This Row],[Close Price]]-Table2[[#This Row],[200D EMA]])/Table2[[#This Row],[200D EMA]]</f>
        <v>0.11802803593050518</v>
      </c>
      <c r="V83">
        <v>2.7561133560140898</v>
      </c>
      <c r="W83">
        <v>682.9</v>
      </c>
      <c r="X83">
        <v>704.6</v>
      </c>
      <c r="Y83">
        <v>642.4</v>
      </c>
      <c r="Z83">
        <v>704.6</v>
      </c>
      <c r="AA83">
        <v>613.04999999999995</v>
      </c>
      <c r="AB83">
        <v>709.9</v>
      </c>
      <c r="AC83" s="1">
        <f>(Table2[[#This Row],[Close Price]]/Table2[[#This Row],[Day Low]])-1</f>
        <v>1.2813003367989406E-2</v>
      </c>
      <c r="AD83" s="1">
        <f>(Table2[[#This Row],[Day High]]/Table2[[#This Row],[Close Price]])-1</f>
        <v>1.8723342731150172E-2</v>
      </c>
      <c r="AE83" s="1">
        <f>(Table2[[#This Row],[Close Price]]/Table2[[#This Row],[Current Week Low]])-1</f>
        <v>7.666562889165629E-2</v>
      </c>
      <c r="AF83" s="1">
        <f>(Table2[[#This Row],[Current Week High]]/Table2[[#This Row],[Close Price]])-1</f>
        <v>1.8723342731150172E-2</v>
      </c>
      <c r="AG83" s="1">
        <f>(Table2[[#This Row],[Close Price]]/Table2[[#This Row],[Current Month Low]])-1</f>
        <v>0.12821140200636161</v>
      </c>
      <c r="AH83" s="1">
        <f>(Table2[[#This Row],[Current Month High]]/Table2[[#This Row],[Close Price]])-1</f>
        <v>2.6386177980192382E-2</v>
      </c>
      <c r="AI83">
        <v>22.019807706209701</v>
      </c>
      <c r="AJ83">
        <v>97.416868845440206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0.08</v>
      </c>
      <c r="AM83" t="s">
        <v>3150</v>
      </c>
      <c r="AN83">
        <v>-1.1499999999999999</v>
      </c>
      <c r="AO83" t="s">
        <v>3149</v>
      </c>
      <c r="AP83">
        <v>0.14682733281849999</v>
      </c>
      <c r="AQ83">
        <f>(Table2[[#This Row],[Sharpe Ratio]]-AVERAGE(Table2[Sharpe Ratio]))/_xlfn.STDEV.P(Table2[Sharpe Ratio])</f>
        <v>1.0555181095493855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144</v>
      </c>
      <c r="AT83">
        <f>_xlfn.RANK.AVG(Table2[[#This Row],[6M Return vs Nifty Z-Score]],Table2[6M Return vs Nifty Z-Score])</f>
        <v>205</v>
      </c>
      <c r="AU83">
        <f>_xlfn.RANK.AVG(Table2[[#This Row],[Sharpe Ratio Z-Score]],Table2[Sharpe Ratio Z-Score])</f>
        <v>105</v>
      </c>
      <c r="AV83">
        <f>(Table2[[#This Row],[Rank 1Y]]+Table2[[#This Row],[Rank 6M]]+Table2[[#This Row],[Rank Sharpe]])/3</f>
        <v>151.33333333333334</v>
      </c>
    </row>
    <row r="84" spans="1:48" x14ac:dyDescent="0.3">
      <c r="A84" t="s">
        <v>1657</v>
      </c>
      <c r="B84" t="s">
        <v>1658</v>
      </c>
      <c r="C84" t="s">
        <v>3105</v>
      </c>
      <c r="D84" t="s">
        <v>943</v>
      </c>
      <c r="E84">
        <v>5223.1222144849999</v>
      </c>
      <c r="F84">
        <v>608.35</v>
      </c>
      <c r="G84">
        <v>64.713531106450603</v>
      </c>
      <c r="H84">
        <f>(Table2[[#This Row],[1Y Return vs Nifty]]-AVERAGE(Table2[1Y Return vs Nifty]))/_xlfn.STDEV.P(Table2[1Y Return vs Nifty])</f>
        <v>0.9950623529364363</v>
      </c>
      <c r="I84">
        <v>-11.4998051380151</v>
      </c>
      <c r="J84">
        <f>(Table2[[#This Row],[1M Return vs Nifty]]-AVERAGE(Table2[1M Return vs Nifty]))/_xlfn.STDEV.P(Table2[1M Return vs Nifty])</f>
        <v>-0.99365301485884694</v>
      </c>
      <c r="K84">
        <v>114.716137384353</v>
      </c>
      <c r="L84">
        <f>(Table2[[#This Row],[6M Return vs Nifty]]-AVERAGE(Table2[6M Return vs Nifty]))/_xlfn.STDEV.P(Table2[6M Return vs Nifty])</f>
        <v>3.8051494335325415</v>
      </c>
      <c r="M84">
        <v>0.66012477672910796</v>
      </c>
      <c r="N84">
        <f>(Table2[[#This Row],[1W Return vs Nifty]]-AVERAGE(Table2[1W Return vs Nifty]))/_xlfn.STDEV.P(Table2[1W Return vs Nifty])</f>
        <v>-0.13291763956891567</v>
      </c>
      <c r="O84">
        <v>646.52</v>
      </c>
      <c r="P84">
        <v>642.16748648692896</v>
      </c>
      <c r="Q84">
        <v>485.991147066309</v>
      </c>
      <c r="R84">
        <v>36.728739028489002</v>
      </c>
      <c r="S84" s="1">
        <f>(Table2[[#This Row],[Close Price]]-Table2[[#This Row],[20D EMA]])/Table2[[#This Row],[20D EMA]]</f>
        <v>-5.9039163521623396E-2</v>
      </c>
      <c r="T84" s="1">
        <f>(Table2[[#This Row],[Close Price]]-Table2[[#This Row],[50D EMA]])/Table2[[#This Row],[50D EMA]]</f>
        <v>-5.2661474145837626E-2</v>
      </c>
      <c r="U84" s="1">
        <f>(Table2[[#This Row],[Close Price]]-Table2[[#This Row],[200D EMA]])/Table2[[#This Row],[200D EMA]]</f>
        <v>0.25177177335906553</v>
      </c>
      <c r="V84">
        <v>0.19791767587749301</v>
      </c>
      <c r="W84">
        <v>576</v>
      </c>
      <c r="X84">
        <v>614</v>
      </c>
      <c r="Y84">
        <v>576</v>
      </c>
      <c r="Z84">
        <v>630</v>
      </c>
      <c r="AA84">
        <v>576</v>
      </c>
      <c r="AB84">
        <v>711</v>
      </c>
      <c r="AC84" s="1">
        <f>(Table2[[#This Row],[Close Price]]/Table2[[#This Row],[Day Low]])-1</f>
        <v>5.6163194444444509E-2</v>
      </c>
      <c r="AD84" s="1">
        <f>(Table2[[#This Row],[Day High]]/Table2[[#This Row],[Close Price]])-1</f>
        <v>9.2874167831018539E-3</v>
      </c>
      <c r="AE84" s="1">
        <f>(Table2[[#This Row],[Close Price]]/Table2[[#This Row],[Current Week Low]])-1</f>
        <v>5.6163194444444509E-2</v>
      </c>
      <c r="AF84" s="1">
        <f>(Table2[[#This Row],[Current Week High]]/Table2[[#This Row],[Close Price]])-1</f>
        <v>3.5588066080381342E-2</v>
      </c>
      <c r="AG84" s="1">
        <f>(Table2[[#This Row],[Close Price]]/Table2[[#This Row],[Current Month Low]])-1</f>
        <v>5.6163194444444509E-2</v>
      </c>
      <c r="AH84" s="1">
        <f>(Table2[[#This Row],[Current Month High]]/Table2[[#This Row],[Close Price]])-1</f>
        <v>0.168735103147859</v>
      </c>
      <c r="AI84">
        <v>43.6344209747677</v>
      </c>
      <c r="AJ84">
        <v>181.90454124189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0.11</v>
      </c>
      <c r="AM84" t="s">
        <v>3150</v>
      </c>
      <c r="AN84">
        <v>-11.6</v>
      </c>
      <c r="AO84" t="s">
        <v>3149</v>
      </c>
      <c r="AP84">
        <v>5.6373320017851003E-2</v>
      </c>
      <c r="AQ84">
        <f>(Table2[[#This Row],[Sharpe Ratio]]-AVERAGE(Table2[Sharpe Ratio]))/_xlfn.STDEV.P(Table2[Sharpe Ratio])</f>
        <v>2.0429132943000907E-3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3.6756840453355153</v>
      </c>
      <c r="AS84">
        <f>_xlfn.RANK.AVG(Table2[[#This Row],[1Y Return vs Nifty Z-Score]],Table2[1Y Return vs Nifty Z-Score])</f>
        <v>94</v>
      </c>
      <c r="AT84">
        <f>_xlfn.RANK.AVG(Table2[[#This Row],[6M Return vs Nifty Z-Score]],Table2[6M Return vs Nifty Z-Score])</f>
        <v>7</v>
      </c>
      <c r="AU84">
        <f>_xlfn.RANK.AVG(Table2[[#This Row],[Sharpe Ratio Z-Score]],Table2[Sharpe Ratio Z-Score])</f>
        <v>354</v>
      </c>
      <c r="AV84">
        <f>(Table2[[#This Row],[Rank 1Y]]+Table2[[#This Row],[Rank 6M]]+Table2[[#This Row],[Rank Sharpe]])/3</f>
        <v>151.66666666666666</v>
      </c>
    </row>
    <row r="85" spans="1:48" x14ac:dyDescent="0.3">
      <c r="A85" t="s">
        <v>684</v>
      </c>
      <c r="B85" t="s">
        <v>685</v>
      </c>
      <c r="C85" t="s">
        <v>3118</v>
      </c>
      <c r="D85" t="s">
        <v>166</v>
      </c>
      <c r="E85">
        <v>25294.829446799999</v>
      </c>
      <c r="F85">
        <v>5843.7</v>
      </c>
      <c r="G85">
        <v>77.791942443649305</v>
      </c>
      <c r="H85">
        <f>(Table2[[#This Row],[1Y Return vs Nifty]]-AVERAGE(Table2[1Y Return vs Nifty]))/_xlfn.STDEV.P(Table2[1Y Return vs Nifty])</f>
        <v>1.2610594984546466</v>
      </c>
      <c r="I85">
        <v>-19.821658333943301</v>
      </c>
      <c r="J85">
        <f>(Table2[[#This Row],[1M Return vs Nifty]]-AVERAGE(Table2[1M Return vs Nifty]))/_xlfn.STDEV.P(Table2[1M Return vs Nifty])</f>
        <v>-1.8720916028327623</v>
      </c>
      <c r="K85">
        <v>25.533280231340701</v>
      </c>
      <c r="L85">
        <f>(Table2[[#This Row],[6M Return vs Nifty]]-AVERAGE(Table2[6M Return vs Nifty]))/_xlfn.STDEV.P(Table2[6M Return vs Nifty])</f>
        <v>0.78798354703880846</v>
      </c>
      <c r="M85">
        <v>-5.0020792650124299</v>
      </c>
      <c r="N85">
        <f>(Table2[[#This Row],[1W Return vs Nifty]]-AVERAGE(Table2[1W Return vs Nifty]))/_xlfn.STDEV.P(Table2[1W Return vs Nifty])</f>
        <v>-1.5137672496829029</v>
      </c>
      <c r="O85">
        <v>7119.56</v>
      </c>
      <c r="P85">
        <v>7217.8862905178503</v>
      </c>
      <c r="Q85">
        <v>5724.7551924326599</v>
      </c>
      <c r="R85">
        <v>18.347115542871599</v>
      </c>
      <c r="S85" s="1">
        <f>(Table2[[#This Row],[Close Price]]-Table2[[#This Row],[20D EMA]])/Table2[[#This Row],[20D EMA]]</f>
        <v>-0.17920489468450304</v>
      </c>
      <c r="T85" s="1">
        <f>(Table2[[#This Row],[Close Price]]-Table2[[#This Row],[50D EMA]])/Table2[[#This Row],[50D EMA]]</f>
        <v>-0.19038624816286195</v>
      </c>
      <c r="U85" s="1">
        <f>(Table2[[#This Row],[Close Price]]-Table2[[#This Row],[200D EMA]])/Table2[[#This Row],[200D EMA]]</f>
        <v>2.0777274061355256E-2</v>
      </c>
      <c r="V85">
        <v>1.3613423714011801</v>
      </c>
      <c r="W85">
        <v>5800.05</v>
      </c>
      <c r="X85">
        <v>5938.8</v>
      </c>
      <c r="Y85">
        <v>5800.05</v>
      </c>
      <c r="Z85">
        <v>6458.9</v>
      </c>
      <c r="AA85">
        <v>5800.05</v>
      </c>
      <c r="AB85">
        <v>8508.9500000000007</v>
      </c>
      <c r="AC85" s="1">
        <f>(Table2[[#This Row],[Close Price]]/Table2[[#This Row],[Day Low]])-1</f>
        <v>7.5257971914035604E-3</v>
      </c>
      <c r="AD85" s="1">
        <f>(Table2[[#This Row],[Day High]]/Table2[[#This Row],[Close Price]])-1</f>
        <v>1.6273936033677439E-2</v>
      </c>
      <c r="AE85" s="1">
        <f>(Table2[[#This Row],[Close Price]]/Table2[[#This Row],[Current Week Low]])-1</f>
        <v>7.5257971914035604E-3</v>
      </c>
      <c r="AF85" s="1">
        <f>(Table2[[#This Row],[Current Week High]]/Table2[[#This Row],[Close Price]])-1</f>
        <v>0.10527576706538655</v>
      </c>
      <c r="AG85" s="1">
        <f>(Table2[[#This Row],[Close Price]]/Table2[[#This Row],[Current Month Low]])-1</f>
        <v>7.5257971914035604E-3</v>
      </c>
      <c r="AH85" s="1">
        <f>(Table2[[#This Row],[Current Month High]]/Table2[[#This Row],[Close Price]])-1</f>
        <v>0.45608946386707072</v>
      </c>
      <c r="AI85">
        <v>49.733901466536601</v>
      </c>
      <c r="AJ85">
        <v>103.755230125522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0.04</v>
      </c>
      <c r="AM85" t="s">
        <v>3150</v>
      </c>
      <c r="AN85">
        <v>-29.68</v>
      </c>
      <c r="AO85" t="s">
        <v>3149</v>
      </c>
      <c r="AP85">
        <v>8.0919254792461995E-2</v>
      </c>
      <c r="AQ85">
        <f>(Table2[[#This Row],[Sharpe Ratio]]-AVERAGE(Table2[Sharpe Ratio]))/_xlfn.STDEV.P(Table2[Sharpe Ratio])</f>
        <v>0.28791783087189055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68</v>
      </c>
      <c r="AT85">
        <f>_xlfn.RANK.AVG(Table2[[#This Row],[6M Return vs Nifty Z-Score]],Table2[6M Return vs Nifty Z-Score])</f>
        <v>119</v>
      </c>
      <c r="AU85">
        <f>_xlfn.RANK.AVG(Table2[[#This Row],[Sharpe Ratio Z-Score]],Table2[Sharpe Ratio Z-Score])</f>
        <v>273</v>
      </c>
      <c r="AV85">
        <f>(Table2[[#This Row],[Rank 1Y]]+Table2[[#This Row],[Rank 6M]]+Table2[[#This Row],[Rank Sharpe]])/3</f>
        <v>153.33333333333334</v>
      </c>
    </row>
    <row r="86" spans="1:48" x14ac:dyDescent="0.3">
      <c r="A86" t="s">
        <v>127</v>
      </c>
      <c r="B86" t="s">
        <v>128</v>
      </c>
      <c r="C86" t="s">
        <v>3113</v>
      </c>
      <c r="D86" t="s">
        <v>129</v>
      </c>
      <c r="E86">
        <v>201347.857844805</v>
      </c>
      <c r="F86">
        <v>275.45</v>
      </c>
      <c r="G86">
        <v>77.282025059429998</v>
      </c>
      <c r="H86">
        <f>(Table2[[#This Row],[1Y Return vs Nifty]]-AVERAGE(Table2[1Y Return vs Nifty]))/_xlfn.STDEV.P(Table2[1Y Return vs Nifty])</f>
        <v>1.2506884705709571</v>
      </c>
      <c r="I86">
        <v>2.8526133909934899</v>
      </c>
      <c r="J86">
        <f>(Table2[[#This Row],[1M Return vs Nifty]]-AVERAGE(Table2[1M Return vs Nifty]))/_xlfn.STDEV.P(Table2[1M Return vs Nifty])</f>
        <v>0.52136028443869387</v>
      </c>
      <c r="K86">
        <v>-3.1693250755445601</v>
      </c>
      <c r="L86">
        <f>(Table2[[#This Row],[6M Return vs Nifty]]-AVERAGE(Table2[6M Return vs Nifty]))/_xlfn.STDEV.P(Table2[6M Return vs Nifty])</f>
        <v>-0.18306093785413965</v>
      </c>
      <c r="M86">
        <v>-0.35715611152979798</v>
      </c>
      <c r="N86">
        <f>(Table2[[#This Row],[1W Return vs Nifty]]-AVERAGE(Table2[1W Return vs Nifty]))/_xlfn.STDEV.P(Table2[1W Return vs Nifty])</f>
        <v>-0.38100335099387345</v>
      </c>
      <c r="O86">
        <v>284.56</v>
      </c>
      <c r="P86">
        <v>286.18552369255502</v>
      </c>
      <c r="Q86">
        <v>261.14929797136</v>
      </c>
      <c r="R86">
        <v>33.555117395489901</v>
      </c>
      <c r="S86" s="1">
        <f>(Table2[[#This Row],[Close Price]]-Table2[[#This Row],[20D EMA]])/Table2[[#This Row],[20D EMA]]</f>
        <v>-3.2014337925217927E-2</v>
      </c>
      <c r="T86" s="1">
        <f>(Table2[[#This Row],[Close Price]]-Table2[[#This Row],[50D EMA]])/Table2[[#This Row],[50D EMA]]</f>
        <v>-3.7512462384673421E-2</v>
      </c>
      <c r="U86" s="1">
        <f>(Table2[[#This Row],[Close Price]]-Table2[[#This Row],[200D EMA]])/Table2[[#This Row],[200D EMA]]</f>
        <v>5.4760637458073254E-2</v>
      </c>
      <c r="V86">
        <v>0.79418019555650199</v>
      </c>
      <c r="W86">
        <v>270.25</v>
      </c>
      <c r="X86">
        <v>278.45</v>
      </c>
      <c r="Y86">
        <v>270.25</v>
      </c>
      <c r="Z86">
        <v>286.7</v>
      </c>
      <c r="AA86">
        <v>270.25</v>
      </c>
      <c r="AB86">
        <v>304.5</v>
      </c>
      <c r="AC86" s="1">
        <f>(Table2[[#This Row],[Close Price]]/Table2[[#This Row],[Day Low]])-1</f>
        <v>1.9241443108233058E-2</v>
      </c>
      <c r="AD86" s="1">
        <f>(Table2[[#This Row],[Day High]]/Table2[[#This Row],[Close Price]])-1</f>
        <v>1.0891268832819101E-2</v>
      </c>
      <c r="AE86" s="1">
        <f>(Table2[[#This Row],[Close Price]]/Table2[[#This Row],[Current Week Low]])-1</f>
        <v>1.9241443108233058E-2</v>
      </c>
      <c r="AF86" s="1">
        <f>(Table2[[#This Row],[Current Week High]]/Table2[[#This Row],[Close Price]])-1</f>
        <v>4.0842258123071407E-2</v>
      </c>
      <c r="AG86" s="1">
        <f>(Table2[[#This Row],[Close Price]]/Table2[[#This Row],[Current Month Low]])-1</f>
        <v>1.9241443108233058E-2</v>
      </c>
      <c r="AH86" s="1">
        <f>(Table2[[#This Row],[Current Month High]]/Table2[[#This Row],[Close Price]])-1</f>
        <v>0.10546378653113098</v>
      </c>
      <c r="AI86">
        <v>23.615901252495899</v>
      </c>
      <c r="AJ86">
        <v>100.546050236621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0.05</v>
      </c>
      <c r="AM86" t="s">
        <v>3150</v>
      </c>
      <c r="AN86">
        <v>-4.57</v>
      </c>
      <c r="AO86" t="s">
        <v>3149</v>
      </c>
      <c r="AP86">
        <v>0.207649780517281</v>
      </c>
      <c r="AQ86">
        <f>(Table2[[#This Row],[Sharpe Ratio]]-AVERAGE(Table2[Sharpe Ratio]))/_xlfn.STDEV.P(Table2[Sharpe Ratio])</f>
        <v>1.7638884520283018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70</v>
      </c>
      <c r="AT86">
        <f>_xlfn.RANK.AVG(Table2[[#This Row],[6M Return vs Nifty Z-Score]],Table2[6M Return vs Nifty Z-Score])</f>
        <v>375</v>
      </c>
      <c r="AU86">
        <f>_xlfn.RANK.AVG(Table2[[#This Row],[Sharpe Ratio Z-Score]],Table2[Sharpe Ratio Z-Score])</f>
        <v>22</v>
      </c>
      <c r="AV86">
        <f>(Table2[[#This Row],[Rank 1Y]]+Table2[[#This Row],[Rank 6M]]+Table2[[#This Row],[Rank Sharpe]])/3</f>
        <v>155.66666666666666</v>
      </c>
    </row>
    <row r="87" spans="1:48" x14ac:dyDescent="0.3">
      <c r="A87" t="s">
        <v>718</v>
      </c>
      <c r="B87" t="s">
        <v>719</v>
      </c>
      <c r="C87" t="s">
        <v>3108</v>
      </c>
      <c r="D87" t="s">
        <v>247</v>
      </c>
      <c r="E87">
        <v>23368.113804000001</v>
      </c>
      <c r="F87">
        <v>584</v>
      </c>
      <c r="G87">
        <v>28.493920081088199</v>
      </c>
      <c r="H87">
        <f>(Table2[[#This Row],[1Y Return vs Nifty]]-AVERAGE(Table2[1Y Return vs Nifty]))/_xlfn.STDEV.P(Table2[1Y Return vs Nifty])</f>
        <v>0.2584045971795435</v>
      </c>
      <c r="I87">
        <v>11.202878425801099</v>
      </c>
      <c r="J87">
        <f>(Table2[[#This Row],[1M Return vs Nifty]]-AVERAGE(Table2[1M Return vs Nifty]))/_xlfn.STDEV.P(Table2[1M Return vs Nifty])</f>
        <v>1.4027979706950908</v>
      </c>
      <c r="K87">
        <v>47.456093866078803</v>
      </c>
      <c r="L87">
        <f>(Table2[[#This Row],[6M Return vs Nifty]]-AVERAGE(Table2[6M Return vs Nifty]))/_xlfn.STDEV.P(Table2[6M Return vs Nifty])</f>
        <v>1.5296593303253425</v>
      </c>
      <c r="M87">
        <v>2.79117993260442</v>
      </c>
      <c r="N87">
        <f>(Table2[[#This Row],[1W Return vs Nifty]]-AVERAGE(Table2[1W Return vs Nifty]))/_xlfn.STDEV.P(Table2[1W Return vs Nifty])</f>
        <v>0.38678575851222158</v>
      </c>
      <c r="O87">
        <v>555.25</v>
      </c>
      <c r="P87">
        <v>538.275458394412</v>
      </c>
      <c r="Q87">
        <v>468.76859772384</v>
      </c>
      <c r="R87">
        <v>75.653524575410401</v>
      </c>
      <c r="S87" s="1">
        <f>(Table2[[#This Row],[Close Price]]-Table2[[#This Row],[20D EMA]])/Table2[[#This Row],[20D EMA]]</f>
        <v>5.1778478162989645E-2</v>
      </c>
      <c r="T87" s="1">
        <f>(Table2[[#This Row],[Close Price]]-Table2[[#This Row],[50D EMA]])/Table2[[#This Row],[50D EMA]]</f>
        <v>8.4946361370397336E-2</v>
      </c>
      <c r="U87" s="1">
        <f>(Table2[[#This Row],[Close Price]]-Table2[[#This Row],[200D EMA]])/Table2[[#This Row],[200D EMA]]</f>
        <v>0.24581723868808483</v>
      </c>
      <c r="V87">
        <v>1.4575778590391</v>
      </c>
      <c r="W87">
        <v>563.95000000000005</v>
      </c>
      <c r="X87">
        <v>591.65</v>
      </c>
      <c r="Y87">
        <v>550.70000000000005</v>
      </c>
      <c r="Z87">
        <v>591.65</v>
      </c>
      <c r="AA87">
        <v>533.4</v>
      </c>
      <c r="AB87">
        <v>603.45000000000005</v>
      </c>
      <c r="AC87" s="1">
        <f>(Table2[[#This Row],[Close Price]]/Table2[[#This Row],[Day Low]])-1</f>
        <v>3.5552797233797229E-2</v>
      </c>
      <c r="AD87" s="1">
        <f>(Table2[[#This Row],[Day High]]/Table2[[#This Row],[Close Price]])-1</f>
        <v>1.3099315068493045E-2</v>
      </c>
      <c r="AE87" s="1">
        <f>(Table2[[#This Row],[Close Price]]/Table2[[#This Row],[Current Week Low]])-1</f>
        <v>6.046849464318127E-2</v>
      </c>
      <c r="AF87" s="1">
        <f>(Table2[[#This Row],[Current Week High]]/Table2[[#This Row],[Close Price]])-1</f>
        <v>1.3099315068493045E-2</v>
      </c>
      <c r="AG87" s="1">
        <f>(Table2[[#This Row],[Close Price]]/Table2[[#This Row],[Current Month Low]])-1</f>
        <v>9.4863142107236564E-2</v>
      </c>
      <c r="AH87" s="1">
        <f>(Table2[[#This Row],[Current Month High]]/Table2[[#This Row],[Close Price]])-1</f>
        <v>3.330479452054802E-2</v>
      </c>
      <c r="AI87">
        <v>3.3304794520547998</v>
      </c>
      <c r="AJ87">
        <v>66.857142857142804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0.21</v>
      </c>
      <c r="AM87" t="s">
        <v>3150</v>
      </c>
      <c r="AN87">
        <v>7.86</v>
      </c>
      <c r="AO87" t="s">
        <v>3150</v>
      </c>
      <c r="AP87">
        <v>0.111629033352782</v>
      </c>
      <c r="AQ87">
        <f>(Table2[[#This Row],[Sharpe Ratio]]-AVERAGE(Table2[Sharpe Ratio]))/_xlfn.STDEV.P(Table2[Sharpe Ratio])</f>
        <v>0.64558012792314101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4.2232277846353394</v>
      </c>
      <c r="AS87">
        <f>_xlfn.RANK.AVG(Table2[[#This Row],[1Y Return vs Nifty Z-Score]],Table2[1Y Return vs Nifty Z-Score])</f>
        <v>230</v>
      </c>
      <c r="AT87">
        <f>_xlfn.RANK.AVG(Table2[[#This Row],[6M Return vs Nifty Z-Score]],Table2[6M Return vs Nifty Z-Score])</f>
        <v>50</v>
      </c>
      <c r="AU87">
        <f>_xlfn.RANK.AVG(Table2[[#This Row],[Sharpe Ratio Z-Score]],Table2[Sharpe Ratio Z-Score])</f>
        <v>188</v>
      </c>
      <c r="AV87">
        <f>(Table2[[#This Row],[Rank 1Y]]+Table2[[#This Row],[Rank 6M]]+Table2[[#This Row],[Rank Sharpe]])/3</f>
        <v>156</v>
      </c>
    </row>
    <row r="88" spans="1:48" x14ac:dyDescent="0.3">
      <c r="A88" t="s">
        <v>575</v>
      </c>
      <c r="B88" t="s">
        <v>576</v>
      </c>
      <c r="C88" t="s">
        <v>3108</v>
      </c>
      <c r="D88" t="s">
        <v>51</v>
      </c>
      <c r="E88">
        <v>32454.54408575</v>
      </c>
      <c r="F88">
        <v>245.9</v>
      </c>
      <c r="G88">
        <v>90.979765826368194</v>
      </c>
      <c r="H88">
        <f>(Table2[[#This Row],[1Y Return vs Nifty]]-AVERAGE(Table2[1Y Return vs Nifty]))/_xlfn.STDEV.P(Table2[1Y Return vs Nifty])</f>
        <v>1.5292819365594954</v>
      </c>
      <c r="I88">
        <v>16.498649298249902</v>
      </c>
      <c r="J88">
        <f>(Table2[[#This Row],[1M Return vs Nifty]]-AVERAGE(Table2[1M Return vs Nifty]))/_xlfn.STDEV.P(Table2[1M Return vs Nifty])</f>
        <v>1.9618092122901116</v>
      </c>
      <c r="K88">
        <v>63.635393529022899</v>
      </c>
      <c r="L88">
        <f>(Table2[[#This Row],[6M Return vs Nifty]]-AVERAGE(Table2[6M Return vs Nifty]))/_xlfn.STDEV.P(Table2[6M Return vs Nifty])</f>
        <v>2.0770249627881019</v>
      </c>
      <c r="M88">
        <v>-4.8174824311568596</v>
      </c>
      <c r="N88">
        <f>(Table2[[#This Row],[1W Return vs Nifty]]-AVERAGE(Table2[1W Return vs Nifty]))/_xlfn.STDEV.P(Table2[1W Return vs Nifty])</f>
        <v>-1.4687493619171805</v>
      </c>
      <c r="O88">
        <v>255.99</v>
      </c>
      <c r="P88">
        <v>239.03515205841001</v>
      </c>
      <c r="Q88">
        <v>186.26554587062699</v>
      </c>
      <c r="R88">
        <v>37.213530840015302</v>
      </c>
      <c r="S88" s="1">
        <f>(Table2[[#This Row],[Close Price]]-Table2[[#This Row],[20D EMA]])/Table2[[#This Row],[20D EMA]]</f>
        <v>-3.9415602171959857E-2</v>
      </c>
      <c r="T88" s="1">
        <f>(Table2[[#This Row],[Close Price]]-Table2[[#This Row],[50D EMA]])/Table2[[#This Row],[50D EMA]]</f>
        <v>2.8718989163202757E-2</v>
      </c>
      <c r="U88" s="1">
        <f>(Table2[[#This Row],[Close Price]]-Table2[[#This Row],[200D EMA]])/Table2[[#This Row],[200D EMA]]</f>
        <v>0.32015826572023603</v>
      </c>
      <c r="V88">
        <v>0.91294144644952402</v>
      </c>
      <c r="W88">
        <v>244.9</v>
      </c>
      <c r="X88">
        <v>253.9</v>
      </c>
      <c r="Y88">
        <v>244.1</v>
      </c>
      <c r="Z88">
        <v>262.5</v>
      </c>
      <c r="AA88">
        <v>244.1</v>
      </c>
      <c r="AB88">
        <v>307.89999999999998</v>
      </c>
      <c r="AC88" s="1">
        <f>(Table2[[#This Row],[Close Price]]/Table2[[#This Row],[Day Low]])-1</f>
        <v>4.083299305839061E-3</v>
      </c>
      <c r="AD88" s="1">
        <f>(Table2[[#This Row],[Day High]]/Table2[[#This Row],[Close Price]])-1</f>
        <v>3.2533550223668106E-2</v>
      </c>
      <c r="AE88" s="1">
        <f>(Table2[[#This Row],[Close Price]]/Table2[[#This Row],[Current Week Low]])-1</f>
        <v>7.3740270380990847E-3</v>
      </c>
      <c r="AF88" s="1">
        <f>(Table2[[#This Row],[Current Week High]]/Table2[[#This Row],[Close Price]])-1</f>
        <v>6.750711671411147E-2</v>
      </c>
      <c r="AG88" s="1">
        <f>(Table2[[#This Row],[Close Price]]/Table2[[#This Row],[Current Month Low]])-1</f>
        <v>7.3740270380990847E-3</v>
      </c>
      <c r="AH88" s="1">
        <f>(Table2[[#This Row],[Current Month High]]/Table2[[#This Row],[Close Price]])-1</f>
        <v>0.25213501423342821</v>
      </c>
      <c r="AI88">
        <v>25.213501423342802</v>
      </c>
      <c r="AJ88">
        <v>115.041539134237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0.33</v>
      </c>
      <c r="AM88" t="s">
        <v>3150</v>
      </c>
      <c r="AN88">
        <v>-12.79</v>
      </c>
      <c r="AO88" t="s">
        <v>3149</v>
      </c>
      <c r="AP88">
        <v>4.6433606905730999E-2</v>
      </c>
      <c r="AQ88">
        <f>(Table2[[#This Row],[Sharpe Ratio]]-AVERAGE(Table2[Sharpe Ratio]))/_xlfn.STDEV.P(Table2[Sharpe Ratio])</f>
        <v>-0.11372023415817797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3.9856465155623502</v>
      </c>
      <c r="AS88">
        <f>_xlfn.RANK.AVG(Table2[[#This Row],[1Y Return vs Nifty Z-Score]],Table2[1Y Return vs Nifty Z-Score])</f>
        <v>53</v>
      </c>
      <c r="AT88">
        <f>_xlfn.RANK.AVG(Table2[[#This Row],[6M Return vs Nifty Z-Score]],Table2[6M Return vs Nifty Z-Score])</f>
        <v>32</v>
      </c>
      <c r="AU88">
        <f>_xlfn.RANK.AVG(Table2[[#This Row],[Sharpe Ratio Z-Score]],Table2[Sharpe Ratio Z-Score])</f>
        <v>384</v>
      </c>
      <c r="AV88">
        <f>(Table2[[#This Row],[Rank 1Y]]+Table2[[#This Row],[Rank 6M]]+Table2[[#This Row],[Rank Sharpe]])/3</f>
        <v>156.33333333333334</v>
      </c>
    </row>
    <row r="89" spans="1:48" x14ac:dyDescent="0.3">
      <c r="A89" t="s">
        <v>871</v>
      </c>
      <c r="B89" t="s">
        <v>872</v>
      </c>
      <c r="C89" t="s">
        <v>3104</v>
      </c>
      <c r="D89" t="s">
        <v>206</v>
      </c>
      <c r="E89">
        <v>16640.033224204999</v>
      </c>
      <c r="F89">
        <v>4008.65</v>
      </c>
      <c r="G89">
        <v>58.285113620716999</v>
      </c>
      <c r="H89">
        <f>(Table2[[#This Row],[1Y Return vs Nifty]]-AVERAGE(Table2[1Y Return vs Nifty]))/_xlfn.STDEV.P(Table2[1Y Return vs Nifty])</f>
        <v>0.86431706153082544</v>
      </c>
      <c r="I89">
        <v>-1.0315672840641299</v>
      </c>
      <c r="J89">
        <f>(Table2[[#This Row],[1M Return vs Nifty]]-AVERAGE(Table2[1M Return vs Nifty]))/_xlfn.STDEV.P(Table2[1M Return vs Nifty])</f>
        <v>0.11135375016064993</v>
      </c>
      <c r="K89">
        <v>-2.09700876414685</v>
      </c>
      <c r="L89">
        <f>(Table2[[#This Row],[6M Return vs Nifty]]-AVERAGE(Table2[6M Return vs Nifty]))/_xlfn.STDEV.P(Table2[6M Return vs Nifty])</f>
        <v>-0.14678315647818513</v>
      </c>
      <c r="M89">
        <v>7.2655629097101704</v>
      </c>
      <c r="N89">
        <f>(Table2[[#This Row],[1W Return vs Nifty]]-AVERAGE(Table2[1W Return vs Nifty]))/_xlfn.STDEV.P(Table2[1W Return vs Nifty])</f>
        <v>1.4779597861328893</v>
      </c>
      <c r="O89">
        <v>3978.74</v>
      </c>
      <c r="P89">
        <v>3959.6909979718198</v>
      </c>
      <c r="Q89">
        <v>3617.4537523776098</v>
      </c>
      <c r="R89">
        <v>54.7691735511563</v>
      </c>
      <c r="S89" s="1">
        <f>(Table2[[#This Row],[Close Price]]-Table2[[#This Row],[20D EMA]])/Table2[[#This Row],[20D EMA]]</f>
        <v>7.5174552747855634E-3</v>
      </c>
      <c r="T89" s="1">
        <f>(Table2[[#This Row],[Close Price]]-Table2[[#This Row],[50D EMA]])/Table2[[#This Row],[50D EMA]]</f>
        <v>1.2364349150794197E-2</v>
      </c>
      <c r="U89" s="1">
        <f>(Table2[[#This Row],[Close Price]]-Table2[[#This Row],[200D EMA]])/Table2[[#This Row],[200D EMA]]</f>
        <v>0.10814132657957891</v>
      </c>
      <c r="V89">
        <v>0.61083856832980299</v>
      </c>
      <c r="W89">
        <v>3970.5</v>
      </c>
      <c r="X89">
        <v>4080</v>
      </c>
      <c r="Y89">
        <v>3850</v>
      </c>
      <c r="Z89">
        <v>4080</v>
      </c>
      <c r="AA89">
        <v>3762.75</v>
      </c>
      <c r="AB89">
        <v>4189.8999999999996</v>
      </c>
      <c r="AC89" s="1">
        <f>(Table2[[#This Row],[Close Price]]/Table2[[#This Row],[Day Low]])-1</f>
        <v>9.6083616672963945E-3</v>
      </c>
      <c r="AD89" s="1">
        <f>(Table2[[#This Row],[Day High]]/Table2[[#This Row],[Close Price]])-1</f>
        <v>1.7799009641649821E-2</v>
      </c>
      <c r="AE89" s="1">
        <f>(Table2[[#This Row],[Close Price]]/Table2[[#This Row],[Current Week Low]])-1</f>
        <v>4.1207792207792249E-2</v>
      </c>
      <c r="AF89" s="1">
        <f>(Table2[[#This Row],[Current Week High]]/Table2[[#This Row],[Close Price]])-1</f>
        <v>1.7799009641649821E-2</v>
      </c>
      <c r="AG89" s="1">
        <f>(Table2[[#This Row],[Close Price]]/Table2[[#This Row],[Current Month Low]])-1</f>
        <v>6.5351139459172147E-2</v>
      </c>
      <c r="AH89" s="1">
        <f>(Table2[[#This Row],[Current Month High]]/Table2[[#This Row],[Close Price]])-1</f>
        <v>4.5214723161163928E-2</v>
      </c>
      <c r="AI89">
        <v>9.3136093198458294</v>
      </c>
      <c r="AJ89">
        <v>82.112029801926198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0.06</v>
      </c>
      <c r="AM89" t="s">
        <v>3150</v>
      </c>
      <c r="AN89">
        <v>-3.5</v>
      </c>
      <c r="AO89" t="s">
        <v>3149</v>
      </c>
      <c r="AP89">
        <v>0.266559427296162</v>
      </c>
      <c r="AQ89">
        <f>(Table2[[#This Row],[Sharpe Ratio]]-AVERAGE(Table2[Sharpe Ratio]))/_xlfn.STDEV.P(Table2[Sharpe Ratio])</f>
        <v>2.4499813049620101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4.7568287463081891</v>
      </c>
      <c r="AS89">
        <f>_xlfn.RANK.AVG(Table2[[#This Row],[1Y Return vs Nifty Z-Score]],Table2[1Y Return vs Nifty Z-Score])</f>
        <v>109</v>
      </c>
      <c r="AT89">
        <f>_xlfn.RANK.AVG(Table2[[#This Row],[6M Return vs Nifty Z-Score]],Table2[6M Return vs Nifty Z-Score])</f>
        <v>356</v>
      </c>
      <c r="AU89">
        <f>_xlfn.RANK.AVG(Table2[[#This Row],[Sharpe Ratio Z-Score]],Table2[Sharpe Ratio Z-Score])</f>
        <v>4</v>
      </c>
      <c r="AV89">
        <f>(Table2[[#This Row],[Rank 1Y]]+Table2[[#This Row],[Rank 6M]]+Table2[[#This Row],[Rank Sharpe]])/3</f>
        <v>156.33333333333334</v>
      </c>
    </row>
    <row r="90" spans="1:48" x14ac:dyDescent="0.3">
      <c r="A90" t="s">
        <v>1106</v>
      </c>
      <c r="B90" t="s">
        <v>1107</v>
      </c>
      <c r="C90" t="s">
        <v>3111</v>
      </c>
      <c r="D90" t="s">
        <v>69</v>
      </c>
      <c r="E90">
        <v>10995.15269148</v>
      </c>
      <c r="F90">
        <v>354.8</v>
      </c>
      <c r="G90">
        <v>44.983454453495099</v>
      </c>
      <c r="H90">
        <f>(Table2[[#This Row],[1Y Return vs Nifty]]-AVERAGE(Table2[1Y Return vs Nifty]))/_xlfn.STDEV.P(Table2[1Y Return vs Nifty])</f>
        <v>0.59377935798930204</v>
      </c>
      <c r="I90">
        <v>4.4477519284145703</v>
      </c>
      <c r="J90">
        <f>(Table2[[#This Row],[1M Return vs Nifty]]-AVERAGE(Table2[1M Return vs Nifty]))/_xlfn.STDEV.P(Table2[1M Return vs Nifty])</f>
        <v>0.68973999643848727</v>
      </c>
      <c r="K90">
        <v>64.867524472114894</v>
      </c>
      <c r="L90">
        <f>(Table2[[#This Row],[6M Return vs Nifty]]-AVERAGE(Table2[6M Return vs Nifty]))/_xlfn.STDEV.P(Table2[6M Return vs Nifty])</f>
        <v>2.1187094699665638</v>
      </c>
      <c r="M90">
        <v>1.4398839941858499</v>
      </c>
      <c r="N90">
        <f>(Table2[[#This Row],[1W Return vs Nifty]]-AVERAGE(Table2[1W Return vs Nifty]))/_xlfn.STDEV.P(Table2[1W Return vs Nifty])</f>
        <v>5.7243330164834398E-2</v>
      </c>
      <c r="O90">
        <v>358.58</v>
      </c>
      <c r="P90">
        <v>357.37974228700699</v>
      </c>
      <c r="Q90">
        <v>308.37407007559199</v>
      </c>
      <c r="R90">
        <v>34.732434160833002</v>
      </c>
      <c r="S90" s="1">
        <f>(Table2[[#This Row],[Close Price]]-Table2[[#This Row],[20D EMA]])/Table2[[#This Row],[20D EMA]]</f>
        <v>-1.0541580679346236E-2</v>
      </c>
      <c r="T90" s="1">
        <f>(Table2[[#This Row],[Close Price]]-Table2[[#This Row],[50D EMA]])/Table2[[#This Row],[50D EMA]]</f>
        <v>-7.2184905347411161E-3</v>
      </c>
      <c r="U90" s="1">
        <f>(Table2[[#This Row],[Close Price]]-Table2[[#This Row],[200D EMA]])/Table2[[#This Row],[200D EMA]]</f>
        <v>0.15055069290692177</v>
      </c>
      <c r="V90">
        <v>0.73884140904920703</v>
      </c>
      <c r="W90">
        <v>354</v>
      </c>
      <c r="X90">
        <v>356.5</v>
      </c>
      <c r="Y90">
        <v>352.1</v>
      </c>
      <c r="Z90">
        <v>360.45</v>
      </c>
      <c r="AA90">
        <v>351.25</v>
      </c>
      <c r="AB90">
        <v>366</v>
      </c>
      <c r="AC90" s="1">
        <f>(Table2[[#This Row],[Close Price]]/Table2[[#This Row],[Day Low]])-1</f>
        <v>2.2598870056498299E-3</v>
      </c>
      <c r="AD90" s="1">
        <f>(Table2[[#This Row],[Day High]]/Table2[[#This Row],[Close Price]])-1</f>
        <v>4.7914317925592531E-3</v>
      </c>
      <c r="AE90" s="1">
        <f>(Table2[[#This Row],[Close Price]]/Table2[[#This Row],[Current Week Low]])-1</f>
        <v>7.6682760579380727E-3</v>
      </c>
      <c r="AF90" s="1">
        <f>(Table2[[#This Row],[Current Week High]]/Table2[[#This Row],[Close Price]])-1</f>
        <v>1.5924464487034884E-2</v>
      </c>
      <c r="AG90" s="1">
        <f>(Table2[[#This Row],[Close Price]]/Table2[[#This Row],[Current Month Low]])-1</f>
        <v>1.0106761565836342E-2</v>
      </c>
      <c r="AH90" s="1">
        <f>(Table2[[#This Row],[Current Month High]]/Table2[[#This Row],[Close Price]])-1</f>
        <v>3.1567080045095786E-2</v>
      </c>
      <c r="AI90">
        <v>8.5118376550168993</v>
      </c>
      <c r="AJ90">
        <v>105.62155896841401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</v>
      </c>
      <c r="AM90" t="s">
        <v>3150</v>
      </c>
      <c r="AN90">
        <v>-2.37</v>
      </c>
      <c r="AO90" t="s">
        <v>3149</v>
      </c>
      <c r="AP90">
        <v>7.0196261491565007E-2</v>
      </c>
      <c r="AQ90">
        <f>(Table2[[#This Row],[Sharpe Ratio]]-AVERAGE(Table2[Sharpe Ratio]))/_xlfn.STDEV.P(Table2[Sharpe Ratio])</f>
        <v>0.16303218873901471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3.622504343298202</v>
      </c>
      <c r="AS90">
        <f>_xlfn.RANK.AVG(Table2[[#This Row],[1Y Return vs Nifty Z-Score]],Table2[1Y Return vs Nifty Z-Score])</f>
        <v>149</v>
      </c>
      <c r="AT90">
        <f>_xlfn.RANK.AVG(Table2[[#This Row],[6M Return vs Nifty Z-Score]],Table2[6M Return vs Nifty Z-Score])</f>
        <v>30</v>
      </c>
      <c r="AU90">
        <f>_xlfn.RANK.AVG(Table2[[#This Row],[Sharpe Ratio Z-Score]],Table2[Sharpe Ratio Z-Score])</f>
        <v>302</v>
      </c>
      <c r="AV90">
        <f>(Table2[[#This Row],[Rank 1Y]]+Table2[[#This Row],[Rank 6M]]+Table2[[#This Row],[Rank Sharpe]])/3</f>
        <v>160.33333333333334</v>
      </c>
    </row>
    <row r="91" spans="1:48" x14ac:dyDescent="0.3">
      <c r="A91" t="s">
        <v>597</v>
      </c>
      <c r="B91" t="s">
        <v>598</v>
      </c>
      <c r="C91" t="s">
        <v>3106</v>
      </c>
      <c r="D91" t="s">
        <v>223</v>
      </c>
      <c r="E91">
        <v>30925.034714099998</v>
      </c>
      <c r="F91">
        <v>2311.5</v>
      </c>
      <c r="G91">
        <v>40.580343929679302</v>
      </c>
      <c r="H91">
        <f>(Table2[[#This Row],[1Y Return vs Nifty]]-AVERAGE(Table2[1Y Return vs Nifty]))/_xlfn.STDEV.P(Table2[1Y Return vs Nifty])</f>
        <v>0.5042260628268439</v>
      </c>
      <c r="I91">
        <v>7.4540910501451298</v>
      </c>
      <c r="J91">
        <f>(Table2[[#This Row],[1M Return vs Nifty]]-AVERAGE(Table2[1M Return vs Nifty]))/_xlfn.STDEV.P(Table2[1M Return vs Nifty])</f>
        <v>1.0070832889584624</v>
      </c>
      <c r="K91">
        <v>32.691968118515398</v>
      </c>
      <c r="L91">
        <f>(Table2[[#This Row],[6M Return vs Nifty]]-AVERAGE(Table2[6M Return vs Nifty]))/_xlfn.STDEV.P(Table2[6M Return vs Nifty])</f>
        <v>1.030170774211647</v>
      </c>
      <c r="M91">
        <v>0.52038118698551705</v>
      </c>
      <c r="N91">
        <f>(Table2[[#This Row],[1W Return vs Nifty]]-AVERAGE(Table2[1W Return vs Nifty]))/_xlfn.STDEV.P(Table2[1W Return vs Nifty])</f>
        <v>-0.16699710403025214</v>
      </c>
      <c r="O91">
        <v>2282.8000000000002</v>
      </c>
      <c r="P91">
        <v>2184.83786808385</v>
      </c>
      <c r="Q91">
        <v>1870.0337872945299</v>
      </c>
      <c r="R91">
        <v>54.4865440611891</v>
      </c>
      <c r="S91" s="1">
        <f>(Table2[[#This Row],[Close Price]]-Table2[[#This Row],[20D EMA]])/Table2[[#This Row],[20D EMA]]</f>
        <v>1.2572279656562036E-2</v>
      </c>
      <c r="T91" s="1">
        <f>(Table2[[#This Row],[Close Price]]-Table2[[#This Row],[50D EMA]])/Table2[[#This Row],[50D EMA]]</f>
        <v>5.7973240836966727E-2</v>
      </c>
      <c r="U91" s="1">
        <f>(Table2[[#This Row],[Close Price]]-Table2[[#This Row],[200D EMA]])/Table2[[#This Row],[200D EMA]]</f>
        <v>0.23607392321192283</v>
      </c>
      <c r="V91">
        <v>0.35165768357820798</v>
      </c>
      <c r="W91">
        <v>2203.5500000000002</v>
      </c>
      <c r="X91">
        <v>2335.15</v>
      </c>
      <c r="Y91">
        <v>2186.1</v>
      </c>
      <c r="Z91">
        <v>2335.15</v>
      </c>
      <c r="AA91">
        <v>2186.1</v>
      </c>
      <c r="AB91">
        <v>2449.1999999999998</v>
      </c>
      <c r="AC91" s="1">
        <f>(Table2[[#This Row],[Close Price]]/Table2[[#This Row],[Day Low]])-1</f>
        <v>4.8989131174695277E-2</v>
      </c>
      <c r="AD91" s="1">
        <f>(Table2[[#This Row],[Day High]]/Table2[[#This Row],[Close Price]])-1</f>
        <v>1.0231451438459827E-2</v>
      </c>
      <c r="AE91" s="1">
        <f>(Table2[[#This Row],[Close Price]]/Table2[[#This Row],[Current Week Low]])-1</f>
        <v>5.7362426238507069E-2</v>
      </c>
      <c r="AF91" s="1">
        <f>(Table2[[#This Row],[Current Week High]]/Table2[[#This Row],[Close Price]])-1</f>
        <v>1.0231451438459827E-2</v>
      </c>
      <c r="AG91" s="1">
        <f>(Table2[[#This Row],[Close Price]]/Table2[[#This Row],[Current Month Low]])-1</f>
        <v>5.7362426238507069E-2</v>
      </c>
      <c r="AH91" s="1">
        <f>(Table2[[#This Row],[Current Month High]]/Table2[[#This Row],[Close Price]])-1</f>
        <v>5.9571706683971382E-2</v>
      </c>
      <c r="AI91">
        <v>9.19316461172399</v>
      </c>
      <c r="AJ91">
        <v>66.895306859205704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0.26</v>
      </c>
      <c r="AM91" t="s">
        <v>3150</v>
      </c>
      <c r="AN91">
        <v>-3.78</v>
      </c>
      <c r="AO91" t="s">
        <v>3149</v>
      </c>
      <c r="AP91">
        <v>9.8591977631325003E-2</v>
      </c>
      <c r="AQ91">
        <f>(Table2[[#This Row],[Sharpe Ratio]]-AVERAGE(Table2[Sharpe Ratio]))/_xlfn.STDEV.P(Table2[Sharpe Ratio])</f>
        <v>0.49374369292694975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2.8682267148936509</v>
      </c>
      <c r="AS91">
        <f>_xlfn.RANK.AVG(Table2[[#This Row],[1Y Return vs Nifty Z-Score]],Table2[1Y Return vs Nifty Z-Score])</f>
        <v>168</v>
      </c>
      <c r="AT91">
        <f>_xlfn.RANK.AVG(Table2[[#This Row],[6M Return vs Nifty Z-Score]],Table2[6M Return vs Nifty Z-Score])</f>
        <v>90</v>
      </c>
      <c r="AU91">
        <f>_xlfn.RANK.AVG(Table2[[#This Row],[Sharpe Ratio Z-Score]],Table2[Sharpe Ratio Z-Score])</f>
        <v>224</v>
      </c>
      <c r="AV91">
        <f>(Table2[[#This Row],[Rank 1Y]]+Table2[[#This Row],[Rank 6M]]+Table2[[#This Row],[Rank Sharpe]])/3</f>
        <v>160.66666666666666</v>
      </c>
    </row>
    <row r="92" spans="1:48" x14ac:dyDescent="0.3">
      <c r="A92" t="s">
        <v>1418</v>
      </c>
      <c r="B92" t="s">
        <v>1419</v>
      </c>
      <c r="C92" t="s">
        <v>3103</v>
      </c>
      <c r="D92" t="s">
        <v>21</v>
      </c>
      <c r="E92">
        <v>7210.829387025</v>
      </c>
      <c r="F92">
        <v>870.75</v>
      </c>
      <c r="G92">
        <v>71.825782504973603</v>
      </c>
      <c r="H92">
        <f>(Table2[[#This Row],[1Y Return vs Nifty]]-AVERAGE(Table2[1Y Return vs Nifty]))/_xlfn.STDEV.P(Table2[1Y Return vs Nifty])</f>
        <v>1.1397158984962164</v>
      </c>
      <c r="I92">
        <v>0.49957696312479399</v>
      </c>
      <c r="J92">
        <f>(Table2[[#This Row],[1M Return vs Nifty]]-AVERAGE(Table2[1M Return vs Nifty]))/_xlfn.STDEV.P(Table2[1M Return vs Nifty])</f>
        <v>0.27297834973218826</v>
      </c>
      <c r="K92">
        <v>5.9468161158035304</v>
      </c>
      <c r="L92">
        <f>(Table2[[#This Row],[6M Return vs Nifty]]-AVERAGE(Table2[6M Return vs Nifty]))/_xlfn.STDEV.P(Table2[6M Return vs Nifty])</f>
        <v>0.12534934520962485</v>
      </c>
      <c r="M92">
        <v>1.49144177519773</v>
      </c>
      <c r="N92">
        <f>(Table2[[#This Row],[1W Return vs Nifty]]-AVERAGE(Table2[1W Return vs Nifty]))/_xlfn.STDEV.P(Table2[1W Return vs Nifty])</f>
        <v>6.9816798249658099E-2</v>
      </c>
      <c r="O92">
        <v>890.1</v>
      </c>
      <c r="P92">
        <v>883.41018306074204</v>
      </c>
      <c r="Q92">
        <v>777.948273301477</v>
      </c>
      <c r="R92">
        <v>38.681858369261803</v>
      </c>
      <c r="S92" s="1">
        <f>(Table2[[#This Row],[Close Price]]-Table2[[#This Row],[20D EMA]])/Table2[[#This Row],[20D EMA]]</f>
        <v>-2.1739130434782632E-2</v>
      </c>
      <c r="T92" s="1">
        <f>(Table2[[#This Row],[Close Price]]-Table2[[#This Row],[50D EMA]])/Table2[[#This Row],[50D EMA]]</f>
        <v>-1.4331035914571914E-2</v>
      </c>
      <c r="U92" s="1">
        <f>(Table2[[#This Row],[Close Price]]-Table2[[#This Row],[200D EMA]])/Table2[[#This Row],[200D EMA]]</f>
        <v>0.11929035629154189</v>
      </c>
      <c r="V92">
        <v>0.63777534800688596</v>
      </c>
      <c r="W92">
        <v>866.55</v>
      </c>
      <c r="X92">
        <v>887.85</v>
      </c>
      <c r="Y92">
        <v>863</v>
      </c>
      <c r="Z92">
        <v>914</v>
      </c>
      <c r="AA92">
        <v>847</v>
      </c>
      <c r="AB92">
        <v>933</v>
      </c>
      <c r="AC92" s="1">
        <f>(Table2[[#This Row],[Close Price]]/Table2[[#This Row],[Day Low]])-1</f>
        <v>4.8468063008482165E-3</v>
      </c>
      <c r="AD92" s="1">
        <f>(Table2[[#This Row],[Day High]]/Table2[[#This Row],[Close Price]])-1</f>
        <v>1.9638242894056912E-2</v>
      </c>
      <c r="AE92" s="1">
        <f>(Table2[[#This Row],[Close Price]]/Table2[[#This Row],[Current Week Low]])-1</f>
        <v>8.980301274623459E-3</v>
      </c>
      <c r="AF92" s="1">
        <f>(Table2[[#This Row],[Current Week High]]/Table2[[#This Row],[Close Price]])-1</f>
        <v>4.9669824863623369E-2</v>
      </c>
      <c r="AG92" s="1">
        <f>(Table2[[#This Row],[Close Price]]/Table2[[#This Row],[Current Month Low]])-1</f>
        <v>2.8040141676505259E-2</v>
      </c>
      <c r="AH92" s="1">
        <f>(Table2[[#This Row],[Current Month High]]/Table2[[#This Row],[Close Price]])-1</f>
        <v>7.1490094745908728E-2</v>
      </c>
      <c r="AI92">
        <v>14.0338788400804</v>
      </c>
      <c r="AJ92">
        <v>109.819277108433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</v>
      </c>
      <c r="AM92" t="s">
        <v>3150</v>
      </c>
      <c r="AN92">
        <v>-4.91</v>
      </c>
      <c r="AO92" t="s">
        <v>3149</v>
      </c>
      <c r="AP92">
        <v>0.131056135843759</v>
      </c>
      <c r="AQ92">
        <f>(Table2[[#This Row],[Sharpe Ratio]]-AVERAGE(Table2[Sharpe Ratio]))/_xlfn.STDEV.P(Table2[Sharpe Ratio])</f>
        <v>0.87183842178628301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2.4796988134739708</v>
      </c>
      <c r="AS92">
        <f>_xlfn.RANK.AVG(Table2[[#This Row],[1Y Return vs Nifty Z-Score]],Table2[1Y Return vs Nifty Z-Score])</f>
        <v>78</v>
      </c>
      <c r="AT92">
        <f>_xlfn.RANK.AVG(Table2[[#This Row],[6M Return vs Nifty Z-Score]],Table2[6M Return vs Nifty Z-Score])</f>
        <v>273</v>
      </c>
      <c r="AU92">
        <f>_xlfn.RANK.AVG(Table2[[#This Row],[Sharpe Ratio Z-Score]],Table2[Sharpe Ratio Z-Score])</f>
        <v>136</v>
      </c>
      <c r="AV92">
        <f>(Table2[[#This Row],[Rank 1Y]]+Table2[[#This Row],[Rank 6M]]+Table2[[#This Row],[Rank Sharpe]])/3</f>
        <v>162.33333333333334</v>
      </c>
    </row>
    <row r="93" spans="1:48" x14ac:dyDescent="0.3">
      <c r="A93" t="s">
        <v>1230</v>
      </c>
      <c r="B93" t="s">
        <v>1231</v>
      </c>
      <c r="C93" t="s">
        <v>3109</v>
      </c>
      <c r="D93" t="s">
        <v>211</v>
      </c>
      <c r="E93">
        <v>9182.0787098349992</v>
      </c>
      <c r="F93">
        <v>1482.85</v>
      </c>
      <c r="G93">
        <v>53.904419793429298</v>
      </c>
      <c r="H93">
        <f>(Table2[[#This Row],[1Y Return vs Nifty]]-AVERAGE(Table2[1Y Return vs Nifty]))/_xlfn.STDEV.P(Table2[1Y Return vs Nifty])</f>
        <v>0.77521969156713066</v>
      </c>
      <c r="I93">
        <v>1.0995026366137799</v>
      </c>
      <c r="J93">
        <f>(Table2[[#This Row],[1M Return vs Nifty]]-AVERAGE(Table2[1M Return vs Nifty]))/_xlfn.STDEV.P(Table2[1M Return vs Nifty])</f>
        <v>0.33630533341015317</v>
      </c>
      <c r="K93">
        <v>37.144518992642901</v>
      </c>
      <c r="L93">
        <f>(Table2[[#This Row],[6M Return vs Nifty]]-AVERAGE(Table2[6M Return vs Nifty]))/_xlfn.STDEV.P(Table2[6M Return vs Nifty])</f>
        <v>1.1808060536156955</v>
      </c>
      <c r="M93">
        <v>2.9859377219133898</v>
      </c>
      <c r="N93">
        <f>(Table2[[#This Row],[1W Return vs Nifty]]-AVERAGE(Table2[1W Return vs Nifty]))/_xlfn.STDEV.P(Table2[1W Return vs Nifty])</f>
        <v>0.43428161267985721</v>
      </c>
      <c r="O93">
        <v>1513.83</v>
      </c>
      <c r="P93">
        <v>1520.3051570231</v>
      </c>
      <c r="Q93">
        <v>1320.1813653392801</v>
      </c>
      <c r="R93">
        <v>43.625481855599602</v>
      </c>
      <c r="S93" s="1">
        <f>(Table2[[#This Row],[Close Price]]-Table2[[#This Row],[20D EMA]])/Table2[[#This Row],[20D EMA]]</f>
        <v>-2.0464649267090771E-2</v>
      </c>
      <c r="T93" s="1">
        <f>(Table2[[#This Row],[Close Price]]-Table2[[#This Row],[50D EMA]])/Table2[[#This Row],[50D EMA]]</f>
        <v>-2.4636604598803596E-2</v>
      </c>
      <c r="U93" s="1">
        <f>(Table2[[#This Row],[Close Price]]-Table2[[#This Row],[200D EMA]])/Table2[[#This Row],[200D EMA]]</f>
        <v>0.1232168843853623</v>
      </c>
      <c r="V93">
        <v>0.71213362062180696</v>
      </c>
      <c r="W93">
        <v>1437.9</v>
      </c>
      <c r="X93">
        <v>1489</v>
      </c>
      <c r="Y93">
        <v>1437.9</v>
      </c>
      <c r="Z93">
        <v>1511</v>
      </c>
      <c r="AA93">
        <v>1430.45</v>
      </c>
      <c r="AB93">
        <v>1606.55</v>
      </c>
      <c r="AC93" s="1">
        <f>(Table2[[#This Row],[Close Price]]/Table2[[#This Row],[Day Low]])-1</f>
        <v>3.1260866541483967E-2</v>
      </c>
      <c r="AD93" s="1">
        <f>(Table2[[#This Row],[Day High]]/Table2[[#This Row],[Close Price]])-1</f>
        <v>4.1474188218633135E-3</v>
      </c>
      <c r="AE93" s="1">
        <f>(Table2[[#This Row],[Close Price]]/Table2[[#This Row],[Current Week Low]])-1</f>
        <v>3.1260866541483967E-2</v>
      </c>
      <c r="AF93" s="1">
        <f>(Table2[[#This Row],[Current Week High]]/Table2[[#This Row],[Close Price]])-1</f>
        <v>1.8983713794382462E-2</v>
      </c>
      <c r="AG93" s="1">
        <f>(Table2[[#This Row],[Close Price]]/Table2[[#This Row],[Current Month Low]])-1</f>
        <v>3.6631829144674555E-2</v>
      </c>
      <c r="AH93" s="1">
        <f>(Table2[[#This Row],[Current Month High]]/Table2[[#This Row],[Close Price]])-1</f>
        <v>8.3420440368209947E-2</v>
      </c>
      <c r="AI93">
        <v>18.575715682638101</v>
      </c>
      <c r="AJ93">
        <v>79.587017076419997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0.15</v>
      </c>
      <c r="AM93" t="s">
        <v>3150</v>
      </c>
      <c r="AN93">
        <v>-5.65</v>
      </c>
      <c r="AO93" t="s">
        <v>3149</v>
      </c>
      <c r="AP93">
        <v>7.4444070366793999E-2</v>
      </c>
      <c r="AQ93">
        <f>(Table2[[#This Row],[Sharpe Ratio]]-AVERAGE(Table2[Sharpe Ratio]))/_xlfn.STDEV.P(Table2[Sharpe Ratio])</f>
        <v>0.21250441390550118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127</v>
      </c>
      <c r="AT93">
        <f>_xlfn.RANK.AVG(Table2[[#This Row],[6M Return vs Nifty Z-Score]],Table2[6M Return vs Nifty Z-Score])</f>
        <v>72</v>
      </c>
      <c r="AU93">
        <f>_xlfn.RANK.AVG(Table2[[#This Row],[Sharpe Ratio Z-Score]],Table2[Sharpe Ratio Z-Score])</f>
        <v>292</v>
      </c>
      <c r="AV93">
        <f>(Table2[[#This Row],[Rank 1Y]]+Table2[[#This Row],[Rank 6M]]+Table2[[#This Row],[Rank Sharpe]])/3</f>
        <v>163.66666666666666</v>
      </c>
    </row>
    <row r="94" spans="1:48" x14ac:dyDescent="0.3">
      <c r="A94" t="s">
        <v>86</v>
      </c>
      <c r="B94" t="s">
        <v>87</v>
      </c>
      <c r="C94" t="s">
        <v>3109</v>
      </c>
      <c r="D94" t="s">
        <v>88</v>
      </c>
      <c r="E94">
        <v>265434.35640400002</v>
      </c>
      <c r="F94">
        <v>9505</v>
      </c>
      <c r="G94">
        <v>49.854495609108803</v>
      </c>
      <c r="H94">
        <f>(Table2[[#This Row],[1Y Return vs Nifty]]-AVERAGE(Table2[1Y Return vs Nifty]))/_xlfn.STDEV.P(Table2[1Y Return vs Nifty])</f>
        <v>0.69284972744691953</v>
      </c>
      <c r="I94">
        <v>0.587174794587765</v>
      </c>
      <c r="J94">
        <f>(Table2[[#This Row],[1M Return vs Nifty]]-AVERAGE(Table2[1M Return vs Nifty]))/_xlfn.STDEV.P(Table2[1M Return vs Nifty])</f>
        <v>0.28222500592381156</v>
      </c>
      <c r="K94">
        <v>4.1143696603848996</v>
      </c>
      <c r="L94">
        <f>(Table2[[#This Row],[6M Return vs Nifty]]-AVERAGE(Table2[6M Return vs Nifty]))/_xlfn.STDEV.P(Table2[6M Return vs Nifty])</f>
        <v>6.3355424958453491E-2</v>
      </c>
      <c r="M94">
        <v>1.3107566882615</v>
      </c>
      <c r="N94">
        <f>(Table2[[#This Row],[1W Return vs Nifty]]-AVERAGE(Table2[1W Return vs Nifty]))/_xlfn.STDEV.P(Table2[1W Return vs Nifty])</f>
        <v>2.575287367011115E-2</v>
      </c>
      <c r="O94">
        <v>9930.86</v>
      </c>
      <c r="P94">
        <v>10379.832990131999</v>
      </c>
      <c r="Q94">
        <v>9457.1801893857701</v>
      </c>
      <c r="R94">
        <v>32.987671835336499</v>
      </c>
      <c r="S94" s="1">
        <f>(Table2[[#This Row],[Close Price]]-Table2[[#This Row],[20D EMA]])/Table2[[#This Row],[20D EMA]]</f>
        <v>-4.2882489532628652E-2</v>
      </c>
      <c r="T94" s="1">
        <f>(Table2[[#This Row],[Close Price]]-Table2[[#This Row],[50D EMA]])/Table2[[#This Row],[50D EMA]]</f>
        <v>-8.4281990949535909E-2</v>
      </c>
      <c r="U94" s="1">
        <f>(Table2[[#This Row],[Close Price]]-Table2[[#This Row],[200D EMA]])/Table2[[#This Row],[200D EMA]]</f>
        <v>5.0564554821425859E-3</v>
      </c>
      <c r="V94">
        <v>0.57362317601992296</v>
      </c>
      <c r="W94">
        <v>9414.35</v>
      </c>
      <c r="X94">
        <v>9554</v>
      </c>
      <c r="Y94">
        <v>9414.35</v>
      </c>
      <c r="Z94">
        <v>9698.6</v>
      </c>
      <c r="AA94">
        <v>9365</v>
      </c>
      <c r="AB94">
        <v>10079.799999999999</v>
      </c>
      <c r="AC94" s="1">
        <f>(Table2[[#This Row],[Close Price]]/Table2[[#This Row],[Day Low]])-1</f>
        <v>9.6289175567085827E-3</v>
      </c>
      <c r="AD94" s="1">
        <f>(Table2[[#This Row],[Day High]]/Table2[[#This Row],[Close Price]])-1</f>
        <v>5.1551814834298604E-3</v>
      </c>
      <c r="AE94" s="1">
        <f>(Table2[[#This Row],[Close Price]]/Table2[[#This Row],[Current Week Low]])-1</f>
        <v>9.6289175567085827E-3</v>
      </c>
      <c r="AF94" s="1">
        <f>(Table2[[#This Row],[Current Week High]]/Table2[[#This Row],[Close Price]])-1</f>
        <v>2.0368227248816373E-2</v>
      </c>
      <c r="AG94" s="1">
        <f>(Table2[[#This Row],[Close Price]]/Table2[[#This Row],[Current Month Low]])-1</f>
        <v>1.4949279231179835E-2</v>
      </c>
      <c r="AH94" s="1">
        <f>(Table2[[#This Row],[Current Month High]]/Table2[[#This Row],[Close Price]])-1</f>
        <v>6.0473435034192446E-2</v>
      </c>
      <c r="AI94">
        <v>34.392425039452903</v>
      </c>
      <c r="AJ94">
        <v>68.528368794326198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-0.04</v>
      </c>
      <c r="AM94" t="s">
        <v>3149</v>
      </c>
      <c r="AN94">
        <v>-3.76</v>
      </c>
      <c r="AO94" t="s">
        <v>3149</v>
      </c>
      <c r="AP94">
        <v>0.15961069259543001</v>
      </c>
      <c r="AQ94">
        <f>(Table2[[#This Row],[Sharpe Ratio]]-AVERAGE(Table2[Sharpe Ratio]))/_xlfn.STDEV.P(Table2[Sharpe Ratio])</f>
        <v>1.2043998676144527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131</v>
      </c>
      <c r="AT94">
        <f>_xlfn.RANK.AVG(Table2[[#This Row],[6M Return vs Nifty Z-Score]],Table2[6M Return vs Nifty Z-Score])</f>
        <v>286</v>
      </c>
      <c r="AU94">
        <f>_xlfn.RANK.AVG(Table2[[#This Row],[Sharpe Ratio Z-Score]],Table2[Sharpe Ratio Z-Score])</f>
        <v>76</v>
      </c>
      <c r="AV94">
        <f>(Table2[[#This Row],[Rank 1Y]]+Table2[[#This Row],[Rank 6M]]+Table2[[#This Row],[Rank Sharpe]])/3</f>
        <v>164.33333333333334</v>
      </c>
    </row>
    <row r="95" spans="1:48" x14ac:dyDescent="0.3">
      <c r="A95" t="s">
        <v>1545</v>
      </c>
      <c r="B95" t="s">
        <v>1546</v>
      </c>
      <c r="C95" t="s">
        <v>3107</v>
      </c>
      <c r="D95" t="s">
        <v>48</v>
      </c>
      <c r="E95">
        <v>6149.2645714500004</v>
      </c>
      <c r="F95">
        <v>458.35</v>
      </c>
      <c r="G95">
        <v>17.9206504950767</v>
      </c>
      <c r="H95">
        <f>(Table2[[#This Row],[1Y Return vs Nifty]]-AVERAGE(Table2[1Y Return vs Nifty]))/_xlfn.STDEV.P(Table2[1Y Return vs Nifty])</f>
        <v>4.3358636614429839E-2</v>
      </c>
      <c r="I95">
        <v>-12.369108053342099</v>
      </c>
      <c r="J95">
        <f>(Table2[[#This Row],[1M Return vs Nifty]]-AVERAGE(Table2[1M Return vs Nifty]))/_xlfn.STDEV.P(Table2[1M Return vs Nifty])</f>
        <v>-1.0854149346479505</v>
      </c>
      <c r="K95">
        <v>19.984263488334999</v>
      </c>
      <c r="L95">
        <f>(Table2[[#This Row],[6M Return vs Nifty]]-AVERAGE(Table2[6M Return vs Nifty]))/_xlfn.STDEV.P(Table2[6M Return vs Nifty])</f>
        <v>0.60025347698897413</v>
      </c>
      <c r="M95">
        <v>1.69048585114567</v>
      </c>
      <c r="N95">
        <f>(Table2[[#This Row],[1W Return vs Nifty]]-AVERAGE(Table2[1W Return vs Nifty]))/_xlfn.STDEV.P(Table2[1W Return vs Nifty])</f>
        <v>0.11835795512815085</v>
      </c>
      <c r="O95">
        <v>485.31</v>
      </c>
      <c r="P95">
        <v>515.31418362121303</v>
      </c>
      <c r="Q95">
        <v>459.797619240085</v>
      </c>
      <c r="R95">
        <v>31.305032802602099</v>
      </c>
      <c r="S95" s="1">
        <f>(Table2[[#This Row],[Close Price]]-Table2[[#This Row],[20D EMA]])/Table2[[#This Row],[20D EMA]]</f>
        <v>-5.5552121324514182E-2</v>
      </c>
      <c r="T95" s="1">
        <f>(Table2[[#This Row],[Close Price]]-Table2[[#This Row],[50D EMA]])/Table2[[#This Row],[50D EMA]]</f>
        <v>-0.11054262706474448</v>
      </c>
      <c r="U95" s="1">
        <f>(Table2[[#This Row],[Close Price]]-Table2[[#This Row],[200D EMA]])/Table2[[#This Row],[200D EMA]]</f>
        <v>-3.1483835050679023E-3</v>
      </c>
      <c r="V95">
        <v>0.59501182524080298</v>
      </c>
      <c r="W95">
        <v>445.4</v>
      </c>
      <c r="X95">
        <v>459.6</v>
      </c>
      <c r="Y95">
        <v>442.1</v>
      </c>
      <c r="Z95">
        <v>466.75</v>
      </c>
      <c r="AA95">
        <v>442.1</v>
      </c>
      <c r="AB95">
        <v>507.7</v>
      </c>
      <c r="AC95" s="1">
        <f>(Table2[[#This Row],[Close Price]]/Table2[[#This Row],[Day Low]])-1</f>
        <v>2.9074988774135724E-2</v>
      </c>
      <c r="AD95" s="1">
        <f>(Table2[[#This Row],[Day High]]/Table2[[#This Row],[Close Price]])-1</f>
        <v>2.7271735573251021E-3</v>
      </c>
      <c r="AE95" s="1">
        <f>(Table2[[#This Row],[Close Price]]/Table2[[#This Row],[Current Week Low]])-1</f>
        <v>3.675638995702335E-2</v>
      </c>
      <c r="AF95" s="1">
        <f>(Table2[[#This Row],[Current Week High]]/Table2[[#This Row],[Close Price]])-1</f>
        <v>1.8326606305225202E-2</v>
      </c>
      <c r="AG95" s="1">
        <f>(Table2[[#This Row],[Close Price]]/Table2[[#This Row],[Current Month Low]])-1</f>
        <v>3.675638995702335E-2</v>
      </c>
      <c r="AH95" s="1">
        <f>(Table2[[#This Row],[Current Month High]]/Table2[[#This Row],[Close Price]])-1</f>
        <v>0.10766881204319834</v>
      </c>
      <c r="AI95">
        <v>35.0496345587433</v>
      </c>
      <c r="AJ95">
        <v>62.795240632214501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-0.15</v>
      </c>
      <c r="AM95" t="s">
        <v>3149</v>
      </c>
      <c r="AN95">
        <v>-9.65</v>
      </c>
      <c r="AO95" t="s">
        <v>3149</v>
      </c>
      <c r="AP95">
        <v>0.18225508745184199</v>
      </c>
      <c r="AQ95">
        <f>(Table2[[#This Row],[Sharpe Ratio]]-AVERAGE(Table2[Sharpe Ratio]))/_xlfn.STDEV.P(Table2[Sharpe Ratio])</f>
        <v>1.4681284472188847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289</v>
      </c>
      <c r="AT95">
        <f>_xlfn.RANK.AVG(Table2[[#This Row],[6M Return vs Nifty Z-Score]],Table2[6M Return vs Nifty Z-Score])</f>
        <v>157</v>
      </c>
      <c r="AU95">
        <f>_xlfn.RANK.AVG(Table2[[#This Row],[Sharpe Ratio Z-Score]],Table2[Sharpe Ratio Z-Score])</f>
        <v>49</v>
      </c>
      <c r="AV95">
        <f>(Table2[[#This Row],[Rank 1Y]]+Table2[[#This Row],[Rank 6M]]+Table2[[#This Row],[Rank Sharpe]])/3</f>
        <v>165</v>
      </c>
    </row>
    <row r="96" spans="1:48" x14ac:dyDescent="0.3">
      <c r="A96" t="s">
        <v>806</v>
      </c>
      <c r="B96" t="s">
        <v>807</v>
      </c>
      <c r="C96" t="s">
        <v>3106</v>
      </c>
      <c r="D96" t="s">
        <v>120</v>
      </c>
      <c r="E96">
        <v>18350.509972200001</v>
      </c>
      <c r="F96">
        <v>732.9</v>
      </c>
      <c r="G96">
        <v>17.371948244354002</v>
      </c>
      <c r="H96">
        <f>(Table2[[#This Row],[1Y Return vs Nifty]]-AVERAGE(Table2[1Y Return vs Nifty]))/_xlfn.STDEV.P(Table2[1Y Return vs Nifty])</f>
        <v>3.2198777158371689E-2</v>
      </c>
      <c r="I96">
        <v>-12.6366811878968</v>
      </c>
      <c r="J96">
        <f>(Table2[[#This Row],[1M Return vs Nifty]]-AVERAGE(Table2[1M Return vs Nifty]))/_xlfn.STDEV.P(Table2[1M Return vs Nifty])</f>
        <v>-1.1136594327139571</v>
      </c>
      <c r="K96">
        <v>33.642236389797397</v>
      </c>
      <c r="L96">
        <f>(Table2[[#This Row],[6M Return vs Nifty]]-AVERAGE(Table2[6M Return vs Nifty]))/_xlfn.STDEV.P(Table2[6M Return vs Nifty])</f>
        <v>1.0623195200878894</v>
      </c>
      <c r="M96">
        <v>-9.3490214782598393</v>
      </c>
      <c r="N96">
        <f>(Table2[[#This Row],[1W Return vs Nifty]]-AVERAGE(Table2[1W Return vs Nifty]))/_xlfn.STDEV.P(Table2[1W Return vs Nifty])</f>
        <v>-2.5738621201786898</v>
      </c>
      <c r="O96">
        <v>826.24</v>
      </c>
      <c r="P96">
        <v>843.66750508489497</v>
      </c>
      <c r="Q96">
        <v>727.41651169578995</v>
      </c>
      <c r="R96">
        <v>13.1046902572568</v>
      </c>
      <c r="S96" s="1">
        <f>(Table2[[#This Row],[Close Price]]-Table2[[#This Row],[20D EMA]])/Table2[[#This Row],[20D EMA]]</f>
        <v>-0.11296959721146402</v>
      </c>
      <c r="T96" s="1">
        <f>(Table2[[#This Row],[Close Price]]-Table2[[#This Row],[50D EMA]])/Table2[[#This Row],[50D EMA]]</f>
        <v>-0.13129284275770334</v>
      </c>
      <c r="U96" s="1">
        <f>(Table2[[#This Row],[Close Price]]-Table2[[#This Row],[200D EMA]])/Table2[[#This Row],[200D EMA]]</f>
        <v>7.5383060681790733E-3</v>
      </c>
      <c r="V96">
        <v>0.522897382635791</v>
      </c>
      <c r="W96">
        <v>718.05</v>
      </c>
      <c r="X96">
        <v>742.4</v>
      </c>
      <c r="Y96">
        <v>718.05</v>
      </c>
      <c r="Z96">
        <v>790</v>
      </c>
      <c r="AA96">
        <v>718.05</v>
      </c>
      <c r="AB96">
        <v>899</v>
      </c>
      <c r="AC96" s="1">
        <f>(Table2[[#This Row],[Close Price]]/Table2[[#This Row],[Day Low]])-1</f>
        <v>2.0681011071652433E-2</v>
      </c>
      <c r="AD96" s="1">
        <f>(Table2[[#This Row],[Day High]]/Table2[[#This Row],[Close Price]])-1</f>
        <v>1.2962204939282351E-2</v>
      </c>
      <c r="AE96" s="1">
        <f>(Table2[[#This Row],[Close Price]]/Table2[[#This Row],[Current Week Low]])-1</f>
        <v>2.0681011071652433E-2</v>
      </c>
      <c r="AF96" s="1">
        <f>(Table2[[#This Row],[Current Week High]]/Table2[[#This Row],[Close Price]])-1</f>
        <v>7.7909673898212572E-2</v>
      </c>
      <c r="AG96" s="1">
        <f>(Table2[[#This Row],[Close Price]]/Table2[[#This Row],[Current Month Low]])-1</f>
        <v>2.0681011071652433E-2</v>
      </c>
      <c r="AH96" s="1">
        <f>(Table2[[#This Row],[Current Month High]]/Table2[[#This Row],[Close Price]])-1</f>
        <v>0.22663392004366223</v>
      </c>
      <c r="AI96">
        <v>37.528994405785198</v>
      </c>
      <c r="AJ96">
        <v>53.9382482671707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-0.01</v>
      </c>
      <c r="AM96" t="s">
        <v>3149</v>
      </c>
      <c r="AN96">
        <v>-14.48</v>
      </c>
      <c r="AO96" t="s">
        <v>3149</v>
      </c>
      <c r="AP96">
        <v>0.138226872122446</v>
      </c>
      <c r="AQ96">
        <f>(Table2[[#This Row],[Sharpe Ratio]]-AVERAGE(Table2[Sharpe Ratio]))/_xlfn.STDEV.P(Table2[Sharpe Ratio])</f>
        <v>0.95535260291091584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294</v>
      </c>
      <c r="AT96">
        <f>_xlfn.RANK.AVG(Table2[[#This Row],[6M Return vs Nifty Z-Score]],Table2[6M Return vs Nifty Z-Score])</f>
        <v>86</v>
      </c>
      <c r="AU96">
        <f>_xlfn.RANK.AVG(Table2[[#This Row],[Sharpe Ratio Z-Score]],Table2[Sharpe Ratio Z-Score])</f>
        <v>124</v>
      </c>
      <c r="AV96">
        <f>(Table2[[#This Row],[Rank 1Y]]+Table2[[#This Row],[Rank 6M]]+Table2[[#This Row],[Rank Sharpe]])/3</f>
        <v>168</v>
      </c>
    </row>
    <row r="97" spans="1:48" x14ac:dyDescent="0.3">
      <c r="A97" t="s">
        <v>1216</v>
      </c>
      <c r="B97" t="s">
        <v>1217</v>
      </c>
      <c r="C97" t="s">
        <v>3104</v>
      </c>
      <c r="D97" t="s">
        <v>411</v>
      </c>
      <c r="E97">
        <v>9456.8574828689998</v>
      </c>
      <c r="F97">
        <v>102.87</v>
      </c>
      <c r="G97">
        <v>54.626630060329603</v>
      </c>
      <c r="H97">
        <f>(Table2[[#This Row],[1Y Return vs Nifty]]-AVERAGE(Table2[1Y Return vs Nifty]))/_xlfn.STDEV.P(Table2[1Y Return vs Nifty])</f>
        <v>0.78990846870575937</v>
      </c>
      <c r="I97">
        <v>-5.9435090046677299</v>
      </c>
      <c r="J97">
        <f>(Table2[[#This Row],[1M Return vs Nifty]]-AVERAGE(Table2[1M Return vs Nifty]))/_xlfn.STDEV.P(Table2[1M Return vs Nifty])</f>
        <v>-0.40714123499102267</v>
      </c>
      <c r="K97">
        <v>18.3849517152867</v>
      </c>
      <c r="L97">
        <f>(Table2[[#This Row],[6M Return vs Nifty]]-AVERAGE(Table2[6M Return vs Nifty]))/_xlfn.STDEV.P(Table2[6M Return vs Nifty])</f>
        <v>0.54614679014858569</v>
      </c>
      <c r="M97">
        <v>4.2963606327409201</v>
      </c>
      <c r="N97">
        <f>(Table2[[#This Row],[1W Return vs Nifty]]-AVERAGE(Table2[1W Return vs Nifty]))/_xlfn.STDEV.P(Table2[1W Return vs Nifty])</f>
        <v>0.75385627868643224</v>
      </c>
      <c r="O97">
        <v>109.46</v>
      </c>
      <c r="P97">
        <v>110.845071127719</v>
      </c>
      <c r="Q97">
        <v>91.321002542262605</v>
      </c>
      <c r="R97">
        <v>37.847265179318399</v>
      </c>
      <c r="S97" s="1">
        <f>(Table2[[#This Row],[Close Price]]-Table2[[#This Row],[20D EMA]])/Table2[[#This Row],[20D EMA]]</f>
        <v>-6.0204640964735878E-2</v>
      </c>
      <c r="T97" s="1">
        <f>(Table2[[#This Row],[Close Price]]-Table2[[#This Row],[50D EMA]])/Table2[[#This Row],[50D EMA]]</f>
        <v>-7.1947909334911936E-2</v>
      </c>
      <c r="U97" s="1">
        <f>(Table2[[#This Row],[Close Price]]-Table2[[#This Row],[200D EMA]])/Table2[[#This Row],[200D EMA]]</f>
        <v>0.12646595127328589</v>
      </c>
      <c r="V97">
        <v>0.44448402016474298</v>
      </c>
      <c r="W97">
        <v>101.97</v>
      </c>
      <c r="X97">
        <v>107.51</v>
      </c>
      <c r="Y97">
        <v>100.99</v>
      </c>
      <c r="Z97">
        <v>111.2</v>
      </c>
      <c r="AA97">
        <v>100.32</v>
      </c>
      <c r="AB97">
        <v>115.3</v>
      </c>
      <c r="AC97" s="1">
        <f>(Table2[[#This Row],[Close Price]]/Table2[[#This Row],[Day Low]])-1</f>
        <v>8.8261253309798171E-3</v>
      </c>
      <c r="AD97" s="1">
        <f>(Table2[[#This Row],[Day High]]/Table2[[#This Row],[Close Price]])-1</f>
        <v>4.5105472926995294E-2</v>
      </c>
      <c r="AE97" s="1">
        <f>(Table2[[#This Row],[Close Price]]/Table2[[#This Row],[Current Week Low]])-1</f>
        <v>1.8615704525200671E-2</v>
      </c>
      <c r="AF97" s="1">
        <f>(Table2[[#This Row],[Current Week High]]/Table2[[#This Row],[Close Price]])-1</f>
        <v>8.0975989112471947E-2</v>
      </c>
      <c r="AG97" s="1">
        <f>(Table2[[#This Row],[Close Price]]/Table2[[#This Row],[Current Month Low]])-1</f>
        <v>2.5418660287081396E-2</v>
      </c>
      <c r="AH97" s="1">
        <f>(Table2[[#This Row],[Current Month High]]/Table2[[#This Row],[Close Price]])-1</f>
        <v>0.1208321182074461</v>
      </c>
      <c r="AI97">
        <v>41.469816272965801</v>
      </c>
      <c r="AJ97">
        <v>73.152667901026703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-0.05</v>
      </c>
      <c r="AM97" t="s">
        <v>3149</v>
      </c>
      <c r="AN97">
        <v>-9.2899999999999991</v>
      </c>
      <c r="AO97" t="s">
        <v>3149</v>
      </c>
      <c r="AP97">
        <v>0.100645172641309</v>
      </c>
      <c r="AQ97">
        <f>(Table2[[#This Row],[Sharpe Ratio]]-AVERAGE(Table2[Sharpe Ratio]))/_xlfn.STDEV.P(Table2[Sharpe Ratio])</f>
        <v>0.51765628617872572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122</v>
      </c>
      <c r="AT97">
        <f>_xlfn.RANK.AVG(Table2[[#This Row],[6M Return vs Nifty Z-Score]],Table2[6M Return vs Nifty Z-Score])</f>
        <v>169</v>
      </c>
      <c r="AU97">
        <f>_xlfn.RANK.AVG(Table2[[#This Row],[Sharpe Ratio Z-Score]],Table2[Sharpe Ratio Z-Score])</f>
        <v>219</v>
      </c>
      <c r="AV97">
        <f>(Table2[[#This Row],[Rank 1Y]]+Table2[[#This Row],[Rank 6M]]+Table2[[#This Row],[Rank Sharpe]])/3</f>
        <v>170</v>
      </c>
    </row>
    <row r="98" spans="1:48" x14ac:dyDescent="0.3">
      <c r="A98" t="s">
        <v>263</v>
      </c>
      <c r="B98" t="s">
        <v>264</v>
      </c>
      <c r="C98" t="s">
        <v>3108</v>
      </c>
      <c r="D98" t="s">
        <v>51</v>
      </c>
      <c r="E98">
        <v>93201.1621209</v>
      </c>
      <c r="F98">
        <v>2043</v>
      </c>
      <c r="G98">
        <v>48.825847226184003</v>
      </c>
      <c r="H98">
        <f>(Table2[[#This Row],[1Y Return vs Nifty]]-AVERAGE(Table2[1Y Return vs Nifty]))/_xlfn.STDEV.P(Table2[1Y Return vs Nifty])</f>
        <v>0.67192841471670484</v>
      </c>
      <c r="I98">
        <v>-1.31099377900901</v>
      </c>
      <c r="J98">
        <f>(Table2[[#This Row],[1M Return vs Nifty]]-AVERAGE(Table2[1M Return vs Nifty]))/_xlfn.STDEV.P(Table2[1M Return vs Nifty])</f>
        <v>8.185803449698241E-2</v>
      </c>
      <c r="K98">
        <v>17.685578974225699</v>
      </c>
      <c r="L98">
        <f>(Table2[[#This Row],[6M Return vs Nifty]]-AVERAGE(Table2[6M Return vs Nifty]))/_xlfn.STDEV.P(Table2[6M Return vs Nifty])</f>
        <v>0.5224861490384618</v>
      </c>
      <c r="M98">
        <v>0.93157879505790797</v>
      </c>
      <c r="N98">
        <f>(Table2[[#This Row],[1W Return vs Nifty]]-AVERAGE(Table2[1W Return vs Nifty]))/_xlfn.STDEV.P(Table2[1W Return vs Nifty])</f>
        <v>-6.6717768880767692E-2</v>
      </c>
      <c r="O98">
        <v>2106.2600000000002</v>
      </c>
      <c r="P98">
        <v>2124.1529833691502</v>
      </c>
      <c r="Q98">
        <v>1852.69673572535</v>
      </c>
      <c r="R98">
        <v>32.302180987825601</v>
      </c>
      <c r="S98" s="1">
        <f>(Table2[[#This Row],[Close Price]]-Table2[[#This Row],[20D EMA]])/Table2[[#This Row],[20D EMA]]</f>
        <v>-3.0034278769002977E-2</v>
      </c>
      <c r="T98" s="1">
        <f>(Table2[[#This Row],[Close Price]]-Table2[[#This Row],[50D EMA]])/Table2[[#This Row],[50D EMA]]</f>
        <v>-3.8204867542276671E-2</v>
      </c>
      <c r="U98" s="1">
        <f>(Table2[[#This Row],[Close Price]]-Table2[[#This Row],[200D EMA]])/Table2[[#This Row],[200D EMA]]</f>
        <v>0.10271689942830516</v>
      </c>
      <c r="V98">
        <v>1.0746492460863499</v>
      </c>
      <c r="W98">
        <v>2008.5</v>
      </c>
      <c r="X98">
        <v>2065</v>
      </c>
      <c r="Y98">
        <v>2000</v>
      </c>
      <c r="Z98">
        <v>2065</v>
      </c>
      <c r="AA98">
        <v>2000</v>
      </c>
      <c r="AB98">
        <v>2218.85</v>
      </c>
      <c r="AC98" s="1">
        <f>(Table2[[#This Row],[Close Price]]/Table2[[#This Row],[Day Low]])-1</f>
        <v>1.7176997759521972E-2</v>
      </c>
      <c r="AD98" s="1">
        <f>(Table2[[#This Row],[Day High]]/Table2[[#This Row],[Close Price]])-1</f>
        <v>1.0768477728830161E-2</v>
      </c>
      <c r="AE98" s="1">
        <f>(Table2[[#This Row],[Close Price]]/Table2[[#This Row],[Current Week Low]])-1</f>
        <v>2.1500000000000075E-2</v>
      </c>
      <c r="AF98" s="1">
        <f>(Table2[[#This Row],[Current Week High]]/Table2[[#This Row],[Close Price]])-1</f>
        <v>1.0768477728830161E-2</v>
      </c>
      <c r="AG98" s="1">
        <f>(Table2[[#This Row],[Close Price]]/Table2[[#This Row],[Current Month Low]])-1</f>
        <v>2.1500000000000075E-2</v>
      </c>
      <c r="AH98" s="1">
        <f>(Table2[[#This Row],[Current Month High]]/Table2[[#This Row],[Close Price]])-1</f>
        <v>8.6074400391580985E-2</v>
      </c>
      <c r="AI98">
        <v>13.166911404796799</v>
      </c>
      <c r="AJ98">
        <v>72.616281525917799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-0.03</v>
      </c>
      <c r="AM98" t="s">
        <v>3149</v>
      </c>
      <c r="AN98">
        <v>-7.04</v>
      </c>
      <c r="AO98" t="s">
        <v>3149</v>
      </c>
      <c r="AP98">
        <v>0.106910240851218</v>
      </c>
      <c r="AQ98">
        <f>(Table2[[#This Row],[Sharpe Ratio]]-AVERAGE(Table2[Sharpe Ratio]))/_xlfn.STDEV.P(Table2[Sharpe Ratio])</f>
        <v>0.59062257874698676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135</v>
      </c>
      <c r="AT98">
        <f>_xlfn.RANK.AVG(Table2[[#This Row],[6M Return vs Nifty Z-Score]],Table2[6M Return vs Nifty Z-Score])</f>
        <v>175</v>
      </c>
      <c r="AU98">
        <f>_xlfn.RANK.AVG(Table2[[#This Row],[Sharpe Ratio Z-Score]],Table2[Sharpe Ratio Z-Score])</f>
        <v>202</v>
      </c>
      <c r="AV98">
        <f>(Table2[[#This Row],[Rank 1Y]]+Table2[[#This Row],[Rank 6M]]+Table2[[#This Row],[Rank Sharpe]])/3</f>
        <v>170.66666666666666</v>
      </c>
    </row>
    <row r="99" spans="1:48" x14ac:dyDescent="0.3">
      <c r="A99" t="s">
        <v>253</v>
      </c>
      <c r="B99" t="s">
        <v>254</v>
      </c>
      <c r="C99" t="s">
        <v>3108</v>
      </c>
      <c r="D99" t="s">
        <v>247</v>
      </c>
      <c r="E99">
        <v>96255.655227794996</v>
      </c>
      <c r="F99">
        <v>990.15</v>
      </c>
      <c r="G99">
        <v>47.088923479810198</v>
      </c>
      <c r="H99">
        <f>(Table2[[#This Row],[1Y Return vs Nifty]]-AVERAGE(Table2[1Y Return vs Nifty]))/_xlfn.STDEV.P(Table2[1Y Return vs Nifty])</f>
        <v>0.63660174188113494</v>
      </c>
      <c r="I99">
        <v>11.918659382639399</v>
      </c>
      <c r="J99">
        <f>(Table2[[#This Row],[1M Return vs Nifty]]-AVERAGE(Table2[1M Return vs Nifty]))/_xlfn.STDEV.P(Table2[1M Return vs Nifty])</f>
        <v>1.4783544120573711</v>
      </c>
      <c r="K99">
        <v>14.9373202877503</v>
      </c>
      <c r="L99">
        <f>(Table2[[#This Row],[6M Return vs Nifty]]-AVERAGE(Table2[6M Return vs Nifty]))/_xlfn.STDEV.P(Table2[6M Return vs Nifty])</f>
        <v>0.42950917318460424</v>
      </c>
      <c r="M99">
        <v>-1.2700352389779399</v>
      </c>
      <c r="N99">
        <f>(Table2[[#This Row],[1W Return vs Nifty]]-AVERAGE(Table2[1W Return vs Nifty]))/_xlfn.STDEV.P(Table2[1W Return vs Nifty])</f>
        <v>-0.6036284591540968</v>
      </c>
      <c r="O99">
        <v>1004.51</v>
      </c>
      <c r="P99">
        <v>975.73014482019596</v>
      </c>
      <c r="Q99">
        <v>871.76647837988605</v>
      </c>
      <c r="R99">
        <v>38.811082666699598</v>
      </c>
      <c r="S99" s="1">
        <f>(Table2[[#This Row],[Close Price]]-Table2[[#This Row],[20D EMA]])/Table2[[#This Row],[20D EMA]]</f>
        <v>-1.4295527172452254E-2</v>
      </c>
      <c r="T99" s="1">
        <f>(Table2[[#This Row],[Close Price]]-Table2[[#This Row],[50D EMA]])/Table2[[#This Row],[50D EMA]]</f>
        <v>1.4778527911998922E-2</v>
      </c>
      <c r="U99" s="1">
        <f>(Table2[[#This Row],[Close Price]]-Table2[[#This Row],[200D EMA]])/Table2[[#This Row],[200D EMA]]</f>
        <v>0.13579728580539252</v>
      </c>
      <c r="V99">
        <v>0.81085593295035496</v>
      </c>
      <c r="W99">
        <v>977</v>
      </c>
      <c r="X99">
        <v>1001.55</v>
      </c>
      <c r="Y99">
        <v>977</v>
      </c>
      <c r="Z99">
        <v>1058.8499999999999</v>
      </c>
      <c r="AA99">
        <v>977</v>
      </c>
      <c r="AB99">
        <v>1109</v>
      </c>
      <c r="AC99" s="1">
        <f>(Table2[[#This Row],[Close Price]]/Table2[[#This Row],[Day Low]])-1</f>
        <v>1.345957011258947E-2</v>
      </c>
      <c r="AD99" s="1">
        <f>(Table2[[#This Row],[Day High]]/Table2[[#This Row],[Close Price]])-1</f>
        <v>1.1513407059536407E-2</v>
      </c>
      <c r="AE99" s="1">
        <f>(Table2[[#This Row],[Close Price]]/Table2[[#This Row],[Current Week Low]])-1</f>
        <v>1.345957011258947E-2</v>
      </c>
      <c r="AF99" s="1">
        <f>(Table2[[#This Row],[Current Week High]]/Table2[[#This Row],[Close Price]])-1</f>
        <v>6.9383426753522048E-2</v>
      </c>
      <c r="AG99" s="1">
        <f>(Table2[[#This Row],[Close Price]]/Table2[[#This Row],[Current Month Low]])-1</f>
        <v>1.345957011258947E-2</v>
      </c>
      <c r="AH99" s="1">
        <f>(Table2[[#This Row],[Current Month High]]/Table2[[#This Row],[Close Price]])-1</f>
        <v>0.12003231833560579</v>
      </c>
      <c r="AI99">
        <v>12.9121850224713</v>
      </c>
      <c r="AJ99">
        <v>65.259117082533606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0.19</v>
      </c>
      <c r="AM99" t="s">
        <v>3150</v>
      </c>
      <c r="AN99">
        <v>-1.73</v>
      </c>
      <c r="AO99" t="s">
        <v>3149</v>
      </c>
      <c r="AP99">
        <v>0.113076023421113</v>
      </c>
      <c r="AQ99">
        <f>(Table2[[#This Row],[Sharpe Ratio]]-AVERAGE(Table2[Sharpe Ratio]))/_xlfn.STDEV.P(Table2[Sharpe Ratio])</f>
        <v>0.66243253832502902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2.603269406294042</v>
      </c>
      <c r="AS99">
        <f>_xlfn.RANK.AVG(Table2[[#This Row],[1Y Return vs Nifty Z-Score]],Table2[1Y Return vs Nifty Z-Score])</f>
        <v>143</v>
      </c>
      <c r="AT99">
        <f>_xlfn.RANK.AVG(Table2[[#This Row],[6M Return vs Nifty Z-Score]],Table2[6M Return vs Nifty Z-Score])</f>
        <v>188</v>
      </c>
      <c r="AU99">
        <f>_xlfn.RANK.AVG(Table2[[#This Row],[Sharpe Ratio Z-Score]],Table2[Sharpe Ratio Z-Score])</f>
        <v>182</v>
      </c>
      <c r="AV99">
        <f>(Table2[[#This Row],[Rank 1Y]]+Table2[[#This Row],[Rank 6M]]+Table2[[#This Row],[Rank Sharpe]])/3</f>
        <v>171</v>
      </c>
    </row>
    <row r="100" spans="1:48" x14ac:dyDescent="0.3">
      <c r="A100" t="s">
        <v>1159</v>
      </c>
      <c r="B100" t="s">
        <v>1160</v>
      </c>
      <c r="C100" t="s">
        <v>3106</v>
      </c>
      <c r="D100" t="s">
        <v>120</v>
      </c>
      <c r="E100">
        <v>10025.69885151</v>
      </c>
      <c r="F100">
        <v>1632.9</v>
      </c>
      <c r="G100">
        <v>14.183873899702199</v>
      </c>
      <c r="H100">
        <f>(Table2[[#This Row],[1Y Return vs Nifty]]-AVERAGE(Table2[1Y Return vs Nifty]))/_xlfn.STDEV.P(Table2[1Y Return vs Nifty])</f>
        <v>-3.2642330336482325E-2</v>
      </c>
      <c r="I100">
        <v>-3.56809936681063</v>
      </c>
      <c r="J100">
        <f>(Table2[[#This Row],[1M Return vs Nifty]]-AVERAGE(Table2[1M Return vs Nifty]))/_xlfn.STDEV.P(Table2[1M Return vs Nifty])</f>
        <v>-0.15639762788680237</v>
      </c>
      <c r="K100">
        <v>23.822232715733801</v>
      </c>
      <c r="L100">
        <f>(Table2[[#This Row],[6M Return vs Nifty]]-AVERAGE(Table2[6M Return vs Nifty]))/_xlfn.STDEV.P(Table2[6M Return vs Nifty])</f>
        <v>0.73009670242469626</v>
      </c>
      <c r="M100">
        <v>3.5710985411198499</v>
      </c>
      <c r="N100">
        <f>(Table2[[#This Row],[1W Return vs Nifty]]-AVERAGE(Table2[1W Return vs Nifty]))/_xlfn.STDEV.P(Table2[1W Return vs Nifty])</f>
        <v>0.57698559916613323</v>
      </c>
      <c r="O100">
        <v>1728.41</v>
      </c>
      <c r="P100">
        <v>1739.9833528439699</v>
      </c>
      <c r="Q100">
        <v>1482.4927247394201</v>
      </c>
      <c r="R100">
        <v>35.429981031261597</v>
      </c>
      <c r="S100" s="1">
        <f>(Table2[[#This Row],[Close Price]]-Table2[[#This Row],[20D EMA]])/Table2[[#This Row],[20D EMA]]</f>
        <v>-5.5258879548255327E-2</v>
      </c>
      <c r="T100" s="1">
        <f>(Table2[[#This Row],[Close Price]]-Table2[[#This Row],[50D EMA]])/Table2[[#This Row],[50D EMA]]</f>
        <v>-6.1542745606700255E-2</v>
      </c>
      <c r="U100" s="1">
        <f>(Table2[[#This Row],[Close Price]]-Table2[[#This Row],[200D EMA]])/Table2[[#This Row],[200D EMA]]</f>
        <v>0.10145565826437182</v>
      </c>
      <c r="V100">
        <v>0.41058560050496301</v>
      </c>
      <c r="W100">
        <v>1626.1</v>
      </c>
      <c r="X100">
        <v>1673</v>
      </c>
      <c r="Y100">
        <v>1609.1</v>
      </c>
      <c r="Z100">
        <v>1709.95</v>
      </c>
      <c r="AA100">
        <v>1586.35</v>
      </c>
      <c r="AB100">
        <v>1913.5</v>
      </c>
      <c r="AC100" s="1">
        <f>(Table2[[#This Row],[Close Price]]/Table2[[#This Row],[Day Low]])-1</f>
        <v>4.1817846380911572E-3</v>
      </c>
      <c r="AD100" s="1">
        <f>(Table2[[#This Row],[Day High]]/Table2[[#This Row],[Close Price]])-1</f>
        <v>2.4557535672729447E-2</v>
      </c>
      <c r="AE100" s="1">
        <f>(Table2[[#This Row],[Close Price]]/Table2[[#This Row],[Current Week Low]])-1</f>
        <v>1.4790876887701421E-2</v>
      </c>
      <c r="AF100" s="1">
        <f>(Table2[[#This Row],[Current Week High]]/Table2[[#This Row],[Close Price]])-1</f>
        <v>4.7185988119296862E-2</v>
      </c>
      <c r="AG100" s="1">
        <f>(Table2[[#This Row],[Close Price]]/Table2[[#This Row],[Current Month Low]])-1</f>
        <v>2.9344091783024107E-2</v>
      </c>
      <c r="AH100" s="1">
        <f>(Table2[[#This Row],[Current Month High]]/Table2[[#This Row],[Close Price]])-1</f>
        <v>0.17184150897176798</v>
      </c>
      <c r="AI100">
        <v>34.729622144650598</v>
      </c>
      <c r="AJ100">
        <v>69.335269107124304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0.17</v>
      </c>
      <c r="AM100" t="s">
        <v>3150</v>
      </c>
      <c r="AN100">
        <v>-12.59</v>
      </c>
      <c r="AO100" t="s">
        <v>3149</v>
      </c>
      <c r="AP100">
        <v>0.16300495499523701</v>
      </c>
      <c r="AQ100">
        <f>(Table2[[#This Row],[Sharpe Ratio]]-AVERAGE(Table2[Sharpe Ratio]))/_xlfn.STDEV.P(Table2[Sharpe Ratio])</f>
        <v>1.2439312398229865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311</v>
      </c>
      <c r="AT100">
        <f>_xlfn.RANK.AVG(Table2[[#This Row],[6M Return vs Nifty Z-Score]],Table2[6M Return vs Nifty Z-Score])</f>
        <v>138</v>
      </c>
      <c r="AU100">
        <f>_xlfn.RANK.AVG(Table2[[#This Row],[Sharpe Ratio Z-Score]],Table2[Sharpe Ratio Z-Score])</f>
        <v>73</v>
      </c>
      <c r="AV100">
        <f>(Table2[[#This Row],[Rank 1Y]]+Table2[[#This Row],[Rank 6M]]+Table2[[#This Row],[Rank Sharpe]])/3</f>
        <v>174</v>
      </c>
    </row>
    <row r="101" spans="1:48" x14ac:dyDescent="0.3">
      <c r="A101" t="s">
        <v>1796</v>
      </c>
      <c r="B101" t="s">
        <v>1797</v>
      </c>
      <c r="C101" t="s">
        <v>3106</v>
      </c>
      <c r="D101" t="s">
        <v>120</v>
      </c>
      <c r="E101">
        <v>4214.3303400000004</v>
      </c>
      <c r="F101">
        <v>454.15</v>
      </c>
      <c r="G101">
        <v>76.621437168490601</v>
      </c>
      <c r="H101">
        <f>(Table2[[#This Row],[1Y Return vs Nifty]]-AVERAGE(Table2[1Y Return vs Nifty]))/_xlfn.STDEV.P(Table2[1Y Return vs Nifty])</f>
        <v>1.2372530089676053</v>
      </c>
      <c r="I101">
        <v>-20.465262031587201</v>
      </c>
      <c r="J101">
        <f>(Table2[[#This Row],[1M Return vs Nifty]]-AVERAGE(Table2[1M Return vs Nifty]))/_xlfn.STDEV.P(Table2[1M Return vs Nifty])</f>
        <v>-1.940029153527568</v>
      </c>
      <c r="K101">
        <v>22.737447596788801</v>
      </c>
      <c r="L101">
        <f>(Table2[[#This Row],[6M Return vs Nifty]]-AVERAGE(Table2[6M Return vs Nifty]))/_xlfn.STDEV.P(Table2[6M Return vs Nifty])</f>
        <v>0.69339708593403582</v>
      </c>
      <c r="M101">
        <v>-2.3724885731793699</v>
      </c>
      <c r="N101">
        <f>(Table2[[#This Row],[1W Return vs Nifty]]-AVERAGE(Table2[1W Return vs Nifty]))/_xlfn.STDEV.P(Table2[1W Return vs Nifty])</f>
        <v>-0.87248529396231134</v>
      </c>
      <c r="O101">
        <v>511.09</v>
      </c>
      <c r="P101">
        <v>543.45970126203395</v>
      </c>
      <c r="Q101">
        <v>479.59897936586498</v>
      </c>
      <c r="R101">
        <v>11.0518960633269</v>
      </c>
      <c r="S101" s="1">
        <f>(Table2[[#This Row],[Close Price]]-Table2[[#This Row],[20D EMA]])/Table2[[#This Row],[20D EMA]]</f>
        <v>-0.11140894950008805</v>
      </c>
      <c r="T101" s="1">
        <f>(Table2[[#This Row],[Close Price]]-Table2[[#This Row],[50D EMA]])/Table2[[#This Row],[50D EMA]]</f>
        <v>-0.16433546232524149</v>
      </c>
      <c r="U101" s="1">
        <f>(Table2[[#This Row],[Close Price]]-Table2[[#This Row],[200D EMA]])/Table2[[#This Row],[200D EMA]]</f>
        <v>-5.3063039040479466E-2</v>
      </c>
      <c r="V101">
        <v>0.61054956813595795</v>
      </c>
      <c r="W101">
        <v>452.5</v>
      </c>
      <c r="X101">
        <v>471.5</v>
      </c>
      <c r="Y101">
        <v>452.5</v>
      </c>
      <c r="Z101">
        <v>487</v>
      </c>
      <c r="AA101">
        <v>452.5</v>
      </c>
      <c r="AB101">
        <v>534.54999999999995</v>
      </c>
      <c r="AC101" s="1">
        <f>(Table2[[#This Row],[Close Price]]/Table2[[#This Row],[Day Low]])-1</f>
        <v>3.6464088397789585E-3</v>
      </c>
      <c r="AD101" s="1">
        <f>(Table2[[#This Row],[Day High]]/Table2[[#This Row],[Close Price]])-1</f>
        <v>3.8203236816030106E-2</v>
      </c>
      <c r="AE101" s="1">
        <f>(Table2[[#This Row],[Close Price]]/Table2[[#This Row],[Current Week Low]])-1</f>
        <v>3.6464088397789585E-3</v>
      </c>
      <c r="AF101" s="1">
        <f>(Table2[[#This Row],[Current Week High]]/Table2[[#This Row],[Close Price]])-1</f>
        <v>7.2332929648794453E-2</v>
      </c>
      <c r="AG101" s="1">
        <f>(Table2[[#This Row],[Close Price]]/Table2[[#This Row],[Current Month Low]])-1</f>
        <v>3.6464088397789585E-3</v>
      </c>
      <c r="AH101" s="1">
        <f>(Table2[[#This Row],[Current Month High]]/Table2[[#This Row],[Close Price]])-1</f>
        <v>0.17703401959704945</v>
      </c>
      <c r="AI101">
        <v>60.156336012330698</v>
      </c>
      <c r="AJ101">
        <v>95.543595263724399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-0.06</v>
      </c>
      <c r="AM101" t="s">
        <v>3149</v>
      </c>
      <c r="AN101">
        <v>-14.27</v>
      </c>
      <c r="AO101" t="s">
        <v>3149</v>
      </c>
      <c r="AP101">
        <v>6.8985095412986003E-2</v>
      </c>
      <c r="AQ101">
        <f>(Table2[[#This Row],[Sharpe Ratio]]-AVERAGE(Table2[Sharpe Ratio]))/_xlfn.STDEV.P(Table2[Sharpe Ratio])</f>
        <v>0.14892630904586565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71</v>
      </c>
      <c r="AT101">
        <f>_xlfn.RANK.AVG(Table2[[#This Row],[6M Return vs Nifty Z-Score]],Table2[6M Return vs Nifty Z-Score])</f>
        <v>145</v>
      </c>
      <c r="AU101">
        <f>_xlfn.RANK.AVG(Table2[[#This Row],[Sharpe Ratio Z-Score]],Table2[Sharpe Ratio Z-Score])</f>
        <v>306</v>
      </c>
      <c r="AV101">
        <f>(Table2[[#This Row],[Rank 1Y]]+Table2[[#This Row],[Rank 6M]]+Table2[[#This Row],[Rank Sharpe]])/3</f>
        <v>174</v>
      </c>
    </row>
    <row r="102" spans="1:48" x14ac:dyDescent="0.3">
      <c r="A102" t="s">
        <v>896</v>
      </c>
      <c r="B102" t="s">
        <v>897</v>
      </c>
      <c r="C102" t="s">
        <v>3108</v>
      </c>
      <c r="D102" t="s">
        <v>247</v>
      </c>
      <c r="E102">
        <v>15982.25376</v>
      </c>
      <c r="F102">
        <v>1573.8</v>
      </c>
      <c r="G102">
        <v>25.936872640607</v>
      </c>
      <c r="H102">
        <f>(Table2[[#This Row],[1Y Return vs Nifty]]-AVERAGE(Table2[1Y Return vs Nifty]))/_xlfn.STDEV.P(Table2[1Y Return vs Nifty])</f>
        <v>0.20639772091712957</v>
      </c>
      <c r="I102">
        <v>17.2080753549862</v>
      </c>
      <c r="J102">
        <f>(Table2[[#This Row],[1M Return vs Nifty]]-AVERAGE(Table2[1M Return vs Nifty]))/_xlfn.STDEV.P(Table2[1M Return vs Nifty])</f>
        <v>2.0366948427956166</v>
      </c>
      <c r="K102">
        <v>14.874442654208</v>
      </c>
      <c r="L102">
        <f>(Table2[[#This Row],[6M Return vs Nifty]]-AVERAGE(Table2[6M Return vs Nifty]))/_xlfn.STDEV.P(Table2[6M Return vs Nifty])</f>
        <v>0.4273819454078378</v>
      </c>
      <c r="M102">
        <v>-0.62858019932751497</v>
      </c>
      <c r="N102">
        <f>(Table2[[#This Row],[1W Return vs Nifty]]-AVERAGE(Table2[1W Return vs Nifty]))/_xlfn.STDEV.P(Table2[1W Return vs Nifty])</f>
        <v>-0.4471959224815914</v>
      </c>
      <c r="O102">
        <v>1550.08</v>
      </c>
      <c r="P102">
        <v>1463.69369890503</v>
      </c>
      <c r="Q102">
        <v>1308.61389175058</v>
      </c>
      <c r="R102">
        <v>50.576572705284804</v>
      </c>
      <c r="S102" s="1">
        <f>(Table2[[#This Row],[Close Price]]-Table2[[#This Row],[20D EMA]])/Table2[[#This Row],[20D EMA]]</f>
        <v>1.5302436003303074E-2</v>
      </c>
      <c r="T102" s="1">
        <f>(Table2[[#This Row],[Close Price]]-Table2[[#This Row],[50D EMA]])/Table2[[#This Row],[50D EMA]]</f>
        <v>7.5224960780618924E-2</v>
      </c>
      <c r="U102" s="1">
        <f>(Table2[[#This Row],[Close Price]]-Table2[[#This Row],[200D EMA]])/Table2[[#This Row],[200D EMA]]</f>
        <v>0.20264656360530522</v>
      </c>
      <c r="V102">
        <v>0.87235158580038796</v>
      </c>
      <c r="W102">
        <v>1521.1</v>
      </c>
      <c r="X102">
        <v>1593</v>
      </c>
      <c r="Y102">
        <v>1521.1</v>
      </c>
      <c r="Z102">
        <v>1652.55</v>
      </c>
      <c r="AA102">
        <v>1521.1</v>
      </c>
      <c r="AB102">
        <v>1688.8</v>
      </c>
      <c r="AC102" s="1">
        <f>(Table2[[#This Row],[Close Price]]/Table2[[#This Row],[Day Low]])-1</f>
        <v>3.4645979882979461E-2</v>
      </c>
      <c r="AD102" s="1">
        <f>(Table2[[#This Row],[Day High]]/Table2[[#This Row],[Close Price]])-1</f>
        <v>1.2199771254288949E-2</v>
      </c>
      <c r="AE102" s="1">
        <f>(Table2[[#This Row],[Close Price]]/Table2[[#This Row],[Current Week Low]])-1</f>
        <v>3.4645979882979461E-2</v>
      </c>
      <c r="AF102" s="1">
        <f>(Table2[[#This Row],[Current Week High]]/Table2[[#This Row],[Close Price]])-1</f>
        <v>5.0038124285169738E-2</v>
      </c>
      <c r="AG102" s="1">
        <f>(Table2[[#This Row],[Close Price]]/Table2[[#This Row],[Current Month Low]])-1</f>
        <v>3.4645979882979461E-2</v>
      </c>
      <c r="AH102" s="1">
        <f>(Table2[[#This Row],[Current Month High]]/Table2[[#This Row],[Close Price]])-1</f>
        <v>7.3071546575168345E-2</v>
      </c>
      <c r="AI102">
        <v>7.30715465751683</v>
      </c>
      <c r="AJ102">
        <v>47.221702525724901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0.3</v>
      </c>
      <c r="AM102" t="s">
        <v>3150</v>
      </c>
      <c r="AN102">
        <v>1.57</v>
      </c>
      <c r="AO102" t="s">
        <v>3150</v>
      </c>
      <c r="AP102">
        <v>0.156413949198004</v>
      </c>
      <c r="AQ102">
        <f>(Table2[[#This Row],[Sharpe Ratio]]-AVERAGE(Table2[Sharpe Ratio]))/_xlfn.STDEV.P(Table2[Sharpe Ratio])</f>
        <v>1.1671689060052366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3.3904474926442294</v>
      </c>
      <c r="AS102">
        <f>_xlfn.RANK.AVG(Table2[[#This Row],[1Y Return vs Nifty Z-Score]],Table2[1Y Return vs Nifty Z-Score])</f>
        <v>246</v>
      </c>
      <c r="AT102">
        <f>_xlfn.RANK.AVG(Table2[[#This Row],[6M Return vs Nifty Z-Score]],Table2[6M Return vs Nifty Z-Score])</f>
        <v>190</v>
      </c>
      <c r="AU102">
        <f>_xlfn.RANK.AVG(Table2[[#This Row],[Sharpe Ratio Z-Score]],Table2[Sharpe Ratio Z-Score])</f>
        <v>87</v>
      </c>
      <c r="AV102">
        <f>(Table2[[#This Row],[Rank 1Y]]+Table2[[#This Row],[Rank 6M]]+Table2[[#This Row],[Rank Sharpe]])/3</f>
        <v>174.33333333333334</v>
      </c>
    </row>
    <row r="103" spans="1:48" x14ac:dyDescent="0.3">
      <c r="A103" t="s">
        <v>212</v>
      </c>
      <c r="B103" t="s">
        <v>213</v>
      </c>
      <c r="C103" t="s">
        <v>3109</v>
      </c>
      <c r="D103" t="s">
        <v>88</v>
      </c>
      <c r="E103">
        <v>113388.34714832999</v>
      </c>
      <c r="F103">
        <v>2429.25</v>
      </c>
      <c r="G103">
        <v>22.826925735304801</v>
      </c>
      <c r="H103">
        <f>(Table2[[#This Row],[1Y Return vs Nifty]]-AVERAGE(Table2[1Y Return vs Nifty]))/_xlfn.STDEV.P(Table2[1Y Return vs Nifty])</f>
        <v>0.14314561955748809</v>
      </c>
      <c r="I103">
        <v>-4.7494927463321899</v>
      </c>
      <c r="J103">
        <f>(Table2[[#This Row],[1M Return vs Nifty]]-AVERAGE(Table2[1M Return vs Nifty]))/_xlfn.STDEV.P(Table2[1M Return vs Nifty])</f>
        <v>-0.28110320820831386</v>
      </c>
      <c r="K103">
        <v>9.0356414801445393</v>
      </c>
      <c r="L103">
        <f>(Table2[[#This Row],[6M Return vs Nifty]]-AVERAGE(Table2[6M Return vs Nifty]))/_xlfn.STDEV.P(Table2[6M Return vs Nifty])</f>
        <v>0.22984811118475695</v>
      </c>
      <c r="M103">
        <v>3.05454232228763</v>
      </c>
      <c r="N103">
        <f>(Table2[[#This Row],[1W Return vs Nifty]]-AVERAGE(Table2[1W Return vs Nifty]))/_xlfn.STDEV.P(Table2[1W Return vs Nifty])</f>
        <v>0.45101231241805639</v>
      </c>
      <c r="O103">
        <v>2481.5</v>
      </c>
      <c r="P103">
        <v>2577.5490168042402</v>
      </c>
      <c r="Q103">
        <v>2372.4171094692701</v>
      </c>
      <c r="R103">
        <v>33.091943876265397</v>
      </c>
      <c r="S103" s="1">
        <f>(Table2[[#This Row],[Close Price]]-Table2[[#This Row],[20D EMA]])/Table2[[#This Row],[20D EMA]]</f>
        <v>-2.1055813016320774E-2</v>
      </c>
      <c r="T103" s="1">
        <f>(Table2[[#This Row],[Close Price]]-Table2[[#This Row],[50D EMA]])/Table2[[#This Row],[50D EMA]]</f>
        <v>-5.753489684867677E-2</v>
      </c>
      <c r="U103" s="1">
        <f>(Table2[[#This Row],[Close Price]]-Table2[[#This Row],[200D EMA]])/Table2[[#This Row],[200D EMA]]</f>
        <v>2.3955690718924151E-2</v>
      </c>
      <c r="V103">
        <v>0.56243860168929505</v>
      </c>
      <c r="W103">
        <v>2381.5500000000002</v>
      </c>
      <c r="X103">
        <v>2429.25</v>
      </c>
      <c r="Y103">
        <v>2381.5500000000002</v>
      </c>
      <c r="Z103">
        <v>2469.9</v>
      </c>
      <c r="AA103">
        <v>2356.9499999999998</v>
      </c>
      <c r="AB103">
        <v>2525</v>
      </c>
      <c r="AC103" s="1">
        <f>(Table2[[#This Row],[Close Price]]/Table2[[#This Row],[Day Low]])-1</f>
        <v>2.0028972727845318E-2</v>
      </c>
      <c r="AD103" s="1">
        <f>(Table2[[#This Row],[Day High]]/Table2[[#This Row],[Close Price]])-1</f>
        <v>0</v>
      </c>
      <c r="AE103" s="1">
        <f>(Table2[[#This Row],[Close Price]]/Table2[[#This Row],[Current Week Low]])-1</f>
        <v>2.0028972727845318E-2</v>
      </c>
      <c r="AF103" s="1">
        <f>(Table2[[#This Row],[Current Week High]]/Table2[[#This Row],[Close Price]])-1</f>
        <v>1.6733559740660819E-2</v>
      </c>
      <c r="AG103" s="1">
        <f>(Table2[[#This Row],[Close Price]]/Table2[[#This Row],[Current Month Low]])-1</f>
        <v>3.0675237064850869E-2</v>
      </c>
      <c r="AH103" s="1">
        <f>(Table2[[#This Row],[Current Month High]]/Table2[[#This Row],[Close Price]])-1</f>
        <v>3.9415457445713731E-2</v>
      </c>
      <c r="AI103">
        <v>21.7659771534424</v>
      </c>
      <c r="AJ103">
        <v>41.601818658739099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-0.04</v>
      </c>
      <c r="AM103" t="s">
        <v>3149</v>
      </c>
      <c r="AN103">
        <v>-4.83</v>
      </c>
      <c r="AO103" t="s">
        <v>3149</v>
      </c>
      <c r="AP103">
        <v>0.206285136421406</v>
      </c>
      <c r="AQ103">
        <f>(Table2[[#This Row],[Sharpe Ratio]]-AVERAGE(Table2[Sharpe Ratio]))/_xlfn.STDEV.P(Table2[Sharpe Ratio])</f>
        <v>1.7479950863034597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270</v>
      </c>
      <c r="AT103">
        <f>_xlfn.RANK.AVG(Table2[[#This Row],[6M Return vs Nifty Z-Score]],Table2[6M Return vs Nifty Z-Score])</f>
        <v>234</v>
      </c>
      <c r="AU103">
        <f>_xlfn.RANK.AVG(Table2[[#This Row],[Sharpe Ratio Z-Score]],Table2[Sharpe Ratio Z-Score])</f>
        <v>24</v>
      </c>
      <c r="AV103">
        <f>(Table2[[#This Row],[Rank 1Y]]+Table2[[#This Row],[Rank 6M]]+Table2[[#This Row],[Rank Sharpe]])/3</f>
        <v>176</v>
      </c>
    </row>
    <row r="104" spans="1:48" x14ac:dyDescent="0.3">
      <c r="A104" t="s">
        <v>842</v>
      </c>
      <c r="B104" t="s">
        <v>843</v>
      </c>
      <c r="C104" t="s">
        <v>3109</v>
      </c>
      <c r="D104" t="s">
        <v>819</v>
      </c>
      <c r="E104">
        <v>17418.411150734999</v>
      </c>
      <c r="F104">
        <v>963.65</v>
      </c>
      <c r="G104">
        <v>4.9877201402084896</v>
      </c>
      <c r="H104">
        <f>(Table2[[#This Row],[1Y Return vs Nifty]]-AVERAGE(Table2[1Y Return vs Nifty]))/_xlfn.STDEV.P(Table2[1Y Return vs Nifty])</f>
        <v>-0.21967962307052721</v>
      </c>
      <c r="I104">
        <v>-1.5778598306971601</v>
      </c>
      <c r="J104">
        <f>(Table2[[#This Row],[1M Return vs Nifty]]-AVERAGE(Table2[1M Return vs Nifty]))/_xlfn.STDEV.P(Table2[1M Return vs Nifty])</f>
        <v>5.3688174718896621E-2</v>
      </c>
      <c r="K104">
        <v>27.162780321937401</v>
      </c>
      <c r="L104">
        <f>(Table2[[#This Row],[6M Return vs Nifty]]-AVERAGE(Table2[6M Return vs Nifty]))/_xlfn.STDEV.P(Table2[6M Return vs Nifty])</f>
        <v>0.84311154183888026</v>
      </c>
      <c r="M104">
        <v>1.72028824510154</v>
      </c>
      <c r="N104">
        <f>(Table2[[#This Row],[1W Return vs Nifty]]-AVERAGE(Table2[1W Return vs Nifty]))/_xlfn.STDEV.P(Table2[1W Return vs Nifty])</f>
        <v>0.125625906577984</v>
      </c>
      <c r="O104">
        <v>946.56</v>
      </c>
      <c r="P104">
        <v>950.21329556828698</v>
      </c>
      <c r="Q104">
        <v>852.84061068892095</v>
      </c>
      <c r="R104">
        <v>60.883075740206699</v>
      </c>
      <c r="S104" s="1">
        <f>(Table2[[#This Row],[Close Price]]-Table2[[#This Row],[20D EMA]])/Table2[[#This Row],[20D EMA]]</f>
        <v>1.8054851250845199E-2</v>
      </c>
      <c r="T104" s="1">
        <f>(Table2[[#This Row],[Close Price]]-Table2[[#This Row],[50D EMA]])/Table2[[#This Row],[50D EMA]]</f>
        <v>1.4140724502993833E-2</v>
      </c>
      <c r="U104" s="1">
        <f>(Table2[[#This Row],[Close Price]]-Table2[[#This Row],[200D EMA]])/Table2[[#This Row],[200D EMA]]</f>
        <v>0.12992977576615131</v>
      </c>
      <c r="V104">
        <v>0.43675283074948001</v>
      </c>
      <c r="W104">
        <v>942.25</v>
      </c>
      <c r="X104">
        <v>973.9</v>
      </c>
      <c r="Y104">
        <v>934.85</v>
      </c>
      <c r="Z104">
        <v>983.7</v>
      </c>
      <c r="AA104">
        <v>904.75</v>
      </c>
      <c r="AB104">
        <v>983.7</v>
      </c>
      <c r="AC104" s="1">
        <f>(Table2[[#This Row],[Close Price]]/Table2[[#This Row],[Day Low]])-1</f>
        <v>2.2711594587423667E-2</v>
      </c>
      <c r="AD104" s="1">
        <f>(Table2[[#This Row],[Day High]]/Table2[[#This Row],[Close Price]])-1</f>
        <v>1.0636641934312241E-2</v>
      </c>
      <c r="AE104" s="1">
        <f>(Table2[[#This Row],[Close Price]]/Table2[[#This Row],[Current Week Low]])-1</f>
        <v>3.080708134994925E-2</v>
      </c>
      <c r="AF104" s="1">
        <f>(Table2[[#This Row],[Current Week High]]/Table2[[#This Row],[Close Price]])-1</f>
        <v>2.0806309344679086E-2</v>
      </c>
      <c r="AG104" s="1">
        <f>(Table2[[#This Row],[Close Price]]/Table2[[#This Row],[Current Month Low]])-1</f>
        <v>6.5100856590218248E-2</v>
      </c>
      <c r="AH104" s="1">
        <f>(Table2[[#This Row],[Current Month High]]/Table2[[#This Row],[Close Price]])-1</f>
        <v>2.0806309344679086E-2</v>
      </c>
      <c r="AI104">
        <v>10.418720489804301</v>
      </c>
      <c r="AJ104">
        <v>60.061456689643698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0.13</v>
      </c>
      <c r="AM104" t="s">
        <v>3150</v>
      </c>
      <c r="AN104">
        <v>3.11</v>
      </c>
      <c r="AO104" t="s">
        <v>3150</v>
      </c>
      <c r="AP104">
        <v>0.196752522620568</v>
      </c>
      <c r="AQ104">
        <f>(Table2[[#This Row],[Sharpe Ratio]]-AVERAGE(Table2[Sharpe Ratio]))/_xlfn.STDEV.P(Table2[Sharpe Ratio])</f>
        <v>1.6369732323941801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385</v>
      </c>
      <c r="AT104">
        <f>_xlfn.RANK.AVG(Table2[[#This Row],[6M Return vs Nifty Z-Score]],Table2[6M Return vs Nifty Z-Score])</f>
        <v>111</v>
      </c>
      <c r="AU104">
        <f>_xlfn.RANK.AVG(Table2[[#This Row],[Sharpe Ratio Z-Score]],Table2[Sharpe Ratio Z-Score])</f>
        <v>35</v>
      </c>
      <c r="AV104">
        <f>(Table2[[#This Row],[Rank 1Y]]+Table2[[#This Row],[Rank 6M]]+Table2[[#This Row],[Rank Sharpe]])/3</f>
        <v>177</v>
      </c>
    </row>
    <row r="105" spans="1:48" x14ac:dyDescent="0.3">
      <c r="A105" t="s">
        <v>1071</v>
      </c>
      <c r="B105" t="s">
        <v>1072</v>
      </c>
      <c r="C105" t="s">
        <v>3108</v>
      </c>
      <c r="D105" t="s">
        <v>247</v>
      </c>
      <c r="E105">
        <v>11780.83594298</v>
      </c>
      <c r="F105">
        <v>1068.75</v>
      </c>
      <c r="G105">
        <v>53.935252330608499</v>
      </c>
      <c r="H105">
        <f>(Table2[[#This Row],[1Y Return vs Nifty]]-AVERAGE(Table2[1Y Return vs Nifty]))/_xlfn.STDEV.P(Table2[1Y Return vs Nifty])</f>
        <v>0.775846783548511</v>
      </c>
      <c r="I105">
        <v>12.650369132120799</v>
      </c>
      <c r="J105">
        <f>(Table2[[#This Row],[1M Return vs Nifty]]-AVERAGE(Table2[1M Return vs Nifty]))/_xlfn.STDEV.P(Table2[1M Return vs Nifty])</f>
        <v>1.5555922656950303</v>
      </c>
      <c r="K105">
        <v>32.537674624947499</v>
      </c>
      <c r="L105">
        <f>(Table2[[#This Row],[6M Return vs Nifty]]-AVERAGE(Table2[6M Return vs Nifty]))/_xlfn.STDEV.P(Table2[6M Return vs Nifty])</f>
        <v>1.0249508353112562</v>
      </c>
      <c r="M105">
        <v>5.8601206799131598</v>
      </c>
      <c r="N105">
        <f>(Table2[[#This Row],[1W Return vs Nifty]]-AVERAGE(Table2[1W Return vs Nifty]))/_xlfn.STDEV.P(Table2[1W Return vs Nifty])</f>
        <v>1.1352126260612736</v>
      </c>
      <c r="O105">
        <v>1024.9000000000001</v>
      </c>
      <c r="P105">
        <v>969.05466328907301</v>
      </c>
      <c r="Q105">
        <v>820.36728385776803</v>
      </c>
      <c r="R105">
        <v>70.369448389187596</v>
      </c>
      <c r="S105" s="1">
        <f>(Table2[[#This Row],[Close Price]]-Table2[[#This Row],[20D EMA]])/Table2[[#This Row],[20D EMA]]</f>
        <v>4.2784661918235836E-2</v>
      </c>
      <c r="T105" s="1">
        <f>(Table2[[#This Row],[Close Price]]-Table2[[#This Row],[50D EMA]])/Table2[[#This Row],[50D EMA]]</f>
        <v>0.102878960793141</v>
      </c>
      <c r="U105" s="1">
        <f>(Table2[[#This Row],[Close Price]]-Table2[[#This Row],[200D EMA]])/Table2[[#This Row],[200D EMA]]</f>
        <v>0.30277013848506368</v>
      </c>
      <c r="V105">
        <v>1.61952144601254</v>
      </c>
      <c r="W105">
        <v>1063.25</v>
      </c>
      <c r="X105">
        <v>1183.3</v>
      </c>
      <c r="Y105">
        <v>1001</v>
      </c>
      <c r="Z105">
        <v>1183.3</v>
      </c>
      <c r="AA105">
        <v>951.9</v>
      </c>
      <c r="AB105">
        <v>1183.3</v>
      </c>
      <c r="AC105" s="1">
        <f>(Table2[[#This Row],[Close Price]]/Table2[[#This Row],[Day Low]])-1</f>
        <v>5.1728191864566231E-3</v>
      </c>
      <c r="AD105" s="1">
        <f>(Table2[[#This Row],[Day High]]/Table2[[#This Row],[Close Price]])-1</f>
        <v>0.10718128654970749</v>
      </c>
      <c r="AE105" s="1">
        <f>(Table2[[#This Row],[Close Price]]/Table2[[#This Row],[Current Week Low]])-1</f>
        <v>6.7682317682317583E-2</v>
      </c>
      <c r="AF105" s="1">
        <f>(Table2[[#This Row],[Current Week High]]/Table2[[#This Row],[Close Price]])-1</f>
        <v>0.10718128654970749</v>
      </c>
      <c r="AG105" s="1">
        <f>(Table2[[#This Row],[Close Price]]/Table2[[#This Row],[Current Month Low]])-1</f>
        <v>0.1227544910179641</v>
      </c>
      <c r="AH105" s="1">
        <f>(Table2[[#This Row],[Current Month High]]/Table2[[#This Row],[Close Price]])-1</f>
        <v>0.10718128654970749</v>
      </c>
      <c r="AI105">
        <v>6.5403508771930001</v>
      </c>
      <c r="AJ105">
        <v>84.013429752066102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0.35</v>
      </c>
      <c r="AM105" t="s">
        <v>3150</v>
      </c>
      <c r="AN105">
        <v>17.62</v>
      </c>
      <c r="AO105" t="s">
        <v>3150</v>
      </c>
      <c r="AP105">
        <v>6.6629832360190003E-2</v>
      </c>
      <c r="AQ105">
        <f>(Table2[[#This Row],[Sharpe Ratio]]-AVERAGE(Table2[Sharpe Ratio]))/_xlfn.STDEV.P(Table2[Sharpe Ratio])</f>
        <v>0.12149567186402008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4.6130981824800905</v>
      </c>
      <c r="AS105">
        <f>_xlfn.RANK.AVG(Table2[[#This Row],[1Y Return vs Nifty Z-Score]],Table2[1Y Return vs Nifty Z-Score])</f>
        <v>126</v>
      </c>
      <c r="AT105">
        <f>_xlfn.RANK.AVG(Table2[[#This Row],[6M Return vs Nifty Z-Score]],Table2[6M Return vs Nifty Z-Score])</f>
        <v>93</v>
      </c>
      <c r="AU105">
        <f>_xlfn.RANK.AVG(Table2[[#This Row],[Sharpe Ratio Z-Score]],Table2[Sharpe Ratio Z-Score])</f>
        <v>315</v>
      </c>
      <c r="AV105">
        <f>(Table2[[#This Row],[Rank 1Y]]+Table2[[#This Row],[Rank 6M]]+Table2[[#This Row],[Rank Sharpe]])/3</f>
        <v>178</v>
      </c>
    </row>
    <row r="106" spans="1:48" x14ac:dyDescent="0.3">
      <c r="A106" t="s">
        <v>1505</v>
      </c>
      <c r="B106" t="s">
        <v>1506</v>
      </c>
      <c r="C106" t="s">
        <v>3107</v>
      </c>
      <c r="D106" t="s">
        <v>48</v>
      </c>
      <c r="E106">
        <v>6502.9533218050001</v>
      </c>
      <c r="F106">
        <v>231.65</v>
      </c>
      <c r="G106">
        <v>43.761551453711697</v>
      </c>
      <c r="H106">
        <f>(Table2[[#This Row],[1Y Return vs Nifty]]-AVERAGE(Table2[1Y Return vs Nifty]))/_xlfn.STDEV.P(Table2[1Y Return vs Nifty])</f>
        <v>0.56892750850525453</v>
      </c>
      <c r="I106">
        <v>-0.247905346209815</v>
      </c>
      <c r="J106">
        <f>(Table2[[#This Row],[1M Return vs Nifty]]-AVERAGE(Table2[1M Return vs Nifty]))/_xlfn.STDEV.P(Table2[1M Return vs Nifty])</f>
        <v>0.19407557544765131</v>
      </c>
      <c r="K106">
        <v>23.952185627299801</v>
      </c>
      <c r="L106">
        <f>(Table2[[#This Row],[6M Return vs Nifty]]-AVERAGE(Table2[6M Return vs Nifty]))/_xlfn.STDEV.P(Table2[6M Return vs Nifty])</f>
        <v>0.73449316946044907</v>
      </c>
      <c r="M106">
        <v>-0.32122789863723999</v>
      </c>
      <c r="N106">
        <f>(Table2[[#This Row],[1W Return vs Nifty]]-AVERAGE(Table2[1W Return vs Nifty]))/_xlfn.STDEV.P(Table2[1W Return vs Nifty])</f>
        <v>-0.37224148752179659</v>
      </c>
      <c r="O106">
        <v>234.56</v>
      </c>
      <c r="P106">
        <v>236.705314928647</v>
      </c>
      <c r="Q106">
        <v>210.69527750499901</v>
      </c>
      <c r="R106">
        <v>46.553969230015298</v>
      </c>
      <c r="S106" s="1">
        <f>(Table2[[#This Row],[Close Price]]-Table2[[#This Row],[20D EMA]])/Table2[[#This Row],[20D EMA]]</f>
        <v>-1.2406207366984978E-2</v>
      </c>
      <c r="T106" s="1">
        <f>(Table2[[#This Row],[Close Price]]-Table2[[#This Row],[50D EMA]])/Table2[[#This Row],[50D EMA]]</f>
        <v>-2.1356997962512499E-2</v>
      </c>
      <c r="U106" s="1">
        <f>(Table2[[#This Row],[Close Price]]-Table2[[#This Row],[200D EMA]])/Table2[[#This Row],[200D EMA]]</f>
        <v>9.945511234585605E-2</v>
      </c>
      <c r="V106">
        <v>1.0045053060084399</v>
      </c>
      <c r="W106">
        <v>229.72</v>
      </c>
      <c r="X106">
        <v>234.7</v>
      </c>
      <c r="Y106">
        <v>223.52</v>
      </c>
      <c r="Z106">
        <v>245</v>
      </c>
      <c r="AA106">
        <v>223.05</v>
      </c>
      <c r="AB106">
        <v>247</v>
      </c>
      <c r="AC106" s="1">
        <f>(Table2[[#This Row],[Close Price]]/Table2[[#This Row],[Day Low]])-1</f>
        <v>8.4015323001915831E-3</v>
      </c>
      <c r="AD106" s="1">
        <f>(Table2[[#This Row],[Day High]]/Table2[[#This Row],[Close Price]])-1</f>
        <v>1.3166414849989039E-2</v>
      </c>
      <c r="AE106" s="1">
        <f>(Table2[[#This Row],[Close Price]]/Table2[[#This Row],[Current Week Low]])-1</f>
        <v>3.6372584108804507E-2</v>
      </c>
      <c r="AF106" s="1">
        <f>(Table2[[#This Row],[Current Week High]]/Table2[[#This Row],[Close Price]])-1</f>
        <v>5.7630045327002E-2</v>
      </c>
      <c r="AG106" s="1">
        <f>(Table2[[#This Row],[Close Price]]/Table2[[#This Row],[Current Month Low]])-1</f>
        <v>3.8556377493835337E-2</v>
      </c>
      <c r="AH106" s="1">
        <f>(Table2[[#This Row],[Current Month High]]/Table2[[#This Row],[Close Price]])-1</f>
        <v>6.6263759982732484E-2</v>
      </c>
      <c r="AI106">
        <v>22.918195553636899</v>
      </c>
      <c r="AJ106">
        <v>77.034772640427903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0.13</v>
      </c>
      <c r="AM106" t="s">
        <v>3150</v>
      </c>
      <c r="AN106">
        <v>-5.67</v>
      </c>
      <c r="AO106" t="s">
        <v>3149</v>
      </c>
      <c r="AP106">
        <v>9.2089064582366001E-2</v>
      </c>
      <c r="AQ106">
        <f>(Table2[[#This Row],[Sharpe Ratio]]-AVERAGE(Table2[Sharpe Ratio]))/_xlfn.STDEV.P(Table2[Sharpe Ratio])</f>
        <v>0.41800733377193955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156</v>
      </c>
      <c r="AT106">
        <f>_xlfn.RANK.AVG(Table2[[#This Row],[6M Return vs Nifty Z-Score]],Table2[6M Return vs Nifty Z-Score])</f>
        <v>137</v>
      </c>
      <c r="AU106">
        <f>_xlfn.RANK.AVG(Table2[[#This Row],[Sharpe Ratio Z-Score]],Table2[Sharpe Ratio Z-Score])</f>
        <v>241</v>
      </c>
      <c r="AV106">
        <f>(Table2[[#This Row],[Rank 1Y]]+Table2[[#This Row],[Rank 6M]]+Table2[[#This Row],[Rank Sharpe]])/3</f>
        <v>178</v>
      </c>
    </row>
    <row r="107" spans="1:48" x14ac:dyDescent="0.3">
      <c r="A107" t="s">
        <v>424</v>
      </c>
      <c r="B107" t="s">
        <v>425</v>
      </c>
      <c r="C107" t="s">
        <v>3104</v>
      </c>
      <c r="D107" t="s">
        <v>24</v>
      </c>
      <c r="E107">
        <v>51735.770151295997</v>
      </c>
      <c r="F107">
        <v>210.88</v>
      </c>
      <c r="G107">
        <v>22.837971909260599</v>
      </c>
      <c r="H107">
        <f>(Table2[[#This Row],[1Y Return vs Nifty]]-AVERAGE(Table2[1Y Return vs Nifty]))/_xlfn.STDEV.P(Table2[1Y Return vs Nifty])</f>
        <v>0.1433702837514321</v>
      </c>
      <c r="I107">
        <v>11.5111448177532</v>
      </c>
      <c r="J107">
        <f>(Table2[[#This Row],[1M Return vs Nifty]]-AVERAGE(Table2[1M Return vs Nifty]))/_xlfn.STDEV.P(Table2[1M Return vs Nifty])</f>
        <v>1.4353379696220983</v>
      </c>
      <c r="K107">
        <v>25.2168547111126</v>
      </c>
      <c r="L107">
        <f>(Table2[[#This Row],[6M Return vs Nifty]]-AVERAGE(Table2[6M Return vs Nifty]))/_xlfn.STDEV.P(Table2[6M Return vs Nifty])</f>
        <v>0.77727848201033278</v>
      </c>
      <c r="M107">
        <v>4.3192305655523002</v>
      </c>
      <c r="N107">
        <f>(Table2[[#This Row],[1W Return vs Nifty]]-AVERAGE(Table2[1W Return vs Nifty]))/_xlfn.STDEV.P(Table2[1W Return vs Nifty])</f>
        <v>0.75943360115187519</v>
      </c>
      <c r="O107">
        <v>201.58</v>
      </c>
      <c r="P107">
        <v>196.922344567783</v>
      </c>
      <c r="Q107">
        <v>179.64278555410999</v>
      </c>
      <c r="R107">
        <v>69.016123744757095</v>
      </c>
      <c r="S107" s="1">
        <f>(Table2[[#This Row],[Close Price]]-Table2[[#This Row],[20D EMA]])/Table2[[#This Row],[20D EMA]]</f>
        <v>4.6135529318384674E-2</v>
      </c>
      <c r="T107" s="1">
        <f>(Table2[[#This Row],[Close Price]]-Table2[[#This Row],[50D EMA]])/Table2[[#This Row],[50D EMA]]</f>
        <v>7.08789825900768E-2</v>
      </c>
      <c r="U107" s="1">
        <f>(Table2[[#This Row],[Close Price]]-Table2[[#This Row],[200D EMA]])/Table2[[#This Row],[200D EMA]]</f>
        <v>0.17388515964912535</v>
      </c>
      <c r="V107">
        <v>1.0958002248216601</v>
      </c>
      <c r="W107">
        <v>204</v>
      </c>
      <c r="X107">
        <v>211.44</v>
      </c>
      <c r="Y107">
        <v>195.04</v>
      </c>
      <c r="Z107">
        <v>211.44</v>
      </c>
      <c r="AA107">
        <v>195.04</v>
      </c>
      <c r="AB107">
        <v>211.44</v>
      </c>
      <c r="AC107" s="1">
        <f>(Table2[[#This Row],[Close Price]]/Table2[[#This Row],[Day Low]])-1</f>
        <v>3.37254901960784E-2</v>
      </c>
      <c r="AD107" s="1">
        <f>(Table2[[#This Row],[Day High]]/Table2[[#This Row],[Close Price]])-1</f>
        <v>2.6555386949924653E-3</v>
      </c>
      <c r="AE107" s="1">
        <f>(Table2[[#This Row],[Close Price]]/Table2[[#This Row],[Current Week Low]])-1</f>
        <v>8.1214109926168954E-2</v>
      </c>
      <c r="AF107" s="1">
        <f>(Table2[[#This Row],[Current Week High]]/Table2[[#This Row],[Close Price]])-1</f>
        <v>2.6555386949924653E-3</v>
      </c>
      <c r="AG107" s="1">
        <f>(Table2[[#This Row],[Close Price]]/Table2[[#This Row],[Current Month Low]])-1</f>
        <v>8.1214109926168954E-2</v>
      </c>
      <c r="AH107" s="1">
        <f>(Table2[[#This Row],[Current Month High]]/Table2[[#This Row],[Close Price]])-1</f>
        <v>2.6555386949924653E-3</v>
      </c>
      <c r="AI107">
        <v>0.26555386949924598</v>
      </c>
      <c r="AJ107">
        <v>51.276901004304101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0.11</v>
      </c>
      <c r="AM107" t="s">
        <v>3150</v>
      </c>
      <c r="AN107">
        <v>3.29</v>
      </c>
      <c r="AO107" t="s">
        <v>3150</v>
      </c>
      <c r="AP107">
        <v>0.125683677544845</v>
      </c>
      <c r="AQ107">
        <f>(Table2[[#This Row],[Sharpe Ratio]]-AVERAGE(Table2[Sharpe Ratio]))/_xlfn.STDEV.P(Table2[Sharpe Ratio])</f>
        <v>0.80926793557364607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3.9246882721093845</v>
      </c>
      <c r="AS107">
        <f>_xlfn.RANK.AVG(Table2[[#This Row],[1Y Return vs Nifty Z-Score]],Table2[1Y Return vs Nifty Z-Score])</f>
        <v>269</v>
      </c>
      <c r="AT107">
        <f>_xlfn.RANK.AVG(Table2[[#This Row],[6M Return vs Nifty Z-Score]],Table2[6M Return vs Nifty Z-Score])</f>
        <v>121</v>
      </c>
      <c r="AU107">
        <f>_xlfn.RANK.AVG(Table2[[#This Row],[Sharpe Ratio Z-Score]],Table2[Sharpe Ratio Z-Score])</f>
        <v>146</v>
      </c>
      <c r="AV107">
        <f>(Table2[[#This Row],[Rank 1Y]]+Table2[[#This Row],[Rank 6M]]+Table2[[#This Row],[Rank Sharpe]])/3</f>
        <v>178.66666666666666</v>
      </c>
    </row>
    <row r="108" spans="1:48" x14ac:dyDescent="0.3">
      <c r="A108" t="s">
        <v>948</v>
      </c>
      <c r="B108" t="s">
        <v>949</v>
      </c>
      <c r="C108" t="s">
        <v>3109</v>
      </c>
      <c r="D108" t="s">
        <v>542</v>
      </c>
      <c r="E108">
        <v>14913.088094799999</v>
      </c>
      <c r="F108">
        <v>538</v>
      </c>
      <c r="G108">
        <v>40.786408599859598</v>
      </c>
      <c r="H108">
        <f>(Table2[[#This Row],[1Y Return vs Nifty]]-AVERAGE(Table2[1Y Return vs Nifty]))/_xlfn.STDEV.P(Table2[1Y Return vs Nifty])</f>
        <v>0.50841713868819172</v>
      </c>
      <c r="I108">
        <v>-2.5433186241767598</v>
      </c>
      <c r="J108">
        <f>(Table2[[#This Row],[1M Return vs Nifty]]-AVERAGE(Table2[1M Return vs Nifty]))/_xlfn.STDEV.P(Table2[1M Return vs Nifty])</f>
        <v>-4.8223771974201107E-2</v>
      </c>
      <c r="K108">
        <v>-1.82671258518657</v>
      </c>
      <c r="L108">
        <f>(Table2[[#This Row],[6M Return vs Nifty]]-AVERAGE(Table2[6M Return vs Nifty]))/_xlfn.STDEV.P(Table2[6M Return vs Nifty])</f>
        <v>-0.13763870387324842</v>
      </c>
      <c r="M108">
        <v>4.8029997806856901</v>
      </c>
      <c r="N108">
        <f>(Table2[[#This Row],[1W Return vs Nifty]]-AVERAGE(Table2[1W Return vs Nifty]))/_xlfn.STDEV.P(Table2[1W Return vs Nifty])</f>
        <v>0.87741107550241604</v>
      </c>
      <c r="O108">
        <v>555.33000000000004</v>
      </c>
      <c r="P108">
        <v>574.64739856748997</v>
      </c>
      <c r="Q108">
        <v>530.53643490344996</v>
      </c>
      <c r="R108">
        <v>43.298069733445402</v>
      </c>
      <c r="S108" s="1">
        <f>(Table2[[#This Row],[Close Price]]-Table2[[#This Row],[20D EMA]])/Table2[[#This Row],[20D EMA]]</f>
        <v>-3.1206669907982713E-2</v>
      </c>
      <c r="T108" s="1">
        <f>(Table2[[#This Row],[Close Price]]-Table2[[#This Row],[50D EMA]])/Table2[[#This Row],[50D EMA]]</f>
        <v>-6.377371351344574E-2</v>
      </c>
      <c r="U108" s="1">
        <f>(Table2[[#This Row],[Close Price]]-Table2[[#This Row],[200D EMA]])/Table2[[#This Row],[200D EMA]]</f>
        <v>1.4067959532144675E-2</v>
      </c>
      <c r="V108">
        <v>0.89671196482033599</v>
      </c>
      <c r="W108">
        <v>531.6</v>
      </c>
      <c r="X108">
        <v>547.75</v>
      </c>
      <c r="Y108">
        <v>531.6</v>
      </c>
      <c r="Z108">
        <v>565.1</v>
      </c>
      <c r="AA108">
        <v>514.04999999999995</v>
      </c>
      <c r="AB108">
        <v>589.95000000000005</v>
      </c>
      <c r="AC108" s="1">
        <f>(Table2[[#This Row],[Close Price]]/Table2[[#This Row],[Day Low]])-1</f>
        <v>1.2039127163280705E-2</v>
      </c>
      <c r="AD108" s="1">
        <f>(Table2[[#This Row],[Day High]]/Table2[[#This Row],[Close Price]])-1</f>
        <v>1.8122676579925612E-2</v>
      </c>
      <c r="AE108" s="1">
        <f>(Table2[[#This Row],[Close Price]]/Table2[[#This Row],[Current Week Low]])-1</f>
        <v>1.2039127163280705E-2</v>
      </c>
      <c r="AF108" s="1">
        <f>(Table2[[#This Row],[Current Week High]]/Table2[[#This Row],[Close Price]])-1</f>
        <v>5.0371747211895856E-2</v>
      </c>
      <c r="AG108" s="1">
        <f>(Table2[[#This Row],[Close Price]]/Table2[[#This Row],[Current Month Low]])-1</f>
        <v>4.6590798560451452E-2</v>
      </c>
      <c r="AH108" s="1">
        <f>(Table2[[#This Row],[Current Month High]]/Table2[[#This Row],[Close Price]])-1</f>
        <v>9.6561338289962828E-2</v>
      </c>
      <c r="AI108">
        <v>34.572490706319599</v>
      </c>
      <c r="AJ108">
        <v>62.980914874280501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-0.05</v>
      </c>
      <c r="AM108" t="s">
        <v>3149</v>
      </c>
      <c r="AN108">
        <v>-5.39</v>
      </c>
      <c r="AO108" t="s">
        <v>3149</v>
      </c>
      <c r="AP108">
        <v>0.21622300843693501</v>
      </c>
      <c r="AQ108">
        <f>(Table2[[#This Row],[Sharpe Ratio]]-AVERAGE(Table2[Sharpe Ratio]))/_xlfn.STDEV.P(Table2[Sharpe Ratio])</f>
        <v>1.8637367913728695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165</v>
      </c>
      <c r="AT108">
        <f>_xlfn.RANK.AVG(Table2[[#This Row],[6M Return vs Nifty Z-Score]],Table2[6M Return vs Nifty Z-Score])</f>
        <v>352</v>
      </c>
      <c r="AU108">
        <f>_xlfn.RANK.AVG(Table2[[#This Row],[Sharpe Ratio Z-Score]],Table2[Sharpe Ratio Z-Score])</f>
        <v>19</v>
      </c>
      <c r="AV108">
        <f>(Table2[[#This Row],[Rank 1Y]]+Table2[[#This Row],[Rank 6M]]+Table2[[#This Row],[Rank Sharpe]])/3</f>
        <v>178.66666666666666</v>
      </c>
    </row>
    <row r="109" spans="1:48" x14ac:dyDescent="0.3">
      <c r="A109" t="s">
        <v>340</v>
      </c>
      <c r="B109" t="s">
        <v>341</v>
      </c>
      <c r="C109" t="s">
        <v>3117</v>
      </c>
      <c r="D109" t="s">
        <v>134</v>
      </c>
      <c r="E109">
        <v>71064.027326519994</v>
      </c>
      <c r="F109">
        <v>1649.85</v>
      </c>
      <c r="G109">
        <v>56.932193254493498</v>
      </c>
      <c r="H109">
        <f>(Table2[[#This Row],[1Y Return vs Nifty]]-AVERAGE(Table2[1Y Return vs Nifty]))/_xlfn.STDEV.P(Table2[1Y Return vs Nifty])</f>
        <v>0.83680049654060207</v>
      </c>
      <c r="I109">
        <v>-5.4046331122961702</v>
      </c>
      <c r="J109">
        <f>(Table2[[#This Row],[1M Return vs Nifty]]-AVERAGE(Table2[1M Return vs Nifty]))/_xlfn.STDEV.P(Table2[1M Return vs Nifty])</f>
        <v>-0.35025854710370552</v>
      </c>
      <c r="K109">
        <v>-0.45695227164021801</v>
      </c>
      <c r="L109">
        <f>(Table2[[#This Row],[6M Return vs Nifty]]-AVERAGE(Table2[6M Return vs Nifty]))/_xlfn.STDEV.P(Table2[6M Return vs Nifty])</f>
        <v>-9.1298025601253621E-2</v>
      </c>
      <c r="M109">
        <v>5.2067954017016298</v>
      </c>
      <c r="N109">
        <f>(Table2[[#This Row],[1W Return vs Nifty]]-AVERAGE(Table2[1W Return vs Nifty]))/_xlfn.STDEV.P(Table2[1W Return vs Nifty])</f>
        <v>0.97588527772740319</v>
      </c>
      <c r="O109">
        <v>1631.63</v>
      </c>
      <c r="P109">
        <v>1699.5419144001</v>
      </c>
      <c r="Q109">
        <v>1559.05860556315</v>
      </c>
      <c r="R109">
        <v>57.850073480254501</v>
      </c>
      <c r="S109" s="1">
        <f>(Table2[[#This Row],[Close Price]]-Table2[[#This Row],[20D EMA]])/Table2[[#This Row],[20D EMA]]</f>
        <v>1.1166747363066259E-2</v>
      </c>
      <c r="T109" s="1">
        <f>(Table2[[#This Row],[Close Price]]-Table2[[#This Row],[50D EMA]])/Table2[[#This Row],[50D EMA]]</f>
        <v>-2.9238416528044413E-2</v>
      </c>
      <c r="U109" s="1">
        <f>(Table2[[#This Row],[Close Price]]-Table2[[#This Row],[200D EMA]])/Table2[[#This Row],[200D EMA]]</f>
        <v>5.8234754045089307E-2</v>
      </c>
      <c r="V109">
        <v>0.46529854612739102</v>
      </c>
      <c r="W109">
        <v>1580</v>
      </c>
      <c r="X109">
        <v>1655.05</v>
      </c>
      <c r="Y109">
        <v>1526.05</v>
      </c>
      <c r="Z109">
        <v>1655.05</v>
      </c>
      <c r="AA109">
        <v>1505.95</v>
      </c>
      <c r="AB109">
        <v>1713</v>
      </c>
      <c r="AC109" s="1">
        <f>(Table2[[#This Row],[Close Price]]/Table2[[#This Row],[Day Low]])-1</f>
        <v>4.4208860759493707E-2</v>
      </c>
      <c r="AD109" s="1">
        <f>(Table2[[#This Row],[Day High]]/Table2[[#This Row],[Close Price]])-1</f>
        <v>3.151801678940469E-3</v>
      </c>
      <c r="AE109" s="1">
        <f>(Table2[[#This Row],[Close Price]]/Table2[[#This Row],[Current Week Low]])-1</f>
        <v>8.1124471675239951E-2</v>
      </c>
      <c r="AF109" s="1">
        <f>(Table2[[#This Row],[Current Week High]]/Table2[[#This Row],[Close Price]])-1</f>
        <v>3.151801678940469E-3</v>
      </c>
      <c r="AG109" s="1">
        <f>(Table2[[#This Row],[Close Price]]/Table2[[#This Row],[Current Month Low]])-1</f>
        <v>9.5554301271622455E-2</v>
      </c>
      <c r="AH109" s="1">
        <f>(Table2[[#This Row],[Current Month High]]/Table2[[#This Row],[Close Price]])-1</f>
        <v>3.8276206927902567E-2</v>
      </c>
      <c r="AI109">
        <v>25.756886989726301</v>
      </c>
      <c r="AJ109">
        <v>85.168350168350102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0</v>
      </c>
      <c r="AM109" t="s">
        <v>3151</v>
      </c>
      <c r="AN109">
        <v>0.62</v>
      </c>
      <c r="AO109" t="s">
        <v>3150</v>
      </c>
      <c r="AP109">
        <v>0.15746618373329599</v>
      </c>
      <c r="AQ109">
        <f>(Table2[[#This Row],[Sharpe Ratio]]-AVERAGE(Table2[Sharpe Ratio]))/_xlfn.STDEV.P(Table2[Sharpe Ratio])</f>
        <v>1.1794237850233309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114</v>
      </c>
      <c r="AT109">
        <f>_xlfn.RANK.AVG(Table2[[#This Row],[6M Return vs Nifty Z-Score]],Table2[6M Return vs Nifty Z-Score])</f>
        <v>337</v>
      </c>
      <c r="AU109">
        <f>_xlfn.RANK.AVG(Table2[[#This Row],[Sharpe Ratio Z-Score]],Table2[Sharpe Ratio Z-Score])</f>
        <v>86</v>
      </c>
      <c r="AV109">
        <f>(Table2[[#This Row],[Rank 1Y]]+Table2[[#This Row],[Rank 6M]]+Table2[[#This Row],[Rank Sharpe]])/3</f>
        <v>179</v>
      </c>
    </row>
    <row r="110" spans="1:48" x14ac:dyDescent="0.3">
      <c r="A110" t="s">
        <v>25</v>
      </c>
      <c r="B110" t="s">
        <v>26</v>
      </c>
      <c r="C110" t="s">
        <v>3105</v>
      </c>
      <c r="D110" t="s">
        <v>27</v>
      </c>
      <c r="E110">
        <v>911417.71384487499</v>
      </c>
      <c r="F110">
        <v>1525.15</v>
      </c>
      <c r="G110">
        <v>39.1026092647231</v>
      </c>
      <c r="H110">
        <f>(Table2[[#This Row],[1Y Return vs Nifty]]-AVERAGE(Table2[1Y Return vs Nifty]))/_xlfn.STDEV.P(Table2[1Y Return vs Nifty])</f>
        <v>0.47417094431304962</v>
      </c>
      <c r="I110">
        <v>-3.9049150597086402</v>
      </c>
      <c r="J110">
        <f>(Table2[[#This Row],[1M Return vs Nifty]]-AVERAGE(Table2[1M Return vs Nifty]))/_xlfn.STDEV.P(Table2[1M Return vs Nifty])</f>
        <v>-0.1919512353238515</v>
      </c>
      <c r="K110">
        <v>9.80958023115301</v>
      </c>
      <c r="L110">
        <f>(Table2[[#This Row],[6M Return vs Nifty]]-AVERAGE(Table2[6M Return vs Nifty]))/_xlfn.STDEV.P(Table2[6M Return vs Nifty])</f>
        <v>0.25603141223971149</v>
      </c>
      <c r="M110">
        <v>-0.76891832458640696</v>
      </c>
      <c r="N110">
        <f>(Table2[[#This Row],[1W Return vs Nifty]]-AVERAGE(Table2[1W Return vs Nifty]))/_xlfn.STDEV.P(Table2[1W Return vs Nifty])</f>
        <v>-0.4814203771496478</v>
      </c>
      <c r="O110">
        <v>1585.66</v>
      </c>
      <c r="P110">
        <v>1603.96633413635</v>
      </c>
      <c r="Q110">
        <v>1428.2629667911399</v>
      </c>
      <c r="R110">
        <v>13.494055218692599</v>
      </c>
      <c r="S110" s="1">
        <f>(Table2[[#This Row],[Close Price]]-Table2[[#This Row],[20D EMA]])/Table2[[#This Row],[20D EMA]]</f>
        <v>-3.8160765864056596E-2</v>
      </c>
      <c r="T110" s="1">
        <f>(Table2[[#This Row],[Close Price]]-Table2[[#This Row],[50D EMA]])/Table2[[#This Row],[50D EMA]]</f>
        <v>-4.9138396772391311E-2</v>
      </c>
      <c r="U110" s="1">
        <f>(Table2[[#This Row],[Close Price]]-Table2[[#This Row],[200D EMA]])/Table2[[#This Row],[200D EMA]]</f>
        <v>6.78355705227974E-2</v>
      </c>
      <c r="V110">
        <v>0.85282035669272005</v>
      </c>
      <c r="W110">
        <v>1511</v>
      </c>
      <c r="X110">
        <v>1542.05</v>
      </c>
      <c r="Y110">
        <v>1511</v>
      </c>
      <c r="Z110">
        <v>1568.95</v>
      </c>
      <c r="AA110">
        <v>1511</v>
      </c>
      <c r="AB110">
        <v>1626.35</v>
      </c>
      <c r="AC110" s="1">
        <f>(Table2[[#This Row],[Close Price]]/Table2[[#This Row],[Day Low]])-1</f>
        <v>9.3646591661151746E-3</v>
      </c>
      <c r="AD110" s="1">
        <f>(Table2[[#This Row],[Day High]]/Table2[[#This Row],[Close Price]])-1</f>
        <v>1.108087729075824E-2</v>
      </c>
      <c r="AE110" s="1">
        <f>(Table2[[#This Row],[Close Price]]/Table2[[#This Row],[Current Week Low]])-1</f>
        <v>9.3646591661151746E-3</v>
      </c>
      <c r="AF110" s="1">
        <f>(Table2[[#This Row],[Current Week High]]/Table2[[#This Row],[Close Price]])-1</f>
        <v>2.8718486706225566E-2</v>
      </c>
      <c r="AG110" s="1">
        <f>(Table2[[#This Row],[Close Price]]/Table2[[#This Row],[Current Month Low]])-1</f>
        <v>9.3646591661151746E-3</v>
      </c>
      <c r="AH110" s="1">
        <f>(Table2[[#This Row],[Current Month High]]/Table2[[#This Row],[Close Price]])-1</f>
        <v>6.6354129102055515E-2</v>
      </c>
      <c r="AI110">
        <v>16.6442644985739</v>
      </c>
      <c r="AJ110">
        <v>58.8697916666666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0.01</v>
      </c>
      <c r="AM110" t="s">
        <v>3150</v>
      </c>
      <c r="AN110">
        <v>-5.65</v>
      </c>
      <c r="AO110" t="s">
        <v>3149</v>
      </c>
      <c r="AP110">
        <v>0.13222384823278799</v>
      </c>
      <c r="AQ110">
        <f>(Table2[[#This Row],[Sharpe Ratio]]-AVERAGE(Table2[Sharpe Ratio]))/_xlfn.STDEV.P(Table2[Sharpe Ratio])</f>
        <v>0.88543821686572244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176</v>
      </c>
      <c r="AT110">
        <f>_xlfn.RANK.AVG(Table2[[#This Row],[6M Return vs Nifty Z-Score]],Table2[6M Return vs Nifty Z-Score])</f>
        <v>228</v>
      </c>
      <c r="AU110">
        <f>_xlfn.RANK.AVG(Table2[[#This Row],[Sharpe Ratio Z-Score]],Table2[Sharpe Ratio Z-Score])</f>
        <v>134</v>
      </c>
      <c r="AV110">
        <f>(Table2[[#This Row],[Rank 1Y]]+Table2[[#This Row],[Rank 6M]]+Table2[[#This Row],[Rank Sharpe]])/3</f>
        <v>179.33333333333334</v>
      </c>
    </row>
    <row r="111" spans="1:48" x14ac:dyDescent="0.3">
      <c r="A111" t="s">
        <v>121</v>
      </c>
      <c r="B111" t="s">
        <v>122</v>
      </c>
      <c r="C111" t="s">
        <v>3106</v>
      </c>
      <c r="D111" t="s">
        <v>123</v>
      </c>
      <c r="E111">
        <v>211933.55497172501</v>
      </c>
      <c r="F111">
        <v>630.35</v>
      </c>
      <c r="G111">
        <v>33.819918079538702</v>
      </c>
      <c r="H111">
        <f>(Table2[[#This Row],[1Y Return vs Nifty]]-AVERAGE(Table2[1Y Return vs Nifty]))/_xlfn.STDEV.P(Table2[1Y Return vs Nifty])</f>
        <v>0.36672817166401006</v>
      </c>
      <c r="I111">
        <v>12.091779993986201</v>
      </c>
      <c r="J111">
        <f>(Table2[[#This Row],[1M Return vs Nifty]]-AVERAGE(Table2[1M Return vs Nifty]))/_xlfn.STDEV.P(Table2[1M Return vs Nifty])</f>
        <v>1.4966286860442128</v>
      </c>
      <c r="K111">
        <v>0.61549618867758404</v>
      </c>
      <c r="L111">
        <f>(Table2[[#This Row],[6M Return vs Nifty]]-AVERAGE(Table2[6M Return vs Nifty]))/_xlfn.STDEV.P(Table2[6M Return vs Nifty])</f>
        <v>-5.5015773464590516E-2</v>
      </c>
      <c r="M111">
        <v>9.9755787972286107</v>
      </c>
      <c r="N111">
        <f>(Table2[[#This Row],[1W Return vs Nifty]]-AVERAGE(Table2[1W Return vs Nifty]))/_xlfn.STDEV.P(Table2[1W Return vs Nifty])</f>
        <v>2.1388551466843215</v>
      </c>
      <c r="O111">
        <v>600.74</v>
      </c>
      <c r="P111">
        <v>603.19309213055999</v>
      </c>
      <c r="Q111">
        <v>574.53386065800896</v>
      </c>
      <c r="R111">
        <v>66.266520833107904</v>
      </c>
      <c r="S111" s="1">
        <f>(Table2[[#This Row],[Close Price]]-Table2[[#This Row],[20D EMA]])/Table2[[#This Row],[20D EMA]]</f>
        <v>4.9289209974364971E-2</v>
      </c>
      <c r="T111" s="1">
        <f>(Table2[[#This Row],[Close Price]]-Table2[[#This Row],[50D EMA]])/Table2[[#This Row],[50D EMA]]</f>
        <v>4.5021914580483907E-2</v>
      </c>
      <c r="U111" s="1">
        <f>(Table2[[#This Row],[Close Price]]-Table2[[#This Row],[200D EMA]])/Table2[[#This Row],[200D EMA]]</f>
        <v>9.7150304210208413E-2</v>
      </c>
      <c r="V111">
        <v>0.92401599218342201</v>
      </c>
      <c r="W111">
        <v>610</v>
      </c>
      <c r="X111">
        <v>630</v>
      </c>
      <c r="Y111">
        <v>582.85</v>
      </c>
      <c r="Z111">
        <v>639.6</v>
      </c>
      <c r="AA111">
        <v>565</v>
      </c>
      <c r="AB111">
        <v>639.6</v>
      </c>
      <c r="AC111" s="1">
        <f>(Table2[[#This Row],[Close Price]]/Table2[[#This Row],[Day Low]])-1</f>
        <v>3.3360655737704858E-2</v>
      </c>
      <c r="AD111" s="1">
        <f>(Table2[[#This Row],[Day High]]/Table2[[#This Row],[Close Price]])-1</f>
        <v>-5.552470849528035E-4</v>
      </c>
      <c r="AE111" s="1">
        <f>(Table2[[#This Row],[Close Price]]/Table2[[#This Row],[Current Week Low]])-1</f>
        <v>8.1496096765891757E-2</v>
      </c>
      <c r="AF111" s="1">
        <f>(Table2[[#This Row],[Current Week High]]/Table2[[#This Row],[Close Price]])-1</f>
        <v>1.4674387245181331E-2</v>
      </c>
      <c r="AG111" s="1">
        <f>(Table2[[#This Row],[Close Price]]/Table2[[#This Row],[Current Month Low]])-1</f>
        <v>0.11566371681415943</v>
      </c>
      <c r="AH111" s="1">
        <f>(Table2[[#This Row],[Current Month High]]/Table2[[#This Row],[Close Price]])-1</f>
        <v>1.4674387245181331E-2</v>
      </c>
      <c r="AI111">
        <v>8.0542555723011002</v>
      </c>
      <c r="AJ111">
        <v>55.067650676506702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0.18</v>
      </c>
      <c r="AM111" t="s">
        <v>3150</v>
      </c>
      <c r="AN111">
        <v>3</v>
      </c>
      <c r="AO111" t="s">
        <v>3150</v>
      </c>
      <c r="AP111">
        <v>0.21570668941624099</v>
      </c>
      <c r="AQ111">
        <f>(Table2[[#This Row],[Sharpe Ratio]]-AVERAGE(Table2[Sharpe Ratio]))/_xlfn.STDEV.P(Table2[Sharpe Ratio])</f>
        <v>1.8577234674216743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199</v>
      </c>
      <c r="AT111">
        <f>_xlfn.RANK.AVG(Table2[[#This Row],[6M Return vs Nifty Z-Score]],Table2[6M Return vs Nifty Z-Score])</f>
        <v>321</v>
      </c>
      <c r="AU111">
        <f>_xlfn.RANK.AVG(Table2[[#This Row],[Sharpe Ratio Z-Score]],Table2[Sharpe Ratio Z-Score])</f>
        <v>20</v>
      </c>
      <c r="AV111">
        <f>(Table2[[#This Row],[Rank 1Y]]+Table2[[#This Row],[Rank 6M]]+Table2[[#This Row],[Rank Sharpe]])/3</f>
        <v>180</v>
      </c>
    </row>
    <row r="112" spans="1:48" x14ac:dyDescent="0.3">
      <c r="A112" t="s">
        <v>1173</v>
      </c>
      <c r="B112" t="s">
        <v>1174</v>
      </c>
      <c r="C112" t="s">
        <v>3110</v>
      </c>
      <c r="D112" t="s">
        <v>303</v>
      </c>
      <c r="E112">
        <v>9847.8214828399996</v>
      </c>
      <c r="F112">
        <v>248.6</v>
      </c>
      <c r="G112">
        <v>25.3863503536674</v>
      </c>
      <c r="H112">
        <f>(Table2[[#This Row],[1Y Return vs Nifty]]-AVERAGE(Table2[1Y Return vs Nifty]))/_xlfn.STDEV.P(Table2[1Y Return vs Nifty])</f>
        <v>0.19520084439332874</v>
      </c>
      <c r="I112">
        <v>-3.4917203675268</v>
      </c>
      <c r="J112">
        <f>(Table2[[#This Row],[1M Return vs Nifty]]-AVERAGE(Table2[1M Return vs Nifty]))/_xlfn.STDEV.P(Table2[1M Return vs Nifty])</f>
        <v>-0.14833520973280551</v>
      </c>
      <c r="K112">
        <v>44.4649121103607</v>
      </c>
      <c r="L112">
        <f>(Table2[[#This Row],[6M Return vs Nifty]]-AVERAGE(Table2[6M Return vs Nifty]))/_xlfn.STDEV.P(Table2[6M Return vs Nifty])</f>
        <v>1.4284639678783764</v>
      </c>
      <c r="M112">
        <v>3.8180079299904102</v>
      </c>
      <c r="N112">
        <f>(Table2[[#This Row],[1W Return vs Nifty]]-AVERAGE(Table2[1W Return vs Nifty]))/_xlfn.STDEV.P(Table2[1W Return vs Nifty])</f>
        <v>0.6371997367779122</v>
      </c>
      <c r="O112">
        <v>269.95</v>
      </c>
      <c r="P112">
        <v>268.01285692553301</v>
      </c>
      <c r="Q112">
        <v>231.11714737846199</v>
      </c>
      <c r="R112">
        <v>32.696788301354303</v>
      </c>
      <c r="S112" s="1">
        <f>(Table2[[#This Row],[Close Price]]-Table2[[#This Row],[20D EMA]])/Table2[[#This Row],[20D EMA]]</f>
        <v>-7.9088720133358006E-2</v>
      </c>
      <c r="T112" s="1">
        <f>(Table2[[#This Row],[Close Price]]-Table2[[#This Row],[50D EMA]])/Table2[[#This Row],[50D EMA]]</f>
        <v>-7.243255845344336E-2</v>
      </c>
      <c r="U112" s="1">
        <f>(Table2[[#This Row],[Close Price]]-Table2[[#This Row],[200D EMA]])/Table2[[#This Row],[200D EMA]]</f>
        <v>7.5644982727781987E-2</v>
      </c>
      <c r="V112">
        <v>0.154180654169746</v>
      </c>
      <c r="W112">
        <v>244.9</v>
      </c>
      <c r="X112">
        <v>256.25</v>
      </c>
      <c r="Y112">
        <v>244.9</v>
      </c>
      <c r="Z112">
        <v>269.7</v>
      </c>
      <c r="AA112">
        <v>244.9</v>
      </c>
      <c r="AB112">
        <v>308.89999999999998</v>
      </c>
      <c r="AC112" s="1">
        <f>(Table2[[#This Row],[Close Price]]/Table2[[#This Row],[Day Low]])-1</f>
        <v>1.5108207431604681E-2</v>
      </c>
      <c r="AD112" s="1">
        <f>(Table2[[#This Row],[Day High]]/Table2[[#This Row],[Close Price]])-1</f>
        <v>3.0772325020112623E-2</v>
      </c>
      <c r="AE112" s="1">
        <f>(Table2[[#This Row],[Close Price]]/Table2[[#This Row],[Current Week Low]])-1</f>
        <v>1.5108207431604681E-2</v>
      </c>
      <c r="AF112" s="1">
        <f>(Table2[[#This Row],[Current Week High]]/Table2[[#This Row],[Close Price]])-1</f>
        <v>8.4875301689461002E-2</v>
      </c>
      <c r="AG112" s="1">
        <f>(Table2[[#This Row],[Close Price]]/Table2[[#This Row],[Current Month Low]])-1</f>
        <v>1.5108207431604681E-2</v>
      </c>
      <c r="AH112" s="1">
        <f>(Table2[[#This Row],[Current Month High]]/Table2[[#This Row],[Close Price]])-1</f>
        <v>0.24255832662912313</v>
      </c>
      <c r="AI112">
        <v>41.190667739340299</v>
      </c>
      <c r="AJ112">
        <v>72.101073035652405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0.49</v>
      </c>
      <c r="AM112" t="s">
        <v>3150</v>
      </c>
      <c r="AN112">
        <v>-14.59</v>
      </c>
      <c r="AO112" t="s">
        <v>3149</v>
      </c>
      <c r="AP112">
        <v>9.5157501801561004E-2</v>
      </c>
      <c r="AQ112">
        <f>(Table2[[#This Row],[Sharpe Ratio]]-AVERAGE(Table2[Sharpe Ratio]))/_xlfn.STDEV.P(Table2[Sharpe Ratio])</f>
        <v>0.45374397387890752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2.5662733131957194</v>
      </c>
      <c r="AS112">
        <f>_xlfn.RANK.AVG(Table2[[#This Row],[1Y Return vs Nifty Z-Score]],Table2[1Y Return vs Nifty Z-Score])</f>
        <v>251</v>
      </c>
      <c r="AT112">
        <f>_xlfn.RANK.AVG(Table2[[#This Row],[6M Return vs Nifty Z-Score]],Table2[6M Return vs Nifty Z-Score])</f>
        <v>57</v>
      </c>
      <c r="AU112">
        <f>_xlfn.RANK.AVG(Table2[[#This Row],[Sharpe Ratio Z-Score]],Table2[Sharpe Ratio Z-Score])</f>
        <v>232</v>
      </c>
      <c r="AV112">
        <f>(Table2[[#This Row],[Rank 1Y]]+Table2[[#This Row],[Rank 6M]]+Table2[[#This Row],[Rank Sharpe]])/3</f>
        <v>180</v>
      </c>
    </row>
    <row r="113" spans="1:48" x14ac:dyDescent="0.3">
      <c r="A113" t="s">
        <v>663</v>
      </c>
      <c r="B113" t="s">
        <v>664</v>
      </c>
      <c r="C113" t="s">
        <v>3107</v>
      </c>
      <c r="D113" t="s">
        <v>48</v>
      </c>
      <c r="E113">
        <v>26407.040000000001</v>
      </c>
      <c r="F113">
        <v>992</v>
      </c>
      <c r="G113">
        <v>48.980232714252502</v>
      </c>
      <c r="H113">
        <f>(Table2[[#This Row],[1Y Return vs Nifty]]-AVERAGE(Table2[1Y Return vs Nifty]))/_xlfn.STDEV.P(Table2[1Y Return vs Nifty])</f>
        <v>0.67506840611756047</v>
      </c>
      <c r="I113">
        <v>6.6574984096873804</v>
      </c>
      <c r="J113">
        <f>(Table2[[#This Row],[1M Return vs Nifty]]-AVERAGE(Table2[1M Return vs Nifty]))/_xlfn.STDEV.P(Table2[1M Return vs Nifty])</f>
        <v>0.92299652393159293</v>
      </c>
      <c r="K113">
        <v>20.963943338596199</v>
      </c>
      <c r="L113">
        <f>(Table2[[#This Row],[6M Return vs Nifty]]-AVERAGE(Table2[6M Return vs Nifty]))/_xlfn.STDEV.P(Table2[6M Return vs Nifty])</f>
        <v>0.63339725280254755</v>
      </c>
      <c r="M113">
        <v>4.4174164433957799</v>
      </c>
      <c r="N113">
        <f>(Table2[[#This Row],[1W Return vs Nifty]]-AVERAGE(Table2[1W Return vs Nifty]))/_xlfn.STDEV.P(Table2[1W Return vs Nifty])</f>
        <v>0.78337832835339938</v>
      </c>
      <c r="O113">
        <v>986.97</v>
      </c>
      <c r="P113">
        <v>971.04711260962802</v>
      </c>
      <c r="Q113">
        <v>854.05701105237301</v>
      </c>
      <c r="R113">
        <v>50.744558783468698</v>
      </c>
      <c r="S113" s="1">
        <f>(Table2[[#This Row],[Close Price]]-Table2[[#This Row],[20D EMA]])/Table2[[#This Row],[20D EMA]]</f>
        <v>5.0964061724266922E-3</v>
      </c>
      <c r="T113" s="1">
        <f>(Table2[[#This Row],[Close Price]]-Table2[[#This Row],[50D EMA]])/Table2[[#This Row],[50D EMA]]</f>
        <v>2.157762184582622E-2</v>
      </c>
      <c r="U113" s="1">
        <f>(Table2[[#This Row],[Close Price]]-Table2[[#This Row],[200D EMA]])/Table2[[#This Row],[200D EMA]]</f>
        <v>0.16151496581903005</v>
      </c>
      <c r="V113">
        <v>0.91190901781185596</v>
      </c>
      <c r="W113">
        <v>979.25</v>
      </c>
      <c r="X113">
        <v>1010.4</v>
      </c>
      <c r="Y113">
        <v>979.25</v>
      </c>
      <c r="Z113">
        <v>1037.95</v>
      </c>
      <c r="AA113">
        <v>941.05</v>
      </c>
      <c r="AB113">
        <v>1075</v>
      </c>
      <c r="AC113" s="1">
        <f>(Table2[[#This Row],[Close Price]]/Table2[[#This Row],[Day Low]])-1</f>
        <v>1.3020168496298279E-2</v>
      </c>
      <c r="AD113" s="1">
        <f>(Table2[[#This Row],[Day High]]/Table2[[#This Row],[Close Price]])-1</f>
        <v>1.8548387096774199E-2</v>
      </c>
      <c r="AE113" s="1">
        <f>(Table2[[#This Row],[Close Price]]/Table2[[#This Row],[Current Week Low]])-1</f>
        <v>1.3020168496298279E-2</v>
      </c>
      <c r="AF113" s="1">
        <f>(Table2[[#This Row],[Current Week High]]/Table2[[#This Row],[Close Price]])-1</f>
        <v>4.6320564516129092E-2</v>
      </c>
      <c r="AG113" s="1">
        <f>(Table2[[#This Row],[Close Price]]/Table2[[#This Row],[Current Month Low]])-1</f>
        <v>5.4141650284257103E-2</v>
      </c>
      <c r="AH113" s="1">
        <f>(Table2[[#This Row],[Current Month High]]/Table2[[#This Row],[Close Price]])-1</f>
        <v>8.3669354838709742E-2</v>
      </c>
      <c r="AI113">
        <v>8.3669354838709697</v>
      </c>
      <c r="AJ113">
        <v>75.218581647973096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0.21</v>
      </c>
      <c r="AM113" t="s">
        <v>3150</v>
      </c>
      <c r="AN113">
        <v>-1</v>
      </c>
      <c r="AO113" t="s">
        <v>3149</v>
      </c>
      <c r="AP113">
        <v>8.7532173026254004E-2</v>
      </c>
      <c r="AQ113">
        <f>(Table2[[#This Row],[Sharpe Ratio]]-AVERAGE(Table2[Sharpe Ratio]))/_xlfn.STDEV.P(Table2[Sharpe Ratio])</f>
        <v>0.36493536849641134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3.3797758797015121</v>
      </c>
      <c r="AS113">
        <f>_xlfn.RANK.AVG(Table2[[#This Row],[1Y Return vs Nifty Z-Score]],Table2[1Y Return vs Nifty Z-Score])</f>
        <v>134</v>
      </c>
      <c r="AT113">
        <f>_xlfn.RANK.AVG(Table2[[#This Row],[6M Return vs Nifty Z-Score]],Table2[6M Return vs Nifty Z-Score])</f>
        <v>152</v>
      </c>
      <c r="AU113">
        <f>_xlfn.RANK.AVG(Table2[[#This Row],[Sharpe Ratio Z-Score]],Table2[Sharpe Ratio Z-Score])</f>
        <v>255</v>
      </c>
      <c r="AV113">
        <f>(Table2[[#This Row],[Rank 1Y]]+Table2[[#This Row],[Rank 6M]]+Table2[[#This Row],[Rank Sharpe]])/3</f>
        <v>180.33333333333334</v>
      </c>
    </row>
    <row r="114" spans="1:48" x14ac:dyDescent="0.3">
      <c r="A114" t="s">
        <v>237</v>
      </c>
      <c r="B114" t="s">
        <v>238</v>
      </c>
      <c r="C114" t="s">
        <v>3109</v>
      </c>
      <c r="D114" t="s">
        <v>211</v>
      </c>
      <c r="E114">
        <v>100598.9718668</v>
      </c>
      <c r="F114">
        <v>34108.699999999997</v>
      </c>
      <c r="G114">
        <v>47.537235208459101</v>
      </c>
      <c r="H114">
        <f>(Table2[[#This Row],[1Y Return vs Nifty]]-AVERAGE(Table2[1Y Return vs Nifty]))/_xlfn.STDEV.P(Table2[1Y Return vs Nifty])</f>
        <v>0.64571979429960891</v>
      </c>
      <c r="I114">
        <v>-1.0378702229991601</v>
      </c>
      <c r="J114">
        <f>(Table2[[#This Row],[1M Return vs Nifty]]-AVERAGE(Table2[1M Return vs Nifty]))/_xlfn.STDEV.P(Table2[1M Return vs Nifty])</f>
        <v>0.11068842422328745</v>
      </c>
      <c r="K114">
        <v>6.8012081167686604</v>
      </c>
      <c r="L114">
        <f>(Table2[[#This Row],[6M Return vs Nifty]]-AVERAGE(Table2[6M Return vs Nifty]))/_xlfn.STDEV.P(Table2[6M Return vs Nifty])</f>
        <v>0.15425447878907805</v>
      </c>
      <c r="M114">
        <v>3.1341559695356702</v>
      </c>
      <c r="N114">
        <f>(Table2[[#This Row],[1W Return vs Nifty]]-AVERAGE(Table2[1W Return vs Nifty]))/_xlfn.STDEV.P(Table2[1W Return vs Nifty])</f>
        <v>0.47042780379769872</v>
      </c>
      <c r="O114">
        <v>34973</v>
      </c>
      <c r="P114">
        <v>35243.968007900097</v>
      </c>
      <c r="Q114">
        <v>31849.3825607207</v>
      </c>
      <c r="R114">
        <v>40.233944634971799</v>
      </c>
      <c r="S114" s="1">
        <f>(Table2[[#This Row],[Close Price]]-Table2[[#This Row],[20D EMA]])/Table2[[#This Row],[20D EMA]]</f>
        <v>-2.4713350298802016E-2</v>
      </c>
      <c r="T114" s="1">
        <f>(Table2[[#This Row],[Close Price]]-Table2[[#This Row],[50D EMA]])/Table2[[#This Row],[50D EMA]]</f>
        <v>-3.2211696697875353E-2</v>
      </c>
      <c r="U114" s="1">
        <f>(Table2[[#This Row],[Close Price]]-Table2[[#This Row],[200D EMA]])/Table2[[#This Row],[200D EMA]]</f>
        <v>7.0937558521642255E-2</v>
      </c>
      <c r="V114">
        <v>1.0163336066570099</v>
      </c>
      <c r="W114">
        <v>33817.5</v>
      </c>
      <c r="X114">
        <v>34399.9</v>
      </c>
      <c r="Y114">
        <v>33610</v>
      </c>
      <c r="Z114">
        <v>34829.4</v>
      </c>
      <c r="AA114">
        <v>32830.5</v>
      </c>
      <c r="AB114">
        <v>36772.699999999997</v>
      </c>
      <c r="AC114" s="1">
        <f>(Table2[[#This Row],[Close Price]]/Table2[[#This Row],[Day Low]])-1</f>
        <v>8.610926295556931E-3</v>
      </c>
      <c r="AD114" s="1">
        <f>(Table2[[#This Row],[Day High]]/Table2[[#This Row],[Close Price]])-1</f>
        <v>8.5374112763021426E-3</v>
      </c>
      <c r="AE114" s="1">
        <f>(Table2[[#This Row],[Close Price]]/Table2[[#This Row],[Current Week Low]])-1</f>
        <v>1.4837845879202449E-2</v>
      </c>
      <c r="AF114" s="1">
        <f>(Table2[[#This Row],[Current Week High]]/Table2[[#This Row],[Close Price]])-1</f>
        <v>2.1129506548182908E-2</v>
      </c>
      <c r="AG114" s="1">
        <f>(Table2[[#This Row],[Close Price]]/Table2[[#This Row],[Current Month Low]])-1</f>
        <v>3.8933308965748203E-2</v>
      </c>
      <c r="AH114" s="1">
        <f>(Table2[[#This Row],[Current Month High]]/Table2[[#This Row],[Close Price]])-1</f>
        <v>7.8103240522212847E-2</v>
      </c>
      <c r="AI114">
        <v>14.600673728403599</v>
      </c>
      <c r="AJ114">
        <v>65.736720756266294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0.19</v>
      </c>
      <c r="AM114" t="s">
        <v>3150</v>
      </c>
      <c r="AN114">
        <v>-3.05</v>
      </c>
      <c r="AO114" t="s">
        <v>3149</v>
      </c>
      <c r="AP114">
        <v>0.12539014680947499</v>
      </c>
      <c r="AQ114">
        <f>(Table2[[#This Row],[Sharpe Ratio]]-AVERAGE(Table2[Sharpe Ratio]))/_xlfn.STDEV.P(Table2[Sharpe Ratio])</f>
        <v>0.80584932163407097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140</v>
      </c>
      <c r="AT114">
        <f>_xlfn.RANK.AVG(Table2[[#This Row],[6M Return vs Nifty Z-Score]],Table2[6M Return vs Nifty Z-Score])</f>
        <v>256</v>
      </c>
      <c r="AU114">
        <f>_xlfn.RANK.AVG(Table2[[#This Row],[Sharpe Ratio Z-Score]],Table2[Sharpe Ratio Z-Score])</f>
        <v>147</v>
      </c>
      <c r="AV114">
        <f>(Table2[[#This Row],[Rank 1Y]]+Table2[[#This Row],[Rank 6M]]+Table2[[#This Row],[Rank Sharpe]])/3</f>
        <v>181</v>
      </c>
    </row>
    <row r="115" spans="1:48" x14ac:dyDescent="0.3">
      <c r="A115" t="s">
        <v>49</v>
      </c>
      <c r="B115" t="s">
        <v>50</v>
      </c>
      <c r="C115" t="s">
        <v>3108</v>
      </c>
      <c r="D115" t="s">
        <v>51</v>
      </c>
      <c r="E115">
        <v>427081.62465999997</v>
      </c>
      <c r="F115">
        <v>1780</v>
      </c>
      <c r="G115">
        <v>29.903839394694799</v>
      </c>
      <c r="H115">
        <f>(Table2[[#This Row],[1Y Return vs Nifty]]-AVERAGE(Table2[1Y Return vs Nifty]))/_xlfn.STDEV.P(Table2[1Y Return vs Nifty])</f>
        <v>0.28708044343952815</v>
      </c>
      <c r="I115">
        <v>-1.46143863446406</v>
      </c>
      <c r="J115">
        <f>(Table2[[#This Row],[1M Return vs Nifty]]-AVERAGE(Table2[1M Return vs Nifty]))/_xlfn.STDEV.P(Table2[1M Return vs Nifty])</f>
        <v>6.5977369063165717E-2</v>
      </c>
      <c r="K115">
        <v>11.8696394321929</v>
      </c>
      <c r="L115">
        <f>(Table2[[#This Row],[6M Return vs Nifty]]-AVERAGE(Table2[6M Return vs Nifty]))/_xlfn.STDEV.P(Table2[6M Return vs Nifty])</f>
        <v>0.32572575198115972</v>
      </c>
      <c r="M115">
        <v>0.25345102024566901</v>
      </c>
      <c r="N115">
        <f>(Table2[[#This Row],[1W Return vs Nifty]]-AVERAGE(Table2[1W Return vs Nifty]))/_xlfn.STDEV.P(Table2[1W Return vs Nifty])</f>
        <v>-0.23209373671129774</v>
      </c>
      <c r="O115">
        <v>1812.32</v>
      </c>
      <c r="P115">
        <v>1822.9529006667001</v>
      </c>
      <c r="Q115">
        <v>1648.0009942609599</v>
      </c>
      <c r="R115">
        <v>41.562686425591998</v>
      </c>
      <c r="S115" s="1">
        <f>(Table2[[#This Row],[Close Price]]-Table2[[#This Row],[20D EMA]])/Table2[[#This Row],[20D EMA]]</f>
        <v>-1.783349518848765E-2</v>
      </c>
      <c r="T115" s="1">
        <f>(Table2[[#This Row],[Close Price]]-Table2[[#This Row],[50D EMA]])/Table2[[#This Row],[50D EMA]]</f>
        <v>-2.3562265734342957E-2</v>
      </c>
      <c r="U115" s="1">
        <f>(Table2[[#This Row],[Close Price]]-Table2[[#This Row],[200D EMA]])/Table2[[#This Row],[200D EMA]]</f>
        <v>8.009643574167534E-2</v>
      </c>
      <c r="V115">
        <v>0.93714324681257699</v>
      </c>
      <c r="W115">
        <v>1758.05</v>
      </c>
      <c r="X115">
        <v>1791.45</v>
      </c>
      <c r="Y115">
        <v>1730</v>
      </c>
      <c r="Z115">
        <v>1806.75</v>
      </c>
      <c r="AA115">
        <v>1730</v>
      </c>
      <c r="AB115">
        <v>1864.95</v>
      </c>
      <c r="AC115" s="1">
        <f>(Table2[[#This Row],[Close Price]]/Table2[[#This Row],[Day Low]])-1</f>
        <v>1.2485424191575945E-2</v>
      </c>
      <c r="AD115" s="1">
        <f>(Table2[[#This Row],[Day High]]/Table2[[#This Row],[Close Price]])-1</f>
        <v>6.4325842696628666E-3</v>
      </c>
      <c r="AE115" s="1">
        <f>(Table2[[#This Row],[Close Price]]/Table2[[#This Row],[Current Week Low]])-1</f>
        <v>2.8901734104046284E-2</v>
      </c>
      <c r="AF115" s="1">
        <f>(Table2[[#This Row],[Current Week High]]/Table2[[#This Row],[Close Price]])-1</f>
        <v>1.5028089887640483E-2</v>
      </c>
      <c r="AG115" s="1">
        <f>(Table2[[#This Row],[Close Price]]/Table2[[#This Row],[Current Month Low]])-1</f>
        <v>2.8901734104046284E-2</v>
      </c>
      <c r="AH115" s="1">
        <f>(Table2[[#This Row],[Current Month High]]/Table2[[#This Row],[Close Price]])-1</f>
        <v>4.7724719101123636E-2</v>
      </c>
      <c r="AI115">
        <v>10.1320224719101</v>
      </c>
      <c r="AJ115">
        <v>50.274377374419501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0.04</v>
      </c>
      <c r="AM115" t="s">
        <v>3150</v>
      </c>
      <c r="AN115">
        <v>-4.22</v>
      </c>
      <c r="AO115" t="s">
        <v>3149</v>
      </c>
      <c r="AP115">
        <v>0.14238925519946799</v>
      </c>
      <c r="AQ115">
        <f>(Table2[[#This Row],[Sharpe Ratio]]-AVERAGE(Table2[Sharpe Ratio]))/_xlfn.STDEV.P(Table2[Sharpe Ratio])</f>
        <v>1.0038299141233944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218</v>
      </c>
      <c r="AT115">
        <f>_xlfn.RANK.AVG(Table2[[#This Row],[6M Return vs Nifty Z-Score]],Table2[6M Return vs Nifty Z-Score])</f>
        <v>216</v>
      </c>
      <c r="AU115">
        <f>_xlfn.RANK.AVG(Table2[[#This Row],[Sharpe Ratio Z-Score]],Table2[Sharpe Ratio Z-Score])</f>
        <v>115</v>
      </c>
      <c r="AV115">
        <f>(Table2[[#This Row],[Rank 1Y]]+Table2[[#This Row],[Rank 6M]]+Table2[[#This Row],[Rank Sharpe]])/3</f>
        <v>183</v>
      </c>
    </row>
    <row r="116" spans="1:48" x14ac:dyDescent="0.3">
      <c r="A116" t="s">
        <v>1043</v>
      </c>
      <c r="B116" t="s">
        <v>1044</v>
      </c>
      <c r="C116" t="s">
        <v>3104</v>
      </c>
      <c r="D116" t="s">
        <v>487</v>
      </c>
      <c r="E116">
        <v>12607.506878856</v>
      </c>
      <c r="F116">
        <v>131.91</v>
      </c>
      <c r="G116">
        <v>38.999607965923701</v>
      </c>
      <c r="H116">
        <f>(Table2[[#This Row],[1Y Return vs Nifty]]-AVERAGE(Table2[1Y Return vs Nifty]))/_xlfn.STDEV.P(Table2[1Y Return vs Nifty])</f>
        <v>0.47207603761842831</v>
      </c>
      <c r="I116">
        <v>-14.5119490304915</v>
      </c>
      <c r="J116">
        <f>(Table2[[#This Row],[1M Return vs Nifty]]-AVERAGE(Table2[1M Return vs Nifty]))/_xlfn.STDEV.P(Table2[1M Return vs Nifty])</f>
        <v>-1.3116090476540272</v>
      </c>
      <c r="K116">
        <v>57.615650668553499</v>
      </c>
      <c r="L116">
        <f>(Table2[[#This Row],[6M Return vs Nifty]]-AVERAGE(Table2[6M Return vs Nifty]))/_xlfn.STDEV.P(Table2[6M Return vs Nifty])</f>
        <v>1.8733696484835745</v>
      </c>
      <c r="M116">
        <v>0.93606334328202201</v>
      </c>
      <c r="N116">
        <f>(Table2[[#This Row],[1W Return vs Nifty]]-AVERAGE(Table2[1W Return vs Nifty]))/_xlfn.STDEV.P(Table2[1W Return vs Nifty])</f>
        <v>-6.5624115840157621E-2</v>
      </c>
      <c r="O116">
        <v>137.26</v>
      </c>
      <c r="P116">
        <v>134.23298679813701</v>
      </c>
      <c r="Q116">
        <v>110.129792020846</v>
      </c>
      <c r="R116">
        <v>38.839093759618997</v>
      </c>
      <c r="S116" s="1">
        <f>(Table2[[#This Row],[Close Price]]-Table2[[#This Row],[20D EMA]])/Table2[[#This Row],[20D EMA]]</f>
        <v>-3.8977123706833705E-2</v>
      </c>
      <c r="T116" s="1">
        <f>(Table2[[#This Row],[Close Price]]-Table2[[#This Row],[50D EMA]])/Table2[[#This Row],[50D EMA]]</f>
        <v>-1.7305632941255908E-2</v>
      </c>
      <c r="U116" s="1">
        <f>(Table2[[#This Row],[Close Price]]-Table2[[#This Row],[200D EMA]])/Table2[[#This Row],[200D EMA]]</f>
        <v>0.19776853819020485</v>
      </c>
      <c r="V116">
        <v>0.37036628787180798</v>
      </c>
      <c r="W116">
        <v>129.35</v>
      </c>
      <c r="X116">
        <v>132.5</v>
      </c>
      <c r="Y116">
        <v>125.35</v>
      </c>
      <c r="Z116">
        <v>135.49</v>
      </c>
      <c r="AA116">
        <v>125.35</v>
      </c>
      <c r="AB116">
        <v>151.49</v>
      </c>
      <c r="AC116" s="1">
        <f>(Table2[[#This Row],[Close Price]]/Table2[[#This Row],[Day Low]])-1</f>
        <v>1.9791264012369636E-2</v>
      </c>
      <c r="AD116" s="1">
        <f>(Table2[[#This Row],[Day High]]/Table2[[#This Row],[Close Price]])-1</f>
        <v>4.4727465696308144E-3</v>
      </c>
      <c r="AE116" s="1">
        <f>(Table2[[#This Row],[Close Price]]/Table2[[#This Row],[Current Week Low]])-1</f>
        <v>5.2333466294375741E-2</v>
      </c>
      <c r="AF116" s="1">
        <f>(Table2[[#This Row],[Current Week High]]/Table2[[#This Row],[Close Price]])-1</f>
        <v>2.7139716473353115E-2</v>
      </c>
      <c r="AG116" s="1">
        <f>(Table2[[#This Row],[Close Price]]/Table2[[#This Row],[Current Month Low]])-1</f>
        <v>5.2333466294375741E-2</v>
      </c>
      <c r="AH116" s="1">
        <f>(Table2[[#This Row],[Current Month High]]/Table2[[#This Row],[Close Price]])-1</f>
        <v>0.14843453870062939</v>
      </c>
      <c r="AI116">
        <v>27.928132817830299</v>
      </c>
      <c r="AJ116">
        <v>91.173913043478194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0.25</v>
      </c>
      <c r="AM116" t="s">
        <v>3150</v>
      </c>
      <c r="AN116">
        <v>-6.99</v>
      </c>
      <c r="AO116" t="s">
        <v>3149</v>
      </c>
      <c r="AP116">
        <v>5.9974996688702001E-2</v>
      </c>
      <c r="AQ116">
        <f>(Table2[[#This Row],[Sharpe Ratio]]-AVERAGE(Table2[Sharpe Ratio]))/_xlfn.STDEV.P(Table2[Sharpe Ratio])</f>
        <v>4.398994162608124E-2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1.0122024642338991</v>
      </c>
      <c r="AS116">
        <f>_xlfn.RANK.AVG(Table2[[#This Row],[1Y Return vs Nifty Z-Score]],Table2[1Y Return vs Nifty Z-Score])</f>
        <v>177</v>
      </c>
      <c r="AT116">
        <f>_xlfn.RANK.AVG(Table2[[#This Row],[6M Return vs Nifty Z-Score]],Table2[6M Return vs Nifty Z-Score])</f>
        <v>36</v>
      </c>
      <c r="AU116">
        <f>_xlfn.RANK.AVG(Table2[[#This Row],[Sharpe Ratio Z-Score]],Table2[Sharpe Ratio Z-Score])</f>
        <v>343</v>
      </c>
      <c r="AV116">
        <f>(Table2[[#This Row],[Rank 1Y]]+Table2[[#This Row],[Rank 6M]]+Table2[[#This Row],[Rank Sharpe]])/3</f>
        <v>185.33333333333334</v>
      </c>
    </row>
    <row r="117" spans="1:48" x14ac:dyDescent="0.3">
      <c r="A117" t="s">
        <v>1661</v>
      </c>
      <c r="B117" t="s">
        <v>1662</v>
      </c>
      <c r="C117" t="s">
        <v>3123</v>
      </c>
      <c r="D117" t="s">
        <v>178</v>
      </c>
      <c r="E117">
        <v>5218.2447060019904</v>
      </c>
      <c r="F117">
        <v>142.18</v>
      </c>
      <c r="G117">
        <v>104.290238768778</v>
      </c>
      <c r="H117">
        <f>(Table2[[#This Row],[1Y Return vs Nifty]]-AVERAGE(Table2[1Y Return vs Nifty]))/_xlfn.STDEV.P(Table2[1Y Return vs Nifty])</f>
        <v>1.7999989003323096</v>
      </c>
      <c r="I117">
        <v>-13.584337669646899</v>
      </c>
      <c r="J117">
        <f>(Table2[[#This Row],[1M Return vs Nifty]]-AVERAGE(Table2[1M Return vs Nifty]))/_xlfn.STDEV.P(Table2[1M Return vs Nifty])</f>
        <v>-1.2136922021120282</v>
      </c>
      <c r="K117">
        <v>-0.91230416277056003</v>
      </c>
      <c r="L117">
        <f>(Table2[[#This Row],[6M Return vs Nifty]]-AVERAGE(Table2[6M Return vs Nifty]))/_xlfn.STDEV.P(Table2[6M Return vs Nifty])</f>
        <v>-0.10670314084567445</v>
      </c>
      <c r="M117">
        <v>2.7206037093961001E-2</v>
      </c>
      <c r="N117">
        <f>(Table2[[#This Row],[1W Return vs Nifty]]-AVERAGE(Table2[1W Return vs Nifty]))/_xlfn.STDEV.P(Table2[1W Return vs Nifty])</f>
        <v>-0.28726841683094823</v>
      </c>
      <c r="O117">
        <v>161.56</v>
      </c>
      <c r="P117">
        <v>174.19696783310499</v>
      </c>
      <c r="Q117">
        <v>157.46732914171801</v>
      </c>
      <c r="R117">
        <v>26.3174767716745</v>
      </c>
      <c r="S117" s="1">
        <f>(Table2[[#This Row],[Close Price]]-Table2[[#This Row],[20D EMA]])/Table2[[#This Row],[20D EMA]]</f>
        <v>-0.11995543451349341</v>
      </c>
      <c r="T117" s="1">
        <f>(Table2[[#This Row],[Close Price]]-Table2[[#This Row],[50D EMA]])/Table2[[#This Row],[50D EMA]]</f>
        <v>-0.18379750366137182</v>
      </c>
      <c r="U117" s="1">
        <f>(Table2[[#This Row],[Close Price]]-Table2[[#This Row],[200D EMA]])/Table2[[#This Row],[200D EMA]]</f>
        <v>-9.7082545471763593E-2</v>
      </c>
      <c r="V117">
        <v>0.54689139491650296</v>
      </c>
      <c r="W117">
        <v>140.81</v>
      </c>
      <c r="X117">
        <v>149.16999999999999</v>
      </c>
      <c r="Y117">
        <v>140.81</v>
      </c>
      <c r="Z117">
        <v>153.88999999999999</v>
      </c>
      <c r="AA117">
        <v>140.81</v>
      </c>
      <c r="AB117">
        <v>179</v>
      </c>
      <c r="AC117" s="1">
        <f>(Table2[[#This Row],[Close Price]]/Table2[[#This Row],[Day Low]])-1</f>
        <v>9.7294226262338857E-3</v>
      </c>
      <c r="AD117" s="1">
        <f>(Table2[[#This Row],[Day High]]/Table2[[#This Row],[Close Price]])-1</f>
        <v>4.9163032775354942E-2</v>
      </c>
      <c r="AE117" s="1">
        <f>(Table2[[#This Row],[Close Price]]/Table2[[#This Row],[Current Week Low]])-1</f>
        <v>9.7294226262338857E-3</v>
      </c>
      <c r="AF117" s="1">
        <f>(Table2[[#This Row],[Current Week High]]/Table2[[#This Row],[Close Price]])-1</f>
        <v>8.2360388240258597E-2</v>
      </c>
      <c r="AG117" s="1">
        <f>(Table2[[#This Row],[Close Price]]/Table2[[#This Row],[Current Month Low]])-1</f>
        <v>9.7294226262338857E-3</v>
      </c>
      <c r="AH117" s="1">
        <f>(Table2[[#This Row],[Current Month High]]/Table2[[#This Row],[Close Price]])-1</f>
        <v>0.25896750597833718</v>
      </c>
      <c r="AI117">
        <v>58.003938669292403</v>
      </c>
      <c r="AJ117">
        <v>113.163418290854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-0.18</v>
      </c>
      <c r="AM117" t="s">
        <v>3149</v>
      </c>
      <c r="AN117">
        <v>-19.64</v>
      </c>
      <c r="AO117" t="s">
        <v>3149</v>
      </c>
      <c r="AP117">
        <v>0.114480754772475</v>
      </c>
      <c r="AQ117">
        <f>(Table2[[#This Row],[Sharpe Ratio]]-AVERAGE(Table2[Sharpe Ratio]))/_xlfn.STDEV.P(Table2[Sharpe Ratio])</f>
        <v>0.67879278139487698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42</v>
      </c>
      <c r="AT117">
        <f>_xlfn.RANK.AVG(Table2[[#This Row],[6M Return vs Nifty Z-Score]],Table2[6M Return vs Nifty Z-Score])</f>
        <v>342</v>
      </c>
      <c r="AU117">
        <f>_xlfn.RANK.AVG(Table2[[#This Row],[Sharpe Ratio Z-Score]],Table2[Sharpe Ratio Z-Score])</f>
        <v>175</v>
      </c>
      <c r="AV117">
        <f>(Table2[[#This Row],[Rank 1Y]]+Table2[[#This Row],[Rank 6M]]+Table2[[#This Row],[Rank Sharpe]])/3</f>
        <v>186.33333333333334</v>
      </c>
    </row>
    <row r="118" spans="1:48" x14ac:dyDescent="0.3">
      <c r="A118" t="s">
        <v>1488</v>
      </c>
      <c r="B118" t="s">
        <v>1489</v>
      </c>
      <c r="C118" t="s">
        <v>3106</v>
      </c>
      <c r="D118" t="s">
        <v>223</v>
      </c>
      <c r="E118">
        <v>6630.9457925099996</v>
      </c>
      <c r="F118">
        <v>343.85</v>
      </c>
      <c r="G118">
        <v>4.6006475882740396</v>
      </c>
      <c r="H118">
        <f>(Table2[[#This Row],[1Y Return vs Nifty]]-AVERAGE(Table2[1Y Return vs Nifty]))/_xlfn.STDEV.P(Table2[1Y Return vs Nifty])</f>
        <v>-0.22755215370658122</v>
      </c>
      <c r="I118">
        <v>19.651838746295301</v>
      </c>
      <c r="J118">
        <f>(Table2[[#This Row],[1M Return vs Nifty]]-AVERAGE(Table2[1M Return vs Nifty]))/_xlfn.STDEV.P(Table2[1M Return vs Nifty])</f>
        <v>2.2946537387605535</v>
      </c>
      <c r="K118">
        <v>40.046410923862098</v>
      </c>
      <c r="L118">
        <f>(Table2[[#This Row],[6M Return vs Nifty]]-AVERAGE(Table2[6M Return vs Nifty]))/_xlfn.STDEV.P(Table2[6M Return vs Nifty])</f>
        <v>1.2789806313391257</v>
      </c>
      <c r="M118">
        <v>4.0971039433957799</v>
      </c>
      <c r="N118">
        <f>(Table2[[#This Row],[1W Return vs Nifty]]-AVERAGE(Table2[1W Return vs Nifty]))/_xlfn.STDEV.P(Table2[1W Return vs Nifty])</f>
        <v>0.70526327148172996</v>
      </c>
      <c r="O118">
        <v>325.39999999999998</v>
      </c>
      <c r="P118">
        <v>305.27032842580599</v>
      </c>
      <c r="Q118">
        <v>263.04396532240901</v>
      </c>
      <c r="R118">
        <v>63.272744803545301</v>
      </c>
      <c r="S118" s="1">
        <f>(Table2[[#This Row],[Close Price]]-Table2[[#This Row],[20D EMA]])/Table2[[#This Row],[20D EMA]]</f>
        <v>5.6699446834665171E-2</v>
      </c>
      <c r="T118" s="1">
        <f>(Table2[[#This Row],[Close Price]]-Table2[[#This Row],[50D EMA]])/Table2[[#This Row],[50D EMA]]</f>
        <v>0.12637871414866506</v>
      </c>
      <c r="U118" s="1">
        <f>(Table2[[#This Row],[Close Price]]-Table2[[#This Row],[200D EMA]])/Table2[[#This Row],[200D EMA]]</f>
        <v>0.30719592665259693</v>
      </c>
      <c r="V118">
        <v>0.76922784205854899</v>
      </c>
      <c r="W118">
        <v>338.05</v>
      </c>
      <c r="X118">
        <v>350.3</v>
      </c>
      <c r="Y118">
        <v>333</v>
      </c>
      <c r="Z118">
        <v>358</v>
      </c>
      <c r="AA118">
        <v>285.45</v>
      </c>
      <c r="AB118">
        <v>364.5</v>
      </c>
      <c r="AC118" s="1">
        <f>(Table2[[#This Row],[Close Price]]/Table2[[#This Row],[Day Low]])-1</f>
        <v>1.7157225262535158E-2</v>
      </c>
      <c r="AD118" s="1">
        <f>(Table2[[#This Row],[Day High]]/Table2[[#This Row],[Close Price]])-1</f>
        <v>1.8758179438708611E-2</v>
      </c>
      <c r="AE118" s="1">
        <f>(Table2[[#This Row],[Close Price]]/Table2[[#This Row],[Current Week Low]])-1</f>
        <v>3.2582582582582731E-2</v>
      </c>
      <c r="AF118" s="1">
        <f>(Table2[[#This Row],[Current Week High]]/Table2[[#This Row],[Close Price]])-1</f>
        <v>4.1151664970190405E-2</v>
      </c>
      <c r="AG118" s="1">
        <f>(Table2[[#This Row],[Close Price]]/Table2[[#This Row],[Current Month Low]])-1</f>
        <v>0.20458924505167286</v>
      </c>
      <c r="AH118" s="1">
        <f>(Table2[[#This Row],[Current Month High]]/Table2[[#This Row],[Close Price]])-1</f>
        <v>6.0055256652610023E-2</v>
      </c>
      <c r="AI118">
        <v>6.0055256652609996</v>
      </c>
      <c r="AJ118">
        <v>88.876682230156504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0.33</v>
      </c>
      <c r="AM118" t="s">
        <v>3150</v>
      </c>
      <c r="AN118">
        <v>16.75</v>
      </c>
      <c r="AO118" t="s">
        <v>3150</v>
      </c>
      <c r="AP118">
        <v>0.14679389262447201</v>
      </c>
      <c r="AQ118">
        <f>(Table2[[#This Row],[Sharpe Ratio]]-AVERAGE(Table2[Sharpe Ratio]))/_xlfn.STDEV.P(Table2[Sharpe Ratio])</f>
        <v>1.055128647392034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5.1064741352668621</v>
      </c>
      <c r="AS118">
        <f>_xlfn.RANK.AVG(Table2[[#This Row],[1Y Return vs Nifty Z-Score]],Table2[1Y Return vs Nifty Z-Score])</f>
        <v>390</v>
      </c>
      <c r="AT118">
        <f>_xlfn.RANK.AVG(Table2[[#This Row],[6M Return vs Nifty Z-Score]],Table2[6M Return vs Nifty Z-Score])</f>
        <v>65</v>
      </c>
      <c r="AU118">
        <f>_xlfn.RANK.AVG(Table2[[#This Row],[Sharpe Ratio Z-Score]],Table2[Sharpe Ratio Z-Score])</f>
        <v>106</v>
      </c>
      <c r="AV118">
        <f>(Table2[[#This Row],[Rank 1Y]]+Table2[[#This Row],[Rank 6M]]+Table2[[#This Row],[Rank Sharpe]])/3</f>
        <v>187</v>
      </c>
    </row>
    <row r="119" spans="1:48" x14ac:dyDescent="0.3">
      <c r="A119" t="s">
        <v>1709</v>
      </c>
      <c r="B119" t="s">
        <v>1710</v>
      </c>
      <c r="C119" t="s">
        <v>3108</v>
      </c>
      <c r="D119" t="s">
        <v>51</v>
      </c>
      <c r="E119">
        <v>4801.7280394649997</v>
      </c>
      <c r="F119">
        <v>192.57</v>
      </c>
      <c r="G119">
        <v>61.8431082796426</v>
      </c>
      <c r="H119">
        <f>(Table2[[#This Row],[1Y Return vs Nifty]]-AVERAGE(Table2[1Y Return vs Nifty]))/_xlfn.STDEV.P(Table2[1Y Return vs Nifty])</f>
        <v>0.93668184641500862</v>
      </c>
      <c r="I119">
        <v>4.7499884214609303</v>
      </c>
      <c r="J119">
        <f>(Table2[[#This Row],[1M Return vs Nifty]]-AVERAGE(Table2[1M Return vs Nifty]))/_xlfn.STDEV.P(Table2[1M Return vs Nifty])</f>
        <v>0.72164349100094094</v>
      </c>
      <c r="K119">
        <v>63.8814928386902</v>
      </c>
      <c r="L119">
        <f>(Table2[[#This Row],[6M Return vs Nifty]]-AVERAGE(Table2[6M Return vs Nifty]))/_xlfn.STDEV.P(Table2[6M Return vs Nifty])</f>
        <v>2.0853508055063257</v>
      </c>
      <c r="M119">
        <v>3.3978440749747199</v>
      </c>
      <c r="N119">
        <f>(Table2[[#This Row],[1W Return vs Nifty]]-AVERAGE(Table2[1W Return vs Nifty]))/_xlfn.STDEV.P(Table2[1W Return vs Nifty])</f>
        <v>0.53473379045995539</v>
      </c>
      <c r="O119">
        <v>196.02</v>
      </c>
      <c r="P119">
        <v>188.51759189653899</v>
      </c>
      <c r="Q119">
        <v>154.01886201560001</v>
      </c>
      <c r="R119">
        <v>44.851751659382202</v>
      </c>
      <c r="S119" s="1">
        <f>(Table2[[#This Row],[Close Price]]-Table2[[#This Row],[20D EMA]])/Table2[[#This Row],[20D EMA]]</f>
        <v>-1.760024487297223E-2</v>
      </c>
      <c r="T119" s="1">
        <f>(Table2[[#This Row],[Close Price]]-Table2[[#This Row],[50D EMA]])/Table2[[#This Row],[50D EMA]]</f>
        <v>2.14961800789659E-2</v>
      </c>
      <c r="U119" s="1">
        <f>(Table2[[#This Row],[Close Price]]-Table2[[#This Row],[200D EMA]])/Table2[[#This Row],[200D EMA]]</f>
        <v>0.25030140776196153</v>
      </c>
      <c r="V119">
        <v>0.130140682710668</v>
      </c>
      <c r="W119">
        <v>186.6</v>
      </c>
      <c r="X119">
        <v>195</v>
      </c>
      <c r="Y119">
        <v>183</v>
      </c>
      <c r="Z119">
        <v>196.07</v>
      </c>
      <c r="AA119">
        <v>183</v>
      </c>
      <c r="AB119">
        <v>231</v>
      </c>
      <c r="AC119" s="1">
        <f>(Table2[[#This Row],[Close Price]]/Table2[[#This Row],[Day Low]])-1</f>
        <v>3.1993569131832711E-2</v>
      </c>
      <c r="AD119" s="1">
        <f>(Table2[[#This Row],[Day High]]/Table2[[#This Row],[Close Price]])-1</f>
        <v>1.2618787973204482E-2</v>
      </c>
      <c r="AE119" s="1">
        <f>(Table2[[#This Row],[Close Price]]/Table2[[#This Row],[Current Week Low]])-1</f>
        <v>5.2295081967212997E-2</v>
      </c>
      <c r="AF119" s="1">
        <f>(Table2[[#This Row],[Current Week High]]/Table2[[#This Row],[Close Price]])-1</f>
        <v>1.8175209014903659E-2</v>
      </c>
      <c r="AG119" s="1">
        <f>(Table2[[#This Row],[Close Price]]/Table2[[#This Row],[Current Month Low]])-1</f>
        <v>5.2295081967212997E-2</v>
      </c>
      <c r="AH119" s="1">
        <f>(Table2[[#This Row],[Current Month High]]/Table2[[#This Row],[Close Price]])-1</f>
        <v>0.19956379498364241</v>
      </c>
      <c r="AI119">
        <v>24.993508853923199</v>
      </c>
      <c r="AJ119">
        <v>109.201520912547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0.26</v>
      </c>
      <c r="AM119" t="s">
        <v>3150</v>
      </c>
      <c r="AN119">
        <v>0.59</v>
      </c>
      <c r="AO119" t="s">
        <v>3150</v>
      </c>
      <c r="AP119">
        <v>2.4862353255377001E-2</v>
      </c>
      <c r="AQ119">
        <f>(Table2[[#This Row],[Sharpe Ratio]]-AVERAGE(Table2[Sharpe Ratio]))/_xlfn.STDEV.P(Table2[Sharpe Ratio])</f>
        <v>-0.36495044461725296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3.9134594887649778</v>
      </c>
      <c r="AS119">
        <f>_xlfn.RANK.AVG(Table2[[#This Row],[1Y Return vs Nifty Z-Score]],Table2[1Y Return vs Nifty Z-Score])</f>
        <v>97</v>
      </c>
      <c r="AT119">
        <f>_xlfn.RANK.AVG(Table2[[#This Row],[6M Return vs Nifty Z-Score]],Table2[6M Return vs Nifty Z-Score])</f>
        <v>31</v>
      </c>
      <c r="AU119">
        <f>_xlfn.RANK.AVG(Table2[[#This Row],[Sharpe Ratio Z-Score]],Table2[Sharpe Ratio Z-Score])</f>
        <v>434</v>
      </c>
      <c r="AV119">
        <f>(Table2[[#This Row],[Rank 1Y]]+Table2[[#This Row],[Rank 6M]]+Table2[[#This Row],[Rank Sharpe]])/3</f>
        <v>187.33333333333334</v>
      </c>
    </row>
    <row r="120" spans="1:48" x14ac:dyDescent="0.3">
      <c r="A120" t="s">
        <v>925</v>
      </c>
      <c r="B120" t="s">
        <v>926</v>
      </c>
      <c r="C120" t="s">
        <v>3104</v>
      </c>
      <c r="D120" t="s">
        <v>137</v>
      </c>
      <c r="E120">
        <v>15477.686204022</v>
      </c>
      <c r="F120">
        <v>59.22</v>
      </c>
      <c r="G120">
        <v>130.63755731242799</v>
      </c>
      <c r="H120">
        <f>(Table2[[#This Row],[1Y Return vs Nifty]]-AVERAGE(Table2[1Y Return vs Nifty]))/_xlfn.STDEV.P(Table2[1Y Return vs Nifty])</f>
        <v>2.335867618938543</v>
      </c>
      <c r="I120">
        <v>8.6465889758177408</v>
      </c>
      <c r="J120">
        <f>(Table2[[#This Row],[1M Return vs Nifty]]-AVERAGE(Table2[1M Return vs Nifty]))/_xlfn.STDEV.P(Table2[1M Return vs Nifty])</f>
        <v>1.1329610435074398</v>
      </c>
      <c r="K120">
        <v>-6.4021387252580997</v>
      </c>
      <c r="L120">
        <f>(Table2[[#This Row],[6M Return vs Nifty]]-AVERAGE(Table2[6M Return vs Nifty]))/_xlfn.STDEV.P(Table2[6M Return vs Nifty])</f>
        <v>-0.29243100484551254</v>
      </c>
      <c r="M120">
        <v>2.2855927845525201</v>
      </c>
      <c r="N120">
        <f>(Table2[[#This Row],[1W Return vs Nifty]]-AVERAGE(Table2[1W Return vs Nifty]))/_xlfn.STDEV.P(Table2[1W Return vs Nifty])</f>
        <v>0.26348751437982187</v>
      </c>
      <c r="O120">
        <v>60.11</v>
      </c>
      <c r="P120">
        <v>62.139024945445101</v>
      </c>
      <c r="Q120">
        <v>57.061765695136799</v>
      </c>
      <c r="R120">
        <v>46.618275580004997</v>
      </c>
      <c r="S120" s="1">
        <f>(Table2[[#This Row],[Close Price]]-Table2[[#This Row],[20D EMA]])/Table2[[#This Row],[20D EMA]]</f>
        <v>-1.4806188654134097E-2</v>
      </c>
      <c r="T120" s="1">
        <f>(Table2[[#This Row],[Close Price]]-Table2[[#This Row],[50D EMA]])/Table2[[#This Row],[50D EMA]]</f>
        <v>-4.6975712090877787E-2</v>
      </c>
      <c r="U120" s="1">
        <f>(Table2[[#This Row],[Close Price]]-Table2[[#This Row],[200D EMA]])/Table2[[#This Row],[200D EMA]]</f>
        <v>3.7822774647282592E-2</v>
      </c>
      <c r="V120">
        <v>1.28872188071673</v>
      </c>
      <c r="W120">
        <v>58.69</v>
      </c>
      <c r="X120">
        <v>61.38</v>
      </c>
      <c r="Y120">
        <v>56.51</v>
      </c>
      <c r="Z120">
        <v>62.73</v>
      </c>
      <c r="AA120">
        <v>55.86</v>
      </c>
      <c r="AB120">
        <v>69.5</v>
      </c>
      <c r="AC120" s="1">
        <f>(Table2[[#This Row],[Close Price]]/Table2[[#This Row],[Day Low]])-1</f>
        <v>9.0304992332594924E-3</v>
      </c>
      <c r="AD120" s="1">
        <f>(Table2[[#This Row],[Day High]]/Table2[[#This Row],[Close Price]])-1</f>
        <v>3.6474164133738718E-2</v>
      </c>
      <c r="AE120" s="1">
        <f>(Table2[[#This Row],[Close Price]]/Table2[[#This Row],[Current Week Low]])-1</f>
        <v>4.7956113962130509E-2</v>
      </c>
      <c r="AF120" s="1">
        <f>(Table2[[#This Row],[Current Week High]]/Table2[[#This Row],[Close Price]])-1</f>
        <v>5.9270516717325306E-2</v>
      </c>
      <c r="AG120" s="1">
        <f>(Table2[[#This Row],[Close Price]]/Table2[[#This Row],[Current Month Low]])-1</f>
        <v>6.0150375939849621E-2</v>
      </c>
      <c r="AH120" s="1">
        <f>(Table2[[#This Row],[Current Month High]]/Table2[[#This Row],[Close Price]])-1</f>
        <v>0.17359000337723751</v>
      </c>
      <c r="AI120">
        <v>54.339750084430896</v>
      </c>
      <c r="AJ120">
        <v>150.93220338982999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-0.17</v>
      </c>
      <c r="AM120" t="s">
        <v>3149</v>
      </c>
      <c r="AN120">
        <v>0.46</v>
      </c>
      <c r="AO120" t="s">
        <v>3150</v>
      </c>
      <c r="AP120">
        <v>0.14138226240783699</v>
      </c>
      <c r="AQ120">
        <f>(Table2[[#This Row],[Sharpe Ratio]]-AVERAGE(Table2[Sharpe Ratio]))/_xlfn.STDEV.P(Table2[Sharpe Ratio])</f>
        <v>0.99210194434134724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28</v>
      </c>
      <c r="AT120">
        <f>_xlfn.RANK.AVG(Table2[[#This Row],[6M Return vs Nifty Z-Score]],Table2[6M Return vs Nifty Z-Score])</f>
        <v>418</v>
      </c>
      <c r="AU120">
        <f>_xlfn.RANK.AVG(Table2[[#This Row],[Sharpe Ratio Z-Score]],Table2[Sharpe Ratio Z-Score])</f>
        <v>117</v>
      </c>
      <c r="AV120">
        <f>(Table2[[#This Row],[Rank 1Y]]+Table2[[#This Row],[Rank 6M]]+Table2[[#This Row],[Rank Sharpe]])/3</f>
        <v>187.66666666666666</v>
      </c>
    </row>
    <row r="121" spans="1:48" x14ac:dyDescent="0.3">
      <c r="A121" t="s">
        <v>852</v>
      </c>
      <c r="B121" t="s">
        <v>853</v>
      </c>
      <c r="C121" t="s">
        <v>3104</v>
      </c>
      <c r="D121" t="s">
        <v>24</v>
      </c>
      <c r="E121">
        <v>17275.440693600001</v>
      </c>
      <c r="F121">
        <v>214.65</v>
      </c>
      <c r="G121">
        <v>24.656470097471399</v>
      </c>
      <c r="H121">
        <f>(Table2[[#This Row],[1Y Return vs Nifty]]-AVERAGE(Table2[1Y Return vs Nifty]))/_xlfn.STDEV.P(Table2[1Y Return vs Nifty])</f>
        <v>0.18035607007689247</v>
      </c>
      <c r="I121">
        <v>2.6703340608613901</v>
      </c>
      <c r="J121">
        <f>(Table2[[#This Row],[1M Return vs Nifty]]-AVERAGE(Table2[1M Return vs Nifty]))/_xlfn.STDEV.P(Table2[1M Return vs Nifty])</f>
        <v>0.50211923396493419</v>
      </c>
      <c r="K121">
        <v>6.3769842709065498</v>
      </c>
      <c r="L121">
        <f>(Table2[[#This Row],[6M Return vs Nifty]]-AVERAGE(Table2[6M Return vs Nifty]))/_xlfn.STDEV.P(Table2[6M Return vs Nifty])</f>
        <v>0.13990246365038048</v>
      </c>
      <c r="M121">
        <v>3.07867823584861</v>
      </c>
      <c r="N121">
        <f>(Table2[[#This Row],[1W Return vs Nifty]]-AVERAGE(Table2[1W Return vs Nifty]))/_xlfn.STDEV.P(Table2[1W Return vs Nifty])</f>
        <v>0.4568983713775589</v>
      </c>
      <c r="O121">
        <v>218.61</v>
      </c>
      <c r="P121">
        <v>217.00158773815801</v>
      </c>
      <c r="Q121">
        <v>200.231038391308</v>
      </c>
      <c r="R121">
        <v>41.097210870143201</v>
      </c>
      <c r="S121" s="1">
        <f>(Table2[[#This Row],[Close Price]]-Table2[[#This Row],[20D EMA]])/Table2[[#This Row],[20D EMA]]</f>
        <v>-1.8114450391107487E-2</v>
      </c>
      <c r="T121" s="1">
        <f>(Table2[[#This Row],[Close Price]]-Table2[[#This Row],[50D EMA]])/Table2[[#This Row],[50D EMA]]</f>
        <v>-1.0836730563444143E-2</v>
      </c>
      <c r="U121" s="1">
        <f>(Table2[[#This Row],[Close Price]]-Table2[[#This Row],[200D EMA]])/Table2[[#This Row],[200D EMA]]</f>
        <v>7.2011620798336354E-2</v>
      </c>
      <c r="V121">
        <v>1.04886263529547</v>
      </c>
      <c r="W121">
        <v>211.5</v>
      </c>
      <c r="X121">
        <v>217.05</v>
      </c>
      <c r="Y121">
        <v>208.82</v>
      </c>
      <c r="Z121">
        <v>219.9</v>
      </c>
      <c r="AA121">
        <v>208.82</v>
      </c>
      <c r="AB121">
        <v>239.8</v>
      </c>
      <c r="AC121" s="1">
        <f>(Table2[[#This Row],[Close Price]]/Table2[[#This Row],[Day Low]])-1</f>
        <v>1.4893617021276562E-2</v>
      </c>
      <c r="AD121" s="1">
        <f>(Table2[[#This Row],[Day High]]/Table2[[#This Row],[Close Price]])-1</f>
        <v>1.1180992313067906E-2</v>
      </c>
      <c r="AE121" s="1">
        <f>(Table2[[#This Row],[Close Price]]/Table2[[#This Row],[Current Week Low]])-1</f>
        <v>2.7918781725888353E-2</v>
      </c>
      <c r="AF121" s="1">
        <f>(Table2[[#This Row],[Current Week High]]/Table2[[#This Row],[Close Price]])-1</f>
        <v>2.4458420684835724E-2</v>
      </c>
      <c r="AG121" s="1">
        <f>(Table2[[#This Row],[Close Price]]/Table2[[#This Row],[Current Month Low]])-1</f>
        <v>2.7918781725888353E-2</v>
      </c>
      <c r="AH121" s="1">
        <f>(Table2[[#This Row],[Current Month High]]/Table2[[#This Row],[Close Price]])-1</f>
        <v>0.11716748194735627</v>
      </c>
      <c r="AI121">
        <v>11.716748194735599</v>
      </c>
      <c r="AJ121">
        <v>44.789207419898801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-0.02</v>
      </c>
      <c r="AM121" t="s">
        <v>3149</v>
      </c>
      <c r="AN121">
        <v>-5.66</v>
      </c>
      <c r="AO121" t="s">
        <v>3149</v>
      </c>
      <c r="AP121">
        <v>0.18711202054884901</v>
      </c>
      <c r="AQ121">
        <f>(Table2[[#This Row],[Sharpe Ratio]]-AVERAGE(Table2[Sharpe Ratio]))/_xlfn.STDEV.P(Table2[Sharpe Ratio])</f>
        <v>1.5246948547130867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2.8039709937828525</v>
      </c>
      <c r="AS121">
        <f>_xlfn.RANK.AVG(Table2[[#This Row],[1Y Return vs Nifty Z-Score]],Table2[1Y Return vs Nifty Z-Score])</f>
        <v>255</v>
      </c>
      <c r="AT121">
        <f>_xlfn.RANK.AVG(Table2[[#This Row],[6M Return vs Nifty Z-Score]],Table2[6M Return vs Nifty Z-Score])</f>
        <v>265</v>
      </c>
      <c r="AU121">
        <f>_xlfn.RANK.AVG(Table2[[#This Row],[Sharpe Ratio Z-Score]],Table2[Sharpe Ratio Z-Score])</f>
        <v>44</v>
      </c>
      <c r="AV121">
        <f>(Table2[[#This Row],[Rank 1Y]]+Table2[[#This Row],[Rank 6M]]+Table2[[#This Row],[Rank Sharpe]])/3</f>
        <v>188</v>
      </c>
    </row>
    <row r="122" spans="1:48" x14ac:dyDescent="0.3">
      <c r="A122" t="s">
        <v>804</v>
      </c>
      <c r="B122" t="s">
        <v>805</v>
      </c>
      <c r="C122" t="s">
        <v>3105</v>
      </c>
      <c r="D122" t="s">
        <v>652</v>
      </c>
      <c r="E122">
        <v>18361.941714008</v>
      </c>
      <c r="F122">
        <v>127.34</v>
      </c>
      <c r="G122">
        <v>73.155691523818305</v>
      </c>
      <c r="H122">
        <f>(Table2[[#This Row],[1Y Return vs Nifty]]-AVERAGE(Table2[1Y Return vs Nifty]))/_xlfn.STDEV.P(Table2[1Y Return vs Nifty])</f>
        <v>1.1667644438960267</v>
      </c>
      <c r="I122">
        <v>3.8404727059883599</v>
      </c>
      <c r="J122">
        <f>(Table2[[#This Row],[1M Return vs Nifty]]-AVERAGE(Table2[1M Return vs Nifty]))/_xlfn.STDEV.P(Table2[1M Return vs Nifty])</f>
        <v>0.6256367864809993</v>
      </c>
      <c r="K122">
        <v>22.999942929091201</v>
      </c>
      <c r="L122">
        <f>(Table2[[#This Row],[6M Return vs Nifty]]-AVERAGE(Table2[6M Return vs Nifty]))/_xlfn.STDEV.P(Table2[6M Return vs Nifty])</f>
        <v>0.70227762628976598</v>
      </c>
      <c r="M122">
        <v>6.2874453743289296</v>
      </c>
      <c r="N122">
        <f>(Table2[[#This Row],[1W Return vs Nifty]]-AVERAGE(Table2[1W Return vs Nifty]))/_xlfn.STDEV.P(Table2[1W Return vs Nifty])</f>
        <v>1.23942489628787</v>
      </c>
      <c r="O122">
        <v>126.62</v>
      </c>
      <c r="P122">
        <v>130.83118737107799</v>
      </c>
      <c r="Q122">
        <v>118.74851349879</v>
      </c>
      <c r="R122">
        <v>53.477356393507499</v>
      </c>
      <c r="S122" s="1">
        <f>(Table2[[#This Row],[Close Price]]-Table2[[#This Row],[20D EMA]])/Table2[[#This Row],[20D EMA]]</f>
        <v>5.6863054809666623E-3</v>
      </c>
      <c r="T122" s="1">
        <f>(Table2[[#This Row],[Close Price]]-Table2[[#This Row],[50D EMA]])/Table2[[#This Row],[50D EMA]]</f>
        <v>-2.6684672372313565E-2</v>
      </c>
      <c r="U122" s="1">
        <f>(Table2[[#This Row],[Close Price]]-Table2[[#This Row],[200D EMA]])/Table2[[#This Row],[200D EMA]]</f>
        <v>7.2350265683936696E-2</v>
      </c>
      <c r="V122">
        <v>0.76559121313069001</v>
      </c>
      <c r="W122">
        <v>125.71</v>
      </c>
      <c r="X122">
        <v>128.69</v>
      </c>
      <c r="Y122">
        <v>125.43</v>
      </c>
      <c r="Z122">
        <v>132.4</v>
      </c>
      <c r="AA122">
        <v>117.35</v>
      </c>
      <c r="AB122">
        <v>133.80000000000001</v>
      </c>
      <c r="AC122" s="1">
        <f>(Table2[[#This Row],[Close Price]]/Table2[[#This Row],[Day Low]])-1</f>
        <v>1.2966351125606623E-2</v>
      </c>
      <c r="AD122" s="1">
        <f>(Table2[[#This Row],[Day High]]/Table2[[#This Row],[Close Price]])-1</f>
        <v>1.0601539186430031E-2</v>
      </c>
      <c r="AE122" s="1">
        <f>(Table2[[#This Row],[Close Price]]/Table2[[#This Row],[Current Week Low]])-1</f>
        <v>1.5227616997528504E-2</v>
      </c>
      <c r="AF122" s="1">
        <f>(Table2[[#This Row],[Current Week High]]/Table2[[#This Row],[Close Price]])-1</f>
        <v>3.9736139469137788E-2</v>
      </c>
      <c r="AG122" s="1">
        <f>(Table2[[#This Row],[Close Price]]/Table2[[#This Row],[Current Month Low]])-1</f>
        <v>8.512995313165761E-2</v>
      </c>
      <c r="AH122" s="1">
        <f>(Table2[[#This Row],[Current Month High]]/Table2[[#This Row],[Close Price]])-1</f>
        <v>5.0730328255065293E-2</v>
      </c>
      <c r="AI122">
        <v>34.286163028113698</v>
      </c>
      <c r="AJ122">
        <v>93.378891419893705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-0.1</v>
      </c>
      <c r="AM122" t="s">
        <v>3149</v>
      </c>
      <c r="AN122">
        <v>4.47</v>
      </c>
      <c r="AO122" t="s">
        <v>3150</v>
      </c>
      <c r="AP122">
        <v>5.8739893311353E-2</v>
      </c>
      <c r="AQ122">
        <f>(Table2[[#This Row],[Sharpe Ratio]]-AVERAGE(Table2[Sharpe Ratio]))/_xlfn.STDEV.P(Table2[Sharpe Ratio])</f>
        <v>2.9605275511647433E-2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76</v>
      </c>
      <c r="AT122">
        <f>_xlfn.RANK.AVG(Table2[[#This Row],[6M Return vs Nifty Z-Score]],Table2[6M Return vs Nifty Z-Score])</f>
        <v>144</v>
      </c>
      <c r="AU122">
        <f>_xlfn.RANK.AVG(Table2[[#This Row],[Sharpe Ratio Z-Score]],Table2[Sharpe Ratio Z-Score])</f>
        <v>346</v>
      </c>
      <c r="AV122">
        <f>(Table2[[#This Row],[Rank 1Y]]+Table2[[#This Row],[Rank 6M]]+Table2[[#This Row],[Rank Sharpe]])/3</f>
        <v>188.66666666666666</v>
      </c>
    </row>
    <row r="123" spans="1:48" x14ac:dyDescent="0.3">
      <c r="A123" t="s">
        <v>1484</v>
      </c>
      <c r="B123" t="s">
        <v>1485</v>
      </c>
      <c r="C123" t="s">
        <v>3111</v>
      </c>
      <c r="D123" t="s">
        <v>69</v>
      </c>
      <c r="E123">
        <v>6636.7234802000003</v>
      </c>
      <c r="F123">
        <v>323.95</v>
      </c>
      <c r="G123">
        <v>26.941150367122098</v>
      </c>
      <c r="H123">
        <f>(Table2[[#This Row],[1Y Return vs Nifty]]-AVERAGE(Table2[1Y Return vs Nifty]))/_xlfn.STDEV.P(Table2[1Y Return vs Nifty])</f>
        <v>0.22682336755516783</v>
      </c>
      <c r="I123">
        <v>7.7832193736667401</v>
      </c>
      <c r="J123">
        <f>(Table2[[#This Row],[1M Return vs Nifty]]-AVERAGE(Table2[1M Return vs Nifty]))/_xlfn.STDEV.P(Table2[1M Return vs Nifty])</f>
        <v>1.0418254326816911</v>
      </c>
      <c r="K123">
        <v>51.208298407991698</v>
      </c>
      <c r="L123">
        <f>(Table2[[#This Row],[6M Return vs Nifty]]-AVERAGE(Table2[6M Return vs Nifty]))/_xlfn.STDEV.P(Table2[6M Return vs Nifty])</f>
        <v>1.6566010308315597</v>
      </c>
      <c r="M123">
        <v>1.05877422760476</v>
      </c>
      <c r="N123">
        <f>(Table2[[#This Row],[1W Return vs Nifty]]-AVERAGE(Table2[1W Return vs Nifty]))/_xlfn.STDEV.P(Table2[1W Return vs Nifty])</f>
        <v>-3.5698441045563203E-2</v>
      </c>
      <c r="O123">
        <v>333.89</v>
      </c>
      <c r="P123">
        <v>323.70936024058199</v>
      </c>
      <c r="Q123">
        <v>281.26363872876601</v>
      </c>
      <c r="R123">
        <v>29.442385981277301</v>
      </c>
      <c r="S123" s="1">
        <f>(Table2[[#This Row],[Close Price]]-Table2[[#This Row],[20D EMA]])/Table2[[#This Row],[20D EMA]]</f>
        <v>-2.9770283626343999E-2</v>
      </c>
      <c r="T123" s="1">
        <f>(Table2[[#This Row],[Close Price]]-Table2[[#This Row],[50D EMA]])/Table2[[#This Row],[50D EMA]]</f>
        <v>7.4338214761277748E-4</v>
      </c>
      <c r="U123" s="1">
        <f>(Table2[[#This Row],[Close Price]]-Table2[[#This Row],[200D EMA]])/Table2[[#This Row],[200D EMA]]</f>
        <v>0.15176636931870946</v>
      </c>
      <c r="V123">
        <v>0.30352510377125003</v>
      </c>
      <c r="W123">
        <v>320.85000000000002</v>
      </c>
      <c r="X123">
        <v>333.8</v>
      </c>
      <c r="Y123">
        <v>320.85000000000002</v>
      </c>
      <c r="Z123">
        <v>339</v>
      </c>
      <c r="AA123">
        <v>320.85000000000002</v>
      </c>
      <c r="AB123">
        <v>348</v>
      </c>
      <c r="AC123" s="1">
        <f>(Table2[[#This Row],[Close Price]]/Table2[[#This Row],[Day Low]])-1</f>
        <v>9.6618357487920914E-3</v>
      </c>
      <c r="AD123" s="1">
        <f>(Table2[[#This Row],[Day High]]/Table2[[#This Row],[Close Price]])-1</f>
        <v>3.040592684056187E-2</v>
      </c>
      <c r="AE123" s="1">
        <f>(Table2[[#This Row],[Close Price]]/Table2[[#This Row],[Current Week Low]])-1</f>
        <v>9.6618357487920914E-3</v>
      </c>
      <c r="AF123" s="1">
        <f>(Table2[[#This Row],[Current Week High]]/Table2[[#This Row],[Close Price]])-1</f>
        <v>4.6457786695477843E-2</v>
      </c>
      <c r="AG123" s="1">
        <f>(Table2[[#This Row],[Close Price]]/Table2[[#This Row],[Current Month Low]])-1</f>
        <v>9.6618357487920914E-3</v>
      </c>
      <c r="AH123" s="1">
        <f>(Table2[[#This Row],[Current Month High]]/Table2[[#This Row],[Close Price]])-1</f>
        <v>7.4239851828985959E-2</v>
      </c>
      <c r="AI123">
        <v>16.9933631733292</v>
      </c>
      <c r="AJ123">
        <v>77.994505494505404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0.25</v>
      </c>
      <c r="AM123" t="s">
        <v>3150</v>
      </c>
      <c r="AN123">
        <v>-6.16</v>
      </c>
      <c r="AO123" t="s">
        <v>3149</v>
      </c>
      <c r="AP123">
        <v>7.767980846434E-2</v>
      </c>
      <c r="AQ123">
        <f>(Table2[[#This Row],[Sharpe Ratio]]-AVERAGE(Table2[Sharpe Ratio]))/_xlfn.STDEV.P(Table2[Sharpe Ratio])</f>
        <v>0.25018952838300806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3.1397409184058636</v>
      </c>
      <c r="AS123">
        <f>_xlfn.RANK.AVG(Table2[[#This Row],[1Y Return vs Nifty Z-Score]],Table2[1Y Return vs Nifty Z-Score])</f>
        <v>240</v>
      </c>
      <c r="AT123">
        <f>_xlfn.RANK.AVG(Table2[[#This Row],[6M Return vs Nifty Z-Score]],Table2[6M Return vs Nifty Z-Score])</f>
        <v>45</v>
      </c>
      <c r="AU123">
        <f>_xlfn.RANK.AVG(Table2[[#This Row],[Sharpe Ratio Z-Score]],Table2[Sharpe Ratio Z-Score])</f>
        <v>283</v>
      </c>
      <c r="AV123">
        <f>(Table2[[#This Row],[Rank 1Y]]+Table2[[#This Row],[Rank 6M]]+Table2[[#This Row],[Rank Sharpe]])/3</f>
        <v>189.33333333333334</v>
      </c>
    </row>
    <row r="124" spans="1:48" x14ac:dyDescent="0.3">
      <c r="A124" t="s">
        <v>1627</v>
      </c>
      <c r="B124" t="s">
        <v>1628</v>
      </c>
      <c r="C124" t="s">
        <v>3109</v>
      </c>
      <c r="D124" t="s">
        <v>211</v>
      </c>
      <c r="E124">
        <v>5511.5703337949999</v>
      </c>
      <c r="F124">
        <v>1920.15</v>
      </c>
      <c r="G124">
        <v>35.269049538818599</v>
      </c>
      <c r="H124">
        <f>(Table2[[#This Row],[1Y Return vs Nifty]]-AVERAGE(Table2[1Y Return vs Nifty]))/_xlfn.STDEV.P(Table2[1Y Return vs Nifty])</f>
        <v>0.39620153977506806</v>
      </c>
      <c r="I124">
        <v>-3.90212517523545</v>
      </c>
      <c r="J124">
        <f>(Table2[[#This Row],[1M Return vs Nifty]]-AVERAGE(Table2[1M Return vs Nifty]))/_xlfn.STDEV.P(Table2[1M Return vs Nifty])</f>
        <v>-0.19165674056174267</v>
      </c>
      <c r="K124">
        <v>23.207905628267</v>
      </c>
      <c r="L124">
        <f>(Table2[[#This Row],[6M Return vs Nifty]]-AVERAGE(Table2[6M Return vs Nifty]))/_xlfn.STDEV.P(Table2[6M Return vs Nifty])</f>
        <v>0.70931326050969046</v>
      </c>
      <c r="M124">
        <v>-2.4977364124851702</v>
      </c>
      <c r="N124">
        <f>(Table2[[#This Row],[1W Return vs Nifty]]-AVERAGE(Table2[1W Return vs Nifty]))/_xlfn.STDEV.P(Table2[1W Return vs Nifty])</f>
        <v>-0.9030296595129107</v>
      </c>
      <c r="O124">
        <v>2093.5100000000002</v>
      </c>
      <c r="P124">
        <v>2202.4248049927901</v>
      </c>
      <c r="Q124">
        <v>1984.7358987682001</v>
      </c>
      <c r="R124">
        <v>25.889903725815</v>
      </c>
      <c r="S124" s="1">
        <f>(Table2[[#This Row],[Close Price]]-Table2[[#This Row],[20D EMA]])/Table2[[#This Row],[20D EMA]]</f>
        <v>-8.2808298025803612E-2</v>
      </c>
      <c r="T124" s="1">
        <f>(Table2[[#This Row],[Close Price]]-Table2[[#This Row],[50D EMA]])/Table2[[#This Row],[50D EMA]]</f>
        <v>-0.12816546760320113</v>
      </c>
      <c r="U124" s="1">
        <f>(Table2[[#This Row],[Close Price]]-Table2[[#This Row],[200D EMA]])/Table2[[#This Row],[200D EMA]]</f>
        <v>-3.2541306280742109E-2</v>
      </c>
      <c r="V124">
        <v>0.87518603663786898</v>
      </c>
      <c r="W124">
        <v>1905</v>
      </c>
      <c r="X124">
        <v>1961</v>
      </c>
      <c r="Y124">
        <v>1905</v>
      </c>
      <c r="Z124">
        <v>2039</v>
      </c>
      <c r="AA124">
        <v>1905</v>
      </c>
      <c r="AB124">
        <v>2370.1</v>
      </c>
      <c r="AC124" s="1">
        <f>(Table2[[#This Row],[Close Price]]/Table2[[#This Row],[Day Low]])-1</f>
        <v>7.9527559055119212E-3</v>
      </c>
      <c r="AD124" s="1">
        <f>(Table2[[#This Row],[Day High]]/Table2[[#This Row],[Close Price]])-1</f>
        <v>2.1274379605759952E-2</v>
      </c>
      <c r="AE124" s="1">
        <f>(Table2[[#This Row],[Close Price]]/Table2[[#This Row],[Current Week Low]])-1</f>
        <v>7.9527559055119212E-3</v>
      </c>
      <c r="AF124" s="1">
        <f>(Table2[[#This Row],[Current Week High]]/Table2[[#This Row],[Close Price]])-1</f>
        <v>6.1896206025570777E-2</v>
      </c>
      <c r="AG124" s="1">
        <f>(Table2[[#This Row],[Close Price]]/Table2[[#This Row],[Current Month Low]])-1</f>
        <v>7.9527559055119212E-3</v>
      </c>
      <c r="AH124" s="1">
        <f>(Table2[[#This Row],[Current Month High]]/Table2[[#This Row],[Close Price]])-1</f>
        <v>0.23433065125120423</v>
      </c>
      <c r="AI124">
        <v>53.743197146056197</v>
      </c>
      <c r="AJ124">
        <v>71.441964285714306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-0.17</v>
      </c>
      <c r="AM124" t="s">
        <v>3149</v>
      </c>
      <c r="AN124">
        <v>-13.76</v>
      </c>
      <c r="AO124" t="s">
        <v>3149</v>
      </c>
      <c r="AP124">
        <v>9.5399818745859996E-2</v>
      </c>
      <c r="AQ124">
        <f>(Table2[[#This Row],[Sharpe Ratio]]-AVERAGE(Table2[Sharpe Ratio]))/_xlfn.STDEV.P(Table2[Sharpe Ratio])</f>
        <v>0.45656612496482907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195</v>
      </c>
      <c r="AT124">
        <f>_xlfn.RANK.AVG(Table2[[#This Row],[6M Return vs Nifty Z-Score]],Table2[6M Return vs Nifty Z-Score])</f>
        <v>143</v>
      </c>
      <c r="AU124">
        <f>_xlfn.RANK.AVG(Table2[[#This Row],[Sharpe Ratio Z-Score]],Table2[Sharpe Ratio Z-Score])</f>
        <v>231</v>
      </c>
      <c r="AV124">
        <f>(Table2[[#This Row],[Rank 1Y]]+Table2[[#This Row],[Rank 6M]]+Table2[[#This Row],[Rank Sharpe]])/3</f>
        <v>189.66666666666666</v>
      </c>
    </row>
    <row r="125" spans="1:48" x14ac:dyDescent="0.3">
      <c r="A125" t="s">
        <v>193</v>
      </c>
      <c r="B125" t="s">
        <v>194</v>
      </c>
      <c r="C125" t="s">
        <v>3110</v>
      </c>
      <c r="D125" t="s">
        <v>64</v>
      </c>
      <c r="E125">
        <v>122007.029719935</v>
      </c>
      <c r="F125">
        <v>699.15</v>
      </c>
      <c r="G125">
        <v>59.269961868857898</v>
      </c>
      <c r="H125">
        <f>(Table2[[#This Row],[1Y Return vs Nifty]]-AVERAGE(Table2[1Y Return vs Nifty]))/_xlfn.STDEV.P(Table2[1Y Return vs Nifty])</f>
        <v>0.88434753893513984</v>
      </c>
      <c r="I125">
        <v>8.5700404324393897</v>
      </c>
      <c r="J125">
        <f>(Table2[[#This Row],[1M Return vs Nifty]]-AVERAGE(Table2[1M Return vs Nifty]))/_xlfn.STDEV.P(Table2[1M Return vs Nifty])</f>
        <v>1.1248807286095948</v>
      </c>
      <c r="K125">
        <v>12.12896085163</v>
      </c>
      <c r="L125">
        <f>(Table2[[#This Row],[6M Return vs Nifty]]-AVERAGE(Table2[6M Return vs Nifty]))/_xlfn.STDEV.P(Table2[6M Return vs Nifty])</f>
        <v>0.33449891495597173</v>
      </c>
      <c r="M125">
        <v>-2.48022681771078</v>
      </c>
      <c r="N125">
        <f>(Table2[[#This Row],[1W Return vs Nifty]]-AVERAGE(Table2[1W Return vs Nifty]))/_xlfn.STDEV.P(Table2[1W Return vs Nifty])</f>
        <v>-0.89875957017327712</v>
      </c>
      <c r="O125">
        <v>705.15</v>
      </c>
      <c r="P125">
        <v>705.27511420543703</v>
      </c>
      <c r="Q125">
        <v>637.90399285386798</v>
      </c>
      <c r="R125">
        <v>45.109429239085799</v>
      </c>
      <c r="S125" s="1">
        <f>(Table2[[#This Row],[Close Price]]-Table2[[#This Row],[20D EMA]])/Table2[[#This Row],[20D EMA]]</f>
        <v>-8.5088279089555411E-3</v>
      </c>
      <c r="T125" s="1">
        <f>(Table2[[#This Row],[Close Price]]-Table2[[#This Row],[50D EMA]])/Table2[[#This Row],[50D EMA]]</f>
        <v>-8.6847161938183679E-3</v>
      </c>
      <c r="U125" s="1">
        <f>(Table2[[#This Row],[Close Price]]-Table2[[#This Row],[200D EMA]])/Table2[[#This Row],[200D EMA]]</f>
        <v>9.6011324325042016E-2</v>
      </c>
      <c r="V125">
        <v>1.3377529664557199</v>
      </c>
      <c r="W125">
        <v>683</v>
      </c>
      <c r="X125">
        <v>709</v>
      </c>
      <c r="Y125">
        <v>683</v>
      </c>
      <c r="Z125">
        <v>746.25</v>
      </c>
      <c r="AA125">
        <v>652.1</v>
      </c>
      <c r="AB125">
        <v>776.9</v>
      </c>
      <c r="AC125" s="1">
        <f>(Table2[[#This Row],[Close Price]]/Table2[[#This Row],[Day Low]])-1</f>
        <v>2.364568081991214E-2</v>
      </c>
      <c r="AD125" s="1">
        <f>(Table2[[#This Row],[Day High]]/Table2[[#This Row],[Close Price]])-1</f>
        <v>1.4088536079525094E-2</v>
      </c>
      <c r="AE125" s="1">
        <f>(Table2[[#This Row],[Close Price]]/Table2[[#This Row],[Current Week Low]])-1</f>
        <v>2.364568081991214E-2</v>
      </c>
      <c r="AF125" s="1">
        <f>(Table2[[#This Row],[Current Week High]]/Table2[[#This Row],[Close Price]])-1</f>
        <v>6.7367517700064328E-2</v>
      </c>
      <c r="AG125" s="1">
        <f>(Table2[[#This Row],[Close Price]]/Table2[[#This Row],[Current Month Low]])-1</f>
        <v>7.2151510504523841E-2</v>
      </c>
      <c r="AH125" s="1">
        <f>(Table2[[#This Row],[Current Month High]]/Table2[[#This Row],[Close Price]])-1</f>
        <v>0.11120646499320608</v>
      </c>
      <c r="AI125">
        <v>15.1255095473074</v>
      </c>
      <c r="AJ125">
        <v>75.820445115050902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0.21</v>
      </c>
      <c r="AM125" t="s">
        <v>3150</v>
      </c>
      <c r="AN125">
        <v>2.42</v>
      </c>
      <c r="AO125" t="s">
        <v>3150</v>
      </c>
      <c r="AP125">
        <v>8.8227736250700003E-2</v>
      </c>
      <c r="AQ125">
        <f>(Table2[[#This Row],[Sharpe Ratio]]-AVERAGE(Table2[Sharpe Ratio]))/_xlfn.STDEV.P(Table2[Sharpe Ratio])</f>
        <v>0.37303626509229804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104</v>
      </c>
      <c r="AT125">
        <f>_xlfn.RANK.AVG(Table2[[#This Row],[6M Return vs Nifty Z-Score]],Table2[6M Return vs Nifty Z-Score])</f>
        <v>214</v>
      </c>
      <c r="AU125">
        <f>_xlfn.RANK.AVG(Table2[[#This Row],[Sharpe Ratio Z-Score]],Table2[Sharpe Ratio Z-Score])</f>
        <v>253</v>
      </c>
      <c r="AV125">
        <f>(Table2[[#This Row],[Rank 1Y]]+Table2[[#This Row],[Rank 6M]]+Table2[[#This Row],[Rank Sharpe]])/3</f>
        <v>190.33333333333334</v>
      </c>
    </row>
    <row r="126" spans="1:48" x14ac:dyDescent="0.3">
      <c r="A126" t="s">
        <v>318</v>
      </c>
      <c r="B126" t="s">
        <v>319</v>
      </c>
      <c r="C126" t="s">
        <v>3104</v>
      </c>
      <c r="D126" t="s">
        <v>111</v>
      </c>
      <c r="E126">
        <v>78732.889181120001</v>
      </c>
      <c r="F126">
        <v>1724.95</v>
      </c>
      <c r="G126">
        <v>91.637436776272807</v>
      </c>
      <c r="H126">
        <f>(Table2[[#This Row],[1Y Return vs Nifty]]-AVERAGE(Table2[1Y Return vs Nifty]))/_xlfn.STDEV.P(Table2[1Y Return vs Nifty])</f>
        <v>1.5426580715390783</v>
      </c>
      <c r="I126">
        <v>7.64908652795107</v>
      </c>
      <c r="J126">
        <f>(Table2[[#This Row],[1M Return vs Nifty]]-AVERAGE(Table2[1M Return vs Nifty]))/_xlfn.STDEV.P(Table2[1M Return vs Nifty])</f>
        <v>1.0276666311723051</v>
      </c>
      <c r="K126">
        <v>30.458168973648402</v>
      </c>
      <c r="L126">
        <f>(Table2[[#This Row],[6M Return vs Nifty]]-AVERAGE(Table2[6M Return vs Nifty]))/_xlfn.STDEV.P(Table2[6M Return vs Nifty])</f>
        <v>0.95459859820916593</v>
      </c>
      <c r="M126">
        <v>4.8607806256863402</v>
      </c>
      <c r="N126">
        <f>(Table2[[#This Row],[1W Return vs Nifty]]-AVERAGE(Table2[1W Return vs Nifty]))/_xlfn.STDEV.P(Table2[1W Return vs Nifty])</f>
        <v>0.8915021708961921</v>
      </c>
      <c r="O126">
        <v>1692.79</v>
      </c>
      <c r="P126">
        <v>1679.63600580458</v>
      </c>
      <c r="Q126">
        <v>1428.50959053151</v>
      </c>
      <c r="R126">
        <v>57.750442521391903</v>
      </c>
      <c r="S126" s="1">
        <f>(Table2[[#This Row],[Close Price]]-Table2[[#This Row],[20D EMA]])/Table2[[#This Row],[20D EMA]]</f>
        <v>1.8998221870403346E-2</v>
      </c>
      <c r="T126" s="1">
        <f>(Table2[[#This Row],[Close Price]]-Table2[[#This Row],[50D EMA]])/Table2[[#This Row],[50D EMA]]</f>
        <v>2.6978460832478825E-2</v>
      </c>
      <c r="U126" s="1">
        <f>(Table2[[#This Row],[Close Price]]-Table2[[#This Row],[200D EMA]])/Table2[[#This Row],[200D EMA]]</f>
        <v>0.20751726935077319</v>
      </c>
      <c r="V126">
        <v>0.65024041777900099</v>
      </c>
      <c r="W126">
        <v>1680</v>
      </c>
      <c r="X126">
        <v>1770</v>
      </c>
      <c r="Y126">
        <v>1675.55</v>
      </c>
      <c r="Z126">
        <v>1807.7</v>
      </c>
      <c r="AA126">
        <v>1596.6</v>
      </c>
      <c r="AB126">
        <v>1807.7</v>
      </c>
      <c r="AC126" s="1">
        <f>(Table2[[#This Row],[Close Price]]/Table2[[#This Row],[Day Low]])-1</f>
        <v>2.6755952380952408E-2</v>
      </c>
      <c r="AD126" s="1">
        <f>(Table2[[#This Row],[Day High]]/Table2[[#This Row],[Close Price]])-1</f>
        <v>2.6116699034754554E-2</v>
      </c>
      <c r="AE126" s="1">
        <f>(Table2[[#This Row],[Close Price]]/Table2[[#This Row],[Current Week Low]])-1</f>
        <v>2.9482856375518507E-2</v>
      </c>
      <c r="AF126" s="1">
        <f>(Table2[[#This Row],[Current Week High]]/Table2[[#This Row],[Close Price]])-1</f>
        <v>4.797240499724631E-2</v>
      </c>
      <c r="AG126" s="1">
        <f>(Table2[[#This Row],[Close Price]]/Table2[[#This Row],[Current Month Low]])-1</f>
        <v>8.0389577852937544E-2</v>
      </c>
      <c r="AH126" s="1">
        <f>(Table2[[#This Row],[Current Month High]]/Table2[[#This Row],[Close Price]])-1</f>
        <v>4.797240499724631E-2</v>
      </c>
      <c r="AI126">
        <v>14.003304443607</v>
      </c>
      <c r="AJ126">
        <v>137.84212340572199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0.01</v>
      </c>
      <c r="AM126" t="s">
        <v>3150</v>
      </c>
      <c r="AN126">
        <v>1.0900000000000001</v>
      </c>
      <c r="AO126" t="s">
        <v>3150</v>
      </c>
      <c r="AP126">
        <v>3.1669782065760002E-2</v>
      </c>
      <c r="AQ126">
        <f>(Table2[[#This Row],[Sharpe Ratio]]-AVERAGE(Table2[Sharpe Ratio]))/_xlfn.STDEV.P(Table2[Sharpe Ratio])</f>
        <v>-0.28566753410872875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4.1307579377080126</v>
      </c>
      <c r="AS126">
        <f>_xlfn.RANK.AVG(Table2[[#This Row],[1Y Return vs Nifty Z-Score]],Table2[1Y Return vs Nifty Z-Score])</f>
        <v>51</v>
      </c>
      <c r="AT126">
        <f>_xlfn.RANK.AVG(Table2[[#This Row],[6M Return vs Nifty Z-Score]],Table2[6M Return vs Nifty Z-Score])</f>
        <v>100</v>
      </c>
      <c r="AU126">
        <f>_xlfn.RANK.AVG(Table2[[#This Row],[Sharpe Ratio Z-Score]],Table2[Sharpe Ratio Z-Score])</f>
        <v>420</v>
      </c>
      <c r="AV126">
        <f>(Table2[[#This Row],[Rank 1Y]]+Table2[[#This Row],[Rank 6M]]+Table2[[#This Row],[Rank Sharpe]])/3</f>
        <v>190.33333333333334</v>
      </c>
    </row>
    <row r="127" spans="1:48" x14ac:dyDescent="0.3">
      <c r="A127" t="s">
        <v>956</v>
      </c>
      <c r="B127" t="s">
        <v>957</v>
      </c>
      <c r="C127" t="s">
        <v>3118</v>
      </c>
      <c r="D127" t="s">
        <v>958</v>
      </c>
      <c r="E127">
        <v>14660.8326479649</v>
      </c>
      <c r="F127">
        <v>825.65</v>
      </c>
      <c r="G127">
        <v>49.011365716406999</v>
      </c>
      <c r="H127">
        <f>(Table2[[#This Row],[1Y Return vs Nifty]]-AVERAGE(Table2[1Y Return vs Nifty]))/_xlfn.STDEV.P(Table2[1Y Return vs Nifty])</f>
        <v>0.67570160914895283</v>
      </c>
      <c r="I127">
        <v>8.2747458461572307</v>
      </c>
      <c r="J127">
        <f>(Table2[[#This Row],[1M Return vs Nifty]]-AVERAGE(Table2[1M Return vs Nifty]))/_xlfn.STDEV.P(Table2[1M Return vs Nifty])</f>
        <v>1.0937100081819666</v>
      </c>
      <c r="K127">
        <v>25.7281522871798</v>
      </c>
      <c r="L127">
        <f>(Table2[[#This Row],[6M Return vs Nifty]]-AVERAGE(Table2[6M Return vs Nifty]))/_xlfn.STDEV.P(Table2[6M Return vs Nifty])</f>
        <v>0.79457630867347839</v>
      </c>
      <c r="M127">
        <v>7.0106415725947402</v>
      </c>
      <c r="N127">
        <f>(Table2[[#This Row],[1W Return vs Nifty]]-AVERAGE(Table2[1W Return vs Nifty]))/_xlfn.STDEV.P(Table2[1W Return vs Nifty])</f>
        <v>1.4157917635094392</v>
      </c>
      <c r="O127">
        <v>804.6</v>
      </c>
      <c r="P127">
        <v>804.39054256443399</v>
      </c>
      <c r="Q127">
        <v>729.56775432030202</v>
      </c>
      <c r="R127">
        <v>58.144025392032297</v>
      </c>
      <c r="S127" s="1">
        <f>(Table2[[#This Row],[Close Price]]-Table2[[#This Row],[20D EMA]])/Table2[[#This Row],[20D EMA]]</f>
        <v>2.6162068108376776E-2</v>
      </c>
      <c r="T127" s="1">
        <f>(Table2[[#This Row],[Close Price]]-Table2[[#This Row],[50D EMA]])/Table2[[#This Row],[50D EMA]]</f>
        <v>2.64292732331112E-2</v>
      </c>
      <c r="U127" s="1">
        <f>(Table2[[#This Row],[Close Price]]-Table2[[#This Row],[200D EMA]])/Table2[[#This Row],[200D EMA]]</f>
        <v>0.13169749500402808</v>
      </c>
      <c r="V127">
        <v>1.0629444608507701</v>
      </c>
      <c r="W127">
        <v>799.85</v>
      </c>
      <c r="X127">
        <v>829.85</v>
      </c>
      <c r="Y127">
        <v>748.2</v>
      </c>
      <c r="Z127">
        <v>829.85</v>
      </c>
      <c r="AA127">
        <v>748.2</v>
      </c>
      <c r="AB127">
        <v>861.25</v>
      </c>
      <c r="AC127" s="1">
        <f>(Table2[[#This Row],[Close Price]]/Table2[[#This Row],[Day Low]])-1</f>
        <v>3.2256048009001725E-2</v>
      </c>
      <c r="AD127" s="1">
        <f>(Table2[[#This Row],[Day High]]/Table2[[#This Row],[Close Price]])-1</f>
        <v>5.0869012293344174E-3</v>
      </c>
      <c r="AE127" s="1">
        <f>(Table2[[#This Row],[Close Price]]/Table2[[#This Row],[Current Week Low]])-1</f>
        <v>0.1035151029136594</v>
      </c>
      <c r="AF127" s="1">
        <f>(Table2[[#This Row],[Current Week High]]/Table2[[#This Row],[Close Price]])-1</f>
        <v>5.0869012293344174E-3</v>
      </c>
      <c r="AG127" s="1">
        <f>(Table2[[#This Row],[Close Price]]/Table2[[#This Row],[Current Month Low]])-1</f>
        <v>0.1035151029136594</v>
      </c>
      <c r="AH127" s="1">
        <f>(Table2[[#This Row],[Current Month High]]/Table2[[#This Row],[Close Price]])-1</f>
        <v>4.3117543753406373E-2</v>
      </c>
      <c r="AI127">
        <v>6.03766729243626</v>
      </c>
      <c r="AJ127">
        <v>75.074215436810803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0.14000000000000001</v>
      </c>
      <c r="AM127" t="s">
        <v>3150</v>
      </c>
      <c r="AN127">
        <v>1.61</v>
      </c>
      <c r="AO127" t="s">
        <v>3150</v>
      </c>
      <c r="AP127">
        <v>6.4548721610531004E-2</v>
      </c>
      <c r="AQ127">
        <f>(Table2[[#This Row],[Sharpe Ratio]]-AVERAGE(Table2[Sharpe Ratio]))/_xlfn.STDEV.P(Table2[Sharpe Ratio])</f>
        <v>9.7257957167410702E-2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4.0770376466812479</v>
      </c>
      <c r="AS127">
        <f>_xlfn.RANK.AVG(Table2[[#This Row],[1Y Return vs Nifty Z-Score]],Table2[1Y Return vs Nifty Z-Score])</f>
        <v>133</v>
      </c>
      <c r="AT127">
        <f>_xlfn.RANK.AVG(Table2[[#This Row],[6M Return vs Nifty Z-Score]],Table2[6M Return vs Nifty Z-Score])</f>
        <v>118</v>
      </c>
      <c r="AU127">
        <f>_xlfn.RANK.AVG(Table2[[#This Row],[Sharpe Ratio Z-Score]],Table2[Sharpe Ratio Z-Score])</f>
        <v>324</v>
      </c>
      <c r="AV127">
        <f>(Table2[[#This Row],[Rank 1Y]]+Table2[[#This Row],[Rank 6M]]+Table2[[#This Row],[Rank Sharpe]])/3</f>
        <v>191.66666666666666</v>
      </c>
    </row>
    <row r="128" spans="1:48" x14ac:dyDescent="0.3">
      <c r="A128" t="s">
        <v>691</v>
      </c>
      <c r="B128" t="s">
        <v>692</v>
      </c>
      <c r="C128" t="s">
        <v>3108</v>
      </c>
      <c r="D128" t="s">
        <v>51</v>
      </c>
      <c r="E128">
        <v>24623.12937825</v>
      </c>
      <c r="F128">
        <v>1374.75</v>
      </c>
      <c r="G128">
        <v>57.028381692892502</v>
      </c>
      <c r="H128">
        <f>(Table2[[#This Row],[1Y Return vs Nifty]]-AVERAGE(Table2[1Y Return vs Nifty]))/_xlfn.STDEV.P(Table2[1Y Return vs Nifty])</f>
        <v>0.83875683889643649</v>
      </c>
      <c r="I128">
        <v>2.9000266176195799</v>
      </c>
      <c r="J128">
        <f>(Table2[[#This Row],[1M Return vs Nifty]]-AVERAGE(Table2[1M Return vs Nifty]))/_xlfn.STDEV.P(Table2[1M Return vs Nifty])</f>
        <v>0.52636513214125713</v>
      </c>
      <c r="K128">
        <v>33.941550018840601</v>
      </c>
      <c r="L128">
        <f>(Table2[[#This Row],[6M Return vs Nifty]]-AVERAGE(Table2[6M Return vs Nifty]))/_xlfn.STDEV.P(Table2[6M Return vs Nifty])</f>
        <v>1.072445668764225</v>
      </c>
      <c r="M128">
        <v>-0.19200391219201901</v>
      </c>
      <c r="N128">
        <f>(Table2[[#This Row],[1W Return vs Nifty]]-AVERAGE(Table2[1W Return vs Nifty]))/_xlfn.STDEV.P(Table2[1W Return vs Nifty])</f>
        <v>-0.34072745341337973</v>
      </c>
      <c r="O128">
        <v>1386.57</v>
      </c>
      <c r="P128">
        <v>1398.0349449507</v>
      </c>
      <c r="Q128">
        <v>1231.1310216986101</v>
      </c>
      <c r="R128">
        <v>46.170665621274203</v>
      </c>
      <c r="S128" s="1">
        <f>(Table2[[#This Row],[Close Price]]-Table2[[#This Row],[20D EMA]])/Table2[[#This Row],[20D EMA]]</f>
        <v>-8.5246327268006204E-3</v>
      </c>
      <c r="T128" s="1">
        <f>(Table2[[#This Row],[Close Price]]-Table2[[#This Row],[50D EMA]])/Table2[[#This Row],[50D EMA]]</f>
        <v>-1.6655481348873687E-2</v>
      </c>
      <c r="U128" s="1">
        <f>(Table2[[#This Row],[Close Price]]-Table2[[#This Row],[200D EMA]])/Table2[[#This Row],[200D EMA]]</f>
        <v>0.11665612820253415</v>
      </c>
      <c r="V128">
        <v>1.12775292650597</v>
      </c>
      <c r="W128">
        <v>1361.75</v>
      </c>
      <c r="X128">
        <v>1389</v>
      </c>
      <c r="Y128">
        <v>1351</v>
      </c>
      <c r="Z128">
        <v>1392</v>
      </c>
      <c r="AA128">
        <v>1351</v>
      </c>
      <c r="AB128">
        <v>1460.15</v>
      </c>
      <c r="AC128" s="1">
        <f>(Table2[[#This Row],[Close Price]]/Table2[[#This Row],[Day Low]])-1</f>
        <v>9.5465393794749165E-3</v>
      </c>
      <c r="AD128" s="1">
        <f>(Table2[[#This Row],[Day High]]/Table2[[#This Row],[Close Price]])-1</f>
        <v>1.0365521003818934E-2</v>
      </c>
      <c r="AE128" s="1">
        <f>(Table2[[#This Row],[Close Price]]/Table2[[#This Row],[Current Week Low]])-1</f>
        <v>1.7579570688379009E-2</v>
      </c>
      <c r="AF128" s="1">
        <f>(Table2[[#This Row],[Current Week High]]/Table2[[#This Row],[Close Price]])-1</f>
        <v>1.2547735951991212E-2</v>
      </c>
      <c r="AG128" s="1">
        <f>(Table2[[#This Row],[Close Price]]/Table2[[#This Row],[Current Month Low]])-1</f>
        <v>1.7579570688379009E-2</v>
      </c>
      <c r="AH128" s="1">
        <f>(Table2[[#This Row],[Current Month High]]/Table2[[#This Row],[Close Price]])-1</f>
        <v>6.2120385524640831E-2</v>
      </c>
      <c r="AI128">
        <v>19.221676668485099</v>
      </c>
      <c r="AJ128">
        <v>82.703169645823607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-0.05</v>
      </c>
      <c r="AM128" t="s">
        <v>3149</v>
      </c>
      <c r="AN128">
        <v>-3.65</v>
      </c>
      <c r="AO128" t="s">
        <v>3149</v>
      </c>
      <c r="AP128">
        <v>4.8184978297744999E-2</v>
      </c>
      <c r="AQ128">
        <f>(Table2[[#This Row],[Sharpe Ratio]]-AVERAGE(Table2[Sharpe Ratio]))/_xlfn.STDEV.P(Table2[Sharpe Ratio])</f>
        <v>-9.3322838135696015E-2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113</v>
      </c>
      <c r="AT128">
        <f>_xlfn.RANK.AVG(Table2[[#This Row],[6M Return vs Nifty Z-Score]],Table2[6M Return vs Nifty Z-Score])</f>
        <v>84</v>
      </c>
      <c r="AU128">
        <f>_xlfn.RANK.AVG(Table2[[#This Row],[Sharpe Ratio Z-Score]],Table2[Sharpe Ratio Z-Score])</f>
        <v>379</v>
      </c>
      <c r="AV128">
        <f>(Table2[[#This Row],[Rank 1Y]]+Table2[[#This Row],[Rank 6M]]+Table2[[#This Row],[Rank Sharpe]])/3</f>
        <v>192</v>
      </c>
    </row>
    <row r="129" spans="1:48" x14ac:dyDescent="0.3">
      <c r="A129" t="s">
        <v>705</v>
      </c>
      <c r="B129" t="s">
        <v>706</v>
      </c>
      <c r="C129" t="s">
        <v>3104</v>
      </c>
      <c r="D129" t="s">
        <v>206</v>
      </c>
      <c r="E129">
        <v>23849.34890135</v>
      </c>
      <c r="F129">
        <v>827.05</v>
      </c>
      <c r="G129">
        <v>64.626002886663599</v>
      </c>
      <c r="H129">
        <f>(Table2[[#This Row],[1Y Return vs Nifty]]-AVERAGE(Table2[1Y Return vs Nifty]))/_xlfn.STDEV.P(Table2[1Y Return vs Nifty])</f>
        <v>0.99328214767944056</v>
      </c>
      <c r="I129">
        <v>12.918226274977901</v>
      </c>
      <c r="J129">
        <f>(Table2[[#This Row],[1M Return vs Nifty]]-AVERAGE(Table2[1M Return vs Nifty]))/_xlfn.STDEV.P(Table2[1M Return vs Nifty])</f>
        <v>1.5838667431233568</v>
      </c>
      <c r="K129">
        <v>57.245500542356403</v>
      </c>
      <c r="L129">
        <f>(Table2[[#This Row],[6M Return vs Nifty]]-AVERAGE(Table2[6M Return vs Nifty]))/_xlfn.STDEV.P(Table2[6M Return vs Nifty])</f>
        <v>1.8608470138731232</v>
      </c>
      <c r="M129">
        <v>5.2168475014923503</v>
      </c>
      <c r="N129">
        <f>(Table2[[#This Row],[1W Return vs Nifty]]-AVERAGE(Table2[1W Return vs Nifty]))/_xlfn.STDEV.P(Table2[1W Return vs Nifty])</f>
        <v>0.97833669734678064</v>
      </c>
      <c r="O129">
        <v>791.51</v>
      </c>
      <c r="P129">
        <v>761.53183744911303</v>
      </c>
      <c r="Q129">
        <v>651.04139160986097</v>
      </c>
      <c r="R129">
        <v>66.743615268222001</v>
      </c>
      <c r="S129" s="1">
        <f>(Table2[[#This Row],[Close Price]]-Table2[[#This Row],[20D EMA]])/Table2[[#This Row],[20D EMA]]</f>
        <v>4.4901517352907691E-2</v>
      </c>
      <c r="T129" s="1">
        <f>(Table2[[#This Row],[Close Price]]-Table2[[#This Row],[50D EMA]])/Table2[[#This Row],[50D EMA]]</f>
        <v>8.6034699179947244E-2</v>
      </c>
      <c r="U129" s="1">
        <f>(Table2[[#This Row],[Close Price]]-Table2[[#This Row],[200D EMA]])/Table2[[#This Row],[200D EMA]]</f>
        <v>0.27034933670640227</v>
      </c>
      <c r="V129">
        <v>0.63573966867709997</v>
      </c>
      <c r="W129">
        <v>810</v>
      </c>
      <c r="X129">
        <v>842.6</v>
      </c>
      <c r="Y129">
        <v>793</v>
      </c>
      <c r="Z129">
        <v>848</v>
      </c>
      <c r="AA129">
        <v>776.2</v>
      </c>
      <c r="AB129">
        <v>848</v>
      </c>
      <c r="AC129" s="1">
        <f>(Table2[[#This Row],[Close Price]]/Table2[[#This Row],[Day Low]])-1</f>
        <v>2.1049382716049392E-2</v>
      </c>
      <c r="AD129" s="1">
        <f>(Table2[[#This Row],[Day High]]/Table2[[#This Row],[Close Price]])-1</f>
        <v>1.8801765310440866E-2</v>
      </c>
      <c r="AE129" s="1">
        <f>(Table2[[#This Row],[Close Price]]/Table2[[#This Row],[Current Week Low]])-1</f>
        <v>4.2938209331651933E-2</v>
      </c>
      <c r="AF129" s="1">
        <f>(Table2[[#This Row],[Current Week High]]/Table2[[#This Row],[Close Price]])-1</f>
        <v>2.5330995707635529E-2</v>
      </c>
      <c r="AG129" s="1">
        <f>(Table2[[#This Row],[Close Price]]/Table2[[#This Row],[Current Month Low]])-1</f>
        <v>6.5511466116979999E-2</v>
      </c>
      <c r="AH129" s="1">
        <f>(Table2[[#This Row],[Current Month High]]/Table2[[#This Row],[Close Price]])-1</f>
        <v>2.5330995707635529E-2</v>
      </c>
      <c r="AI129">
        <v>2.5330995707635502</v>
      </c>
      <c r="AJ129">
        <v>87.115384615384599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0.13</v>
      </c>
      <c r="AM129" t="s">
        <v>3150</v>
      </c>
      <c r="AN129">
        <v>2.33</v>
      </c>
      <c r="AO129" t="s">
        <v>3150</v>
      </c>
      <c r="AP129">
        <v>2.0772337189961999E-2</v>
      </c>
      <c r="AQ129">
        <f>(Table2[[#This Row],[Sharpe Ratio]]-AVERAGE(Table2[Sharpe Ratio]))/_xlfn.STDEV.P(Table2[Sharpe Ratio])</f>
        <v>-0.41258493140000635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5.0037476706226949</v>
      </c>
      <c r="AS129">
        <f>_xlfn.RANK.AVG(Table2[[#This Row],[1Y Return vs Nifty Z-Score]],Table2[1Y Return vs Nifty Z-Score])</f>
        <v>95</v>
      </c>
      <c r="AT129">
        <f>_xlfn.RANK.AVG(Table2[[#This Row],[6M Return vs Nifty Z-Score]],Table2[6M Return vs Nifty Z-Score])</f>
        <v>38</v>
      </c>
      <c r="AU129">
        <f>_xlfn.RANK.AVG(Table2[[#This Row],[Sharpe Ratio Z-Score]],Table2[Sharpe Ratio Z-Score])</f>
        <v>446</v>
      </c>
      <c r="AV129">
        <f>(Table2[[#This Row],[Rank 1Y]]+Table2[[#This Row],[Rank 6M]]+Table2[[#This Row],[Rank Sharpe]])/3</f>
        <v>193</v>
      </c>
    </row>
    <row r="130" spans="1:48" x14ac:dyDescent="0.3">
      <c r="A130" t="s">
        <v>792</v>
      </c>
      <c r="B130" t="s">
        <v>793</v>
      </c>
      <c r="C130" t="s">
        <v>3108</v>
      </c>
      <c r="D130" t="s">
        <v>51</v>
      </c>
      <c r="E130">
        <v>18604.300708479899</v>
      </c>
      <c r="F130">
        <v>1366.9</v>
      </c>
      <c r="G130">
        <v>29.641408162932802</v>
      </c>
      <c r="H130">
        <f>(Table2[[#This Row],[1Y Return vs Nifty]]-AVERAGE(Table2[1Y Return vs Nifty]))/_xlfn.STDEV.P(Table2[1Y Return vs Nifty])</f>
        <v>0.2817429481777779</v>
      </c>
      <c r="I130">
        <v>8.2502830156014397</v>
      </c>
      <c r="J130">
        <f>(Table2[[#This Row],[1M Return vs Nifty]]-AVERAGE(Table2[1M Return vs Nifty]))/_xlfn.STDEV.P(Table2[1M Return vs Nifty])</f>
        <v>1.0911277595138709</v>
      </c>
      <c r="K130">
        <v>46.9044196261625</v>
      </c>
      <c r="L130">
        <f>(Table2[[#This Row],[6M Return vs Nifty]]-AVERAGE(Table2[6M Return vs Nifty]))/_xlfn.STDEV.P(Table2[6M Return vs Nifty])</f>
        <v>1.5109955114001759</v>
      </c>
      <c r="M130">
        <v>3.7374415073488398</v>
      </c>
      <c r="N130">
        <f>(Table2[[#This Row],[1W Return vs Nifty]]-AVERAGE(Table2[1W Return vs Nifty]))/_xlfn.STDEV.P(Table2[1W Return vs Nifty])</f>
        <v>0.61755189073196259</v>
      </c>
      <c r="O130">
        <v>1335.68</v>
      </c>
      <c r="P130">
        <v>1317.8720105243301</v>
      </c>
      <c r="Q130">
        <v>1132.7293530935301</v>
      </c>
      <c r="R130">
        <v>63.130031197055096</v>
      </c>
      <c r="S130" s="1">
        <f>(Table2[[#This Row],[Close Price]]-Table2[[#This Row],[20D EMA]])/Table2[[#This Row],[20D EMA]]</f>
        <v>2.3373862002874959E-2</v>
      </c>
      <c r="T130" s="1">
        <f>(Table2[[#This Row],[Close Price]]-Table2[[#This Row],[50D EMA]])/Table2[[#This Row],[50D EMA]]</f>
        <v>3.7202390736080393E-2</v>
      </c>
      <c r="U130" s="1">
        <f>(Table2[[#This Row],[Close Price]]-Table2[[#This Row],[200D EMA]])/Table2[[#This Row],[200D EMA]]</f>
        <v>0.2067313310694566</v>
      </c>
      <c r="V130">
        <v>0.37304896666632698</v>
      </c>
      <c r="W130">
        <v>1349.35</v>
      </c>
      <c r="X130">
        <v>1376.75</v>
      </c>
      <c r="Y130">
        <v>1326.6</v>
      </c>
      <c r="Z130">
        <v>1435.55</v>
      </c>
      <c r="AA130">
        <v>1287</v>
      </c>
      <c r="AB130">
        <v>1435.55</v>
      </c>
      <c r="AC130" s="1">
        <f>(Table2[[#This Row],[Close Price]]/Table2[[#This Row],[Day Low]])-1</f>
        <v>1.3006262274428471E-2</v>
      </c>
      <c r="AD130" s="1">
        <f>(Table2[[#This Row],[Day High]]/Table2[[#This Row],[Close Price]])-1</f>
        <v>7.2060867656740246E-3</v>
      </c>
      <c r="AE130" s="1">
        <f>(Table2[[#This Row],[Close Price]]/Table2[[#This Row],[Current Week Low]])-1</f>
        <v>3.0378410975425929E-2</v>
      </c>
      <c r="AF130" s="1">
        <f>(Table2[[#This Row],[Current Week High]]/Table2[[#This Row],[Close Price]])-1</f>
        <v>5.0223132635891288E-2</v>
      </c>
      <c r="AG130" s="1">
        <f>(Table2[[#This Row],[Close Price]]/Table2[[#This Row],[Current Month Low]])-1</f>
        <v>6.2082362082362064E-2</v>
      </c>
      <c r="AH130" s="1">
        <f>(Table2[[#This Row],[Current Month High]]/Table2[[#This Row],[Close Price]])-1</f>
        <v>5.0223132635891288E-2</v>
      </c>
      <c r="AI130">
        <v>11.350501133952701</v>
      </c>
      <c r="AJ130">
        <v>68.930359018723294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0.02</v>
      </c>
      <c r="AM130" t="s">
        <v>3150</v>
      </c>
      <c r="AN130">
        <v>1.47</v>
      </c>
      <c r="AO130" t="s">
        <v>3150</v>
      </c>
      <c r="AP130">
        <v>6.8482777972316E-2</v>
      </c>
      <c r="AQ130">
        <f>(Table2[[#This Row],[Sharpe Ratio]]-AVERAGE(Table2[Sharpe Ratio]))/_xlfn.STDEV.P(Table2[Sharpe Ratio])</f>
        <v>0.14307605488899991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3.6444941647127873</v>
      </c>
      <c r="AS130">
        <f>_xlfn.RANK.AVG(Table2[[#This Row],[1Y Return vs Nifty Z-Score]],Table2[1Y Return vs Nifty Z-Score])</f>
        <v>219</v>
      </c>
      <c r="AT130">
        <f>_xlfn.RANK.AVG(Table2[[#This Row],[6M Return vs Nifty Z-Score]],Table2[6M Return vs Nifty Z-Score])</f>
        <v>51</v>
      </c>
      <c r="AU130">
        <f>_xlfn.RANK.AVG(Table2[[#This Row],[Sharpe Ratio Z-Score]],Table2[Sharpe Ratio Z-Score])</f>
        <v>309</v>
      </c>
      <c r="AV130">
        <f>(Table2[[#This Row],[Rank 1Y]]+Table2[[#This Row],[Rank 6M]]+Table2[[#This Row],[Rank Sharpe]])/3</f>
        <v>193</v>
      </c>
    </row>
    <row r="131" spans="1:48" x14ac:dyDescent="0.3">
      <c r="A131" t="s">
        <v>1011</v>
      </c>
      <c r="B131" t="s">
        <v>1012</v>
      </c>
      <c r="C131" t="s">
        <v>3108</v>
      </c>
      <c r="D131" t="s">
        <v>51</v>
      </c>
      <c r="E131">
        <v>13234.16176031</v>
      </c>
      <c r="F131">
        <v>1080.05</v>
      </c>
      <c r="G131">
        <v>55.1115992465893</v>
      </c>
      <c r="H131">
        <f>(Table2[[#This Row],[1Y Return vs Nifty]]-AVERAGE(Table2[1Y Return vs Nifty]))/_xlfn.STDEV.P(Table2[1Y Return vs Nifty])</f>
        <v>0.79977208408559175</v>
      </c>
      <c r="I131">
        <v>0.770763666968862</v>
      </c>
      <c r="J131">
        <f>(Table2[[#This Row],[1M Return vs Nifty]]-AVERAGE(Table2[1M Return vs Nifty]))/_xlfn.STDEV.P(Table2[1M Return vs Nifty])</f>
        <v>0.30160428912254461</v>
      </c>
      <c r="K131">
        <v>28.045807087850001</v>
      </c>
      <c r="L131">
        <f>(Table2[[#This Row],[6M Return vs Nifty]]-AVERAGE(Table2[6M Return vs Nifty]))/_xlfn.STDEV.P(Table2[6M Return vs Nifty])</f>
        <v>0.87298542478032171</v>
      </c>
      <c r="M131">
        <v>3.1302886078570298</v>
      </c>
      <c r="N131">
        <f>(Table2[[#This Row],[1W Return vs Nifty]]-AVERAGE(Table2[1W Return vs Nifty]))/_xlfn.STDEV.P(Table2[1W Return vs Nifty])</f>
        <v>0.46948466490218166</v>
      </c>
      <c r="O131">
        <v>1081.8800000000001</v>
      </c>
      <c r="P131">
        <v>1081.3010642826</v>
      </c>
      <c r="Q131">
        <v>944.18737108630603</v>
      </c>
      <c r="R131">
        <v>50.0462594515662</v>
      </c>
      <c r="S131" s="1">
        <f>(Table2[[#This Row],[Close Price]]-Table2[[#This Row],[20D EMA]])/Table2[[#This Row],[20D EMA]]</f>
        <v>-1.6914999815138042E-3</v>
      </c>
      <c r="T131" s="1">
        <f>(Table2[[#This Row],[Close Price]]-Table2[[#This Row],[50D EMA]])/Table2[[#This Row],[50D EMA]]</f>
        <v>-1.1569990300805686E-3</v>
      </c>
      <c r="U131" s="1">
        <f>(Table2[[#This Row],[Close Price]]-Table2[[#This Row],[200D EMA]])/Table2[[#This Row],[200D EMA]]</f>
        <v>0.14389371545753818</v>
      </c>
      <c r="V131">
        <v>0.345329571682085</v>
      </c>
      <c r="W131">
        <v>1070.2</v>
      </c>
      <c r="X131">
        <v>1095.8499999999999</v>
      </c>
      <c r="Y131">
        <v>1051.55</v>
      </c>
      <c r="Z131">
        <v>1103.8</v>
      </c>
      <c r="AA131">
        <v>1012.05</v>
      </c>
      <c r="AB131">
        <v>1164</v>
      </c>
      <c r="AC131" s="1">
        <f>(Table2[[#This Row],[Close Price]]/Table2[[#This Row],[Day Low]])-1</f>
        <v>9.2038871239019659E-3</v>
      </c>
      <c r="AD131" s="1">
        <f>(Table2[[#This Row],[Day High]]/Table2[[#This Row],[Close Price]])-1</f>
        <v>1.4628952363316516E-2</v>
      </c>
      <c r="AE131" s="1">
        <f>(Table2[[#This Row],[Close Price]]/Table2[[#This Row],[Current Week Low]])-1</f>
        <v>2.7102848176501437E-2</v>
      </c>
      <c r="AF131" s="1">
        <f>(Table2[[#This Row],[Current Week High]]/Table2[[#This Row],[Close Price]])-1</f>
        <v>2.198972269802324E-2</v>
      </c>
      <c r="AG131" s="1">
        <f>(Table2[[#This Row],[Close Price]]/Table2[[#This Row],[Current Month Low]])-1</f>
        <v>6.7190356207697199E-2</v>
      </c>
      <c r="AH131" s="1">
        <f>(Table2[[#This Row],[Current Month High]]/Table2[[#This Row],[Close Price]])-1</f>
        <v>7.7727882968381179E-2</v>
      </c>
      <c r="AI131">
        <v>23.614647470024501</v>
      </c>
      <c r="AJ131">
        <v>74.1454369558206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0.08</v>
      </c>
      <c r="AM131" t="s">
        <v>3150</v>
      </c>
      <c r="AN131">
        <v>2.76</v>
      </c>
      <c r="AO131" t="s">
        <v>3150</v>
      </c>
      <c r="AP131">
        <v>5.3246924336254997E-2</v>
      </c>
      <c r="AQ131">
        <f>(Table2[[#This Row],[Sharpe Ratio]]-AVERAGE(Table2[Sharpe Ratio]))/_xlfn.STDEV.P(Table2[Sharpe Ratio])</f>
        <v>-3.4368741670075059E-2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2.4094777212205645</v>
      </c>
      <c r="AS131">
        <f>_xlfn.RANK.AVG(Table2[[#This Row],[1Y Return vs Nifty Z-Score]],Table2[1Y Return vs Nifty Z-Score])</f>
        <v>120</v>
      </c>
      <c r="AT131">
        <f>_xlfn.RANK.AVG(Table2[[#This Row],[6M Return vs Nifty Z-Score]],Table2[6M Return vs Nifty Z-Score])</f>
        <v>108</v>
      </c>
      <c r="AU131">
        <f>_xlfn.RANK.AVG(Table2[[#This Row],[Sharpe Ratio Z-Score]],Table2[Sharpe Ratio Z-Score])</f>
        <v>360</v>
      </c>
      <c r="AV131">
        <f>(Table2[[#This Row],[Rank 1Y]]+Table2[[#This Row],[Rank 6M]]+Table2[[#This Row],[Rank Sharpe]])/3</f>
        <v>196</v>
      </c>
    </row>
    <row r="132" spans="1:48" x14ac:dyDescent="0.3">
      <c r="A132" t="s">
        <v>1872</v>
      </c>
      <c r="B132" t="s">
        <v>1873</v>
      </c>
      <c r="C132" t="s">
        <v>3109</v>
      </c>
      <c r="D132" t="s">
        <v>211</v>
      </c>
      <c r="E132">
        <v>3834.6428636999999</v>
      </c>
      <c r="F132">
        <v>1456.95</v>
      </c>
      <c r="G132">
        <v>28.928738451336901</v>
      </c>
      <c r="H132">
        <f>(Table2[[#This Row],[1Y Return vs Nifty]]-AVERAGE(Table2[1Y Return vs Nifty]))/_xlfn.STDEV.P(Table2[1Y Return vs Nifty])</f>
        <v>0.26724821299212043</v>
      </c>
      <c r="I132">
        <v>-2.5789678691701199</v>
      </c>
      <c r="J132">
        <f>(Table2[[#This Row],[1M Return vs Nifty]]-AVERAGE(Table2[1M Return vs Nifty]))/_xlfn.STDEV.P(Table2[1M Return vs Nifty])</f>
        <v>-5.1986836726367829E-2</v>
      </c>
      <c r="K132">
        <v>16.715837602563099</v>
      </c>
      <c r="L132">
        <f>(Table2[[#This Row],[6M Return vs Nifty]]-AVERAGE(Table2[6M Return vs Nifty]))/_xlfn.STDEV.P(Table2[6M Return vs Nifty])</f>
        <v>0.48967860419515091</v>
      </c>
      <c r="M132">
        <v>0.22976008915962101</v>
      </c>
      <c r="N132">
        <f>(Table2[[#This Row],[1W Return vs Nifty]]-AVERAGE(Table2[1W Return vs Nifty]))/_xlfn.STDEV.P(Table2[1W Return vs Nifty])</f>
        <v>-0.23787127717297016</v>
      </c>
      <c r="O132">
        <v>1545.84</v>
      </c>
      <c r="P132">
        <v>1561.2344028406401</v>
      </c>
      <c r="Q132">
        <v>1377.5975416098199</v>
      </c>
      <c r="R132">
        <v>29.248284470491001</v>
      </c>
      <c r="S132" s="1">
        <f>(Table2[[#This Row],[Close Price]]-Table2[[#This Row],[20D EMA]])/Table2[[#This Row],[20D EMA]]</f>
        <v>-5.7502716969414606E-2</v>
      </c>
      <c r="T132" s="1">
        <f>(Table2[[#This Row],[Close Price]]-Table2[[#This Row],[50D EMA]])/Table2[[#This Row],[50D EMA]]</f>
        <v>-6.6796121486239549E-2</v>
      </c>
      <c r="U132" s="1">
        <f>(Table2[[#This Row],[Close Price]]-Table2[[#This Row],[200D EMA]])/Table2[[#This Row],[200D EMA]]</f>
        <v>5.7602061555257406E-2</v>
      </c>
      <c r="V132">
        <v>0.53573756977235798</v>
      </c>
      <c r="W132">
        <v>1450.25</v>
      </c>
      <c r="X132">
        <v>1490.95</v>
      </c>
      <c r="Y132">
        <v>1434.25</v>
      </c>
      <c r="Z132">
        <v>1543.95</v>
      </c>
      <c r="AA132">
        <v>1434.25</v>
      </c>
      <c r="AB132">
        <v>1649.75</v>
      </c>
      <c r="AC132" s="1">
        <f>(Table2[[#This Row],[Close Price]]/Table2[[#This Row],[Day Low]])-1</f>
        <v>4.6198931218754957E-3</v>
      </c>
      <c r="AD132" s="1">
        <f>(Table2[[#This Row],[Day High]]/Table2[[#This Row],[Close Price]])-1</f>
        <v>2.3336421977418587E-2</v>
      </c>
      <c r="AE132" s="1">
        <f>(Table2[[#This Row],[Close Price]]/Table2[[#This Row],[Current Week Low]])-1</f>
        <v>1.5827087327871636E-2</v>
      </c>
      <c r="AF132" s="1">
        <f>(Table2[[#This Row],[Current Week High]]/Table2[[#This Row],[Close Price]])-1</f>
        <v>5.9713785648100481E-2</v>
      </c>
      <c r="AG132" s="1">
        <f>(Table2[[#This Row],[Close Price]]/Table2[[#This Row],[Current Month Low]])-1</f>
        <v>1.5827087327871636E-2</v>
      </c>
      <c r="AH132" s="1">
        <f>(Table2[[#This Row],[Current Month High]]/Table2[[#This Row],[Close Price]])-1</f>
        <v>0.13233123991900886</v>
      </c>
      <c r="AI132">
        <v>22.859398057585999</v>
      </c>
      <c r="AJ132">
        <v>57.922120152833003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7.0000000000000007E-2</v>
      </c>
      <c r="AM132" t="s">
        <v>3150</v>
      </c>
      <c r="AN132">
        <v>-7.42</v>
      </c>
      <c r="AO132" t="s">
        <v>3149</v>
      </c>
      <c r="AP132">
        <v>0.111848296430274</v>
      </c>
      <c r="AQ132">
        <f>(Table2[[#This Row],[Sharpe Ratio]]-AVERAGE(Table2[Sharpe Ratio]))/_xlfn.STDEV.P(Table2[Sharpe Ratio])</f>
        <v>0.64813378150290479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225</v>
      </c>
      <c r="AT132">
        <f>_xlfn.RANK.AVG(Table2[[#This Row],[6M Return vs Nifty Z-Score]],Table2[6M Return vs Nifty Z-Score])</f>
        <v>178</v>
      </c>
      <c r="AU132">
        <f>_xlfn.RANK.AVG(Table2[[#This Row],[Sharpe Ratio Z-Score]],Table2[Sharpe Ratio Z-Score])</f>
        <v>186</v>
      </c>
      <c r="AV132">
        <f>(Table2[[#This Row],[Rank 1Y]]+Table2[[#This Row],[Rank 6M]]+Table2[[#This Row],[Rank Sharpe]])/3</f>
        <v>196.33333333333334</v>
      </c>
    </row>
    <row r="133" spans="1:48" x14ac:dyDescent="0.3">
      <c r="A133" t="s">
        <v>623</v>
      </c>
      <c r="B133" t="s">
        <v>624</v>
      </c>
      <c r="C133" t="s">
        <v>3104</v>
      </c>
      <c r="D133" t="s">
        <v>411</v>
      </c>
      <c r="E133">
        <v>28314.963494979998</v>
      </c>
      <c r="F133">
        <v>1507.9</v>
      </c>
      <c r="G133">
        <v>24.552756351284401</v>
      </c>
      <c r="H133">
        <f>(Table2[[#This Row],[1Y Return vs Nifty]]-AVERAGE(Table2[1Y Return vs Nifty]))/_xlfn.STDEV.P(Table2[1Y Return vs Nifty])</f>
        <v>0.17824667316885406</v>
      </c>
      <c r="I133">
        <v>-16.146545225561699</v>
      </c>
      <c r="J133">
        <f>(Table2[[#This Row],[1M Return vs Nifty]]-AVERAGE(Table2[1M Return vs Nifty]))/_xlfn.STDEV.P(Table2[1M Return vs Nifty])</f>
        <v>-1.4841538330159665</v>
      </c>
      <c r="K133">
        <v>29.7281430293183</v>
      </c>
      <c r="L133">
        <f>(Table2[[#This Row],[6M Return vs Nifty]]-AVERAGE(Table2[6M Return vs Nifty]))/_xlfn.STDEV.P(Table2[6M Return vs Nifty])</f>
        <v>0.92990092148291892</v>
      </c>
      <c r="M133">
        <v>-0.65418766430924502</v>
      </c>
      <c r="N133">
        <f>(Table2[[#This Row],[1W Return vs Nifty]]-AVERAGE(Table2[1W Return vs Nifty]))/_xlfn.STDEV.P(Table2[1W Return vs Nifty])</f>
        <v>-0.45344085074192192</v>
      </c>
      <c r="O133">
        <v>1673.32</v>
      </c>
      <c r="P133">
        <v>1742.5053029507301</v>
      </c>
      <c r="Q133">
        <v>1490.1190503140999</v>
      </c>
      <c r="R133">
        <v>23.275891554999198</v>
      </c>
      <c r="S133" s="1">
        <f>(Table2[[#This Row],[Close Price]]-Table2[[#This Row],[20D EMA]])/Table2[[#This Row],[20D EMA]]</f>
        <v>-9.8857361413238268E-2</v>
      </c>
      <c r="T133" s="1">
        <f>(Table2[[#This Row],[Close Price]]-Table2[[#This Row],[50D EMA]])/Table2[[#This Row],[50D EMA]]</f>
        <v>-0.13463677990158951</v>
      </c>
      <c r="U133" s="1">
        <f>(Table2[[#This Row],[Close Price]]-Table2[[#This Row],[200D EMA]])/Table2[[#This Row],[200D EMA]]</f>
        <v>1.1932569872287821E-2</v>
      </c>
      <c r="V133">
        <v>0.48796669900015399</v>
      </c>
      <c r="W133">
        <v>1496</v>
      </c>
      <c r="X133">
        <v>1549.25</v>
      </c>
      <c r="Y133">
        <v>1487.1</v>
      </c>
      <c r="Z133">
        <v>1604.05</v>
      </c>
      <c r="AA133">
        <v>1487.1</v>
      </c>
      <c r="AB133">
        <v>1825.95</v>
      </c>
      <c r="AC133" s="1">
        <f>(Table2[[#This Row],[Close Price]]/Table2[[#This Row],[Day Low]])-1</f>
        <v>7.9545454545455474E-3</v>
      </c>
      <c r="AD133" s="1">
        <f>(Table2[[#This Row],[Day High]]/Table2[[#This Row],[Close Price]])-1</f>
        <v>2.7422242854300727E-2</v>
      </c>
      <c r="AE133" s="1">
        <f>(Table2[[#This Row],[Close Price]]/Table2[[#This Row],[Current Week Low]])-1</f>
        <v>1.398695447515319E-2</v>
      </c>
      <c r="AF133" s="1">
        <f>(Table2[[#This Row],[Current Week High]]/Table2[[#This Row],[Close Price]])-1</f>
        <v>6.3764175343192342E-2</v>
      </c>
      <c r="AG133" s="1">
        <f>(Table2[[#This Row],[Close Price]]/Table2[[#This Row],[Current Month Low]])-1</f>
        <v>1.398695447515319E-2</v>
      </c>
      <c r="AH133" s="1">
        <f>(Table2[[#This Row],[Current Month High]]/Table2[[#This Row],[Close Price]])-1</f>
        <v>0.21092247496518324</v>
      </c>
      <c r="AI133">
        <v>42.910670468863898</v>
      </c>
      <c r="AJ133">
        <v>56.893143273332598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-0.08</v>
      </c>
      <c r="AM133" t="s">
        <v>3149</v>
      </c>
      <c r="AN133">
        <v>-13.6</v>
      </c>
      <c r="AO133" t="s">
        <v>3149</v>
      </c>
      <c r="AP133">
        <v>9.2796099629157996E-2</v>
      </c>
      <c r="AQ133">
        <f>(Table2[[#This Row],[Sharpe Ratio]]-AVERAGE(Table2[Sharpe Ratio]))/_xlfn.STDEV.P(Table2[Sharpe Ratio])</f>
        <v>0.42624183726842874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257</v>
      </c>
      <c r="AT133">
        <f>_xlfn.RANK.AVG(Table2[[#This Row],[6M Return vs Nifty Z-Score]],Table2[6M Return vs Nifty Z-Score])</f>
        <v>103</v>
      </c>
      <c r="AU133">
        <f>_xlfn.RANK.AVG(Table2[[#This Row],[Sharpe Ratio Z-Score]],Table2[Sharpe Ratio Z-Score])</f>
        <v>236</v>
      </c>
      <c r="AV133">
        <f>(Table2[[#This Row],[Rank 1Y]]+Table2[[#This Row],[Rank 6M]]+Table2[[#This Row],[Rank Sharpe]])/3</f>
        <v>198.66666666666666</v>
      </c>
    </row>
    <row r="134" spans="1:48" x14ac:dyDescent="0.3">
      <c r="A134" t="s">
        <v>1258</v>
      </c>
      <c r="B134" t="s">
        <v>1259</v>
      </c>
      <c r="C134" t="s">
        <v>3109</v>
      </c>
      <c r="D134" t="s">
        <v>211</v>
      </c>
      <c r="E134">
        <v>8854.8956204799997</v>
      </c>
      <c r="F134">
        <v>2010.2</v>
      </c>
      <c r="G134">
        <v>57.0596910292101</v>
      </c>
      <c r="H134">
        <f>(Table2[[#This Row],[1Y Return vs Nifty]]-AVERAGE(Table2[1Y Return vs Nifty]))/_xlfn.STDEV.P(Table2[1Y Return vs Nifty])</f>
        <v>0.83939362832550612</v>
      </c>
      <c r="I134">
        <v>-2.9468043209594899</v>
      </c>
      <c r="J134">
        <f>(Table2[[#This Row],[1M Return vs Nifty]]-AVERAGE(Table2[1M Return vs Nifty]))/_xlfn.STDEV.P(Table2[1M Return vs Nifty])</f>
        <v>-9.0814934952528514E-2</v>
      </c>
      <c r="K134">
        <v>-4.4870044460996397</v>
      </c>
      <c r="L134">
        <f>(Table2[[#This Row],[6M Return vs Nifty]]-AVERAGE(Table2[6M Return vs Nifty]))/_xlfn.STDEV.P(Table2[6M Return vs Nifty])</f>
        <v>-0.22763965368687228</v>
      </c>
      <c r="M134">
        <v>2.5818274688018401</v>
      </c>
      <c r="N134">
        <f>(Table2[[#This Row],[1W Return vs Nifty]]-AVERAGE(Table2[1W Return vs Nifty]))/_xlfn.STDEV.P(Table2[1W Return vs Nifty])</f>
        <v>0.33573068068615286</v>
      </c>
      <c r="O134">
        <v>2048.08</v>
      </c>
      <c r="P134">
        <v>2078.4095895769701</v>
      </c>
      <c r="Q134">
        <v>1900.7930285709101</v>
      </c>
      <c r="R134">
        <v>45.510767553651299</v>
      </c>
      <c r="S134" s="1">
        <f>(Table2[[#This Row],[Close Price]]-Table2[[#This Row],[20D EMA]])/Table2[[#This Row],[20D EMA]]</f>
        <v>-1.8495371274559531E-2</v>
      </c>
      <c r="T134" s="1">
        <f>(Table2[[#This Row],[Close Price]]-Table2[[#This Row],[50D EMA]])/Table2[[#This Row],[50D EMA]]</f>
        <v>-3.2818165350580943E-2</v>
      </c>
      <c r="U134" s="1">
        <f>(Table2[[#This Row],[Close Price]]-Table2[[#This Row],[200D EMA]])/Table2[[#This Row],[200D EMA]]</f>
        <v>5.7558592537213973E-2</v>
      </c>
      <c r="V134">
        <v>0.48184695717089499</v>
      </c>
      <c r="W134">
        <v>1978</v>
      </c>
      <c r="X134">
        <v>2039.95</v>
      </c>
      <c r="Y134">
        <v>1968.95</v>
      </c>
      <c r="Z134">
        <v>2065.9499999999998</v>
      </c>
      <c r="AA134">
        <v>1950.1</v>
      </c>
      <c r="AB134">
        <v>2170</v>
      </c>
      <c r="AC134" s="1">
        <f>(Table2[[#This Row],[Close Price]]/Table2[[#This Row],[Day Low]])-1</f>
        <v>1.6279069767441978E-2</v>
      </c>
      <c r="AD134" s="1">
        <f>(Table2[[#This Row],[Day High]]/Table2[[#This Row],[Close Price]])-1</f>
        <v>1.4799522435578583E-2</v>
      </c>
      <c r="AE134" s="1">
        <f>(Table2[[#This Row],[Close Price]]/Table2[[#This Row],[Current Week Low]])-1</f>
        <v>2.0950252672744307E-2</v>
      </c>
      <c r="AF134" s="1">
        <f>(Table2[[#This Row],[Current Week High]]/Table2[[#This Row],[Close Price]])-1</f>
        <v>2.7733558849865503E-2</v>
      </c>
      <c r="AG134" s="1">
        <f>(Table2[[#This Row],[Close Price]]/Table2[[#This Row],[Current Month Low]])-1</f>
        <v>3.0818932362443041E-2</v>
      </c>
      <c r="AH134" s="1">
        <f>(Table2[[#This Row],[Current Month High]]/Table2[[#This Row],[Close Price]])-1</f>
        <v>7.9494577653964837E-2</v>
      </c>
      <c r="AI134">
        <v>19.341359068749298</v>
      </c>
      <c r="AJ134">
        <v>102.43705941591099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0.04</v>
      </c>
      <c r="AM134" t="s">
        <v>3150</v>
      </c>
      <c r="AN134">
        <v>-6.49</v>
      </c>
      <c r="AO134" t="s">
        <v>3149</v>
      </c>
      <c r="AP134">
        <v>0.15170438033498099</v>
      </c>
      <c r="AQ134">
        <f>(Table2[[#This Row],[Sharpe Ratio]]-AVERAGE(Table2[Sharpe Ratio]))/_xlfn.STDEV.P(Table2[Sharpe Ratio])</f>
        <v>1.1123187801939645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112</v>
      </c>
      <c r="AT134">
        <f>_xlfn.RANK.AVG(Table2[[#This Row],[6M Return vs Nifty Z-Score]],Table2[6M Return vs Nifty Z-Score])</f>
        <v>392</v>
      </c>
      <c r="AU134">
        <f>_xlfn.RANK.AVG(Table2[[#This Row],[Sharpe Ratio Z-Score]],Table2[Sharpe Ratio Z-Score])</f>
        <v>95</v>
      </c>
      <c r="AV134">
        <f>(Table2[[#This Row],[Rank 1Y]]+Table2[[#This Row],[Rank 6M]]+Table2[[#This Row],[Rank Sharpe]])/3</f>
        <v>199.66666666666666</v>
      </c>
    </row>
    <row r="135" spans="1:48" x14ac:dyDescent="0.3">
      <c r="A135" t="s">
        <v>390</v>
      </c>
      <c r="B135" t="s">
        <v>391</v>
      </c>
      <c r="C135" t="s">
        <v>3112</v>
      </c>
      <c r="D135" t="s">
        <v>276</v>
      </c>
      <c r="E135">
        <v>55439.738187000003</v>
      </c>
      <c r="F135">
        <v>1686.75</v>
      </c>
      <c r="G135">
        <v>81.9070666594031</v>
      </c>
      <c r="H135">
        <f>(Table2[[#This Row],[1Y Return vs Nifty]]-AVERAGE(Table2[1Y Return vs Nifty]))/_xlfn.STDEV.P(Table2[1Y Return vs Nifty])</f>
        <v>1.3447555427692943</v>
      </c>
      <c r="I135">
        <v>-4.0361533916059296</v>
      </c>
      <c r="J135">
        <f>(Table2[[#This Row],[1M Return vs Nifty]]-AVERAGE(Table2[1M Return vs Nifty]))/_xlfn.STDEV.P(Table2[1M Return vs Nifty])</f>
        <v>-0.20580449760157526</v>
      </c>
      <c r="K135">
        <v>26.547127225280001</v>
      </c>
      <c r="L135">
        <f>(Table2[[#This Row],[6M Return vs Nifty]]-AVERAGE(Table2[6M Return vs Nifty]))/_xlfn.STDEV.P(Table2[6M Return vs Nifty])</f>
        <v>0.8222832393999715</v>
      </c>
      <c r="M135">
        <v>0.29593711570682701</v>
      </c>
      <c r="N135">
        <f>(Table2[[#This Row],[1W Return vs Nifty]]-AVERAGE(Table2[1W Return vs Nifty]))/_xlfn.STDEV.P(Table2[1W Return vs Nifty])</f>
        <v>-0.22173259325544281</v>
      </c>
      <c r="O135">
        <v>1725.02</v>
      </c>
      <c r="P135">
        <v>1741.72693364778</v>
      </c>
      <c r="Q135">
        <v>1500.0443672547301</v>
      </c>
      <c r="R135">
        <v>36.001072340354099</v>
      </c>
      <c r="S135" s="1">
        <f>(Table2[[#This Row],[Close Price]]-Table2[[#This Row],[20D EMA]])/Table2[[#This Row],[20D EMA]]</f>
        <v>-2.2185250026086643E-2</v>
      </c>
      <c r="T135" s="1">
        <f>(Table2[[#This Row],[Close Price]]-Table2[[#This Row],[50D EMA]])/Table2[[#This Row],[50D EMA]]</f>
        <v>-3.1564611297960038E-2</v>
      </c>
      <c r="U135" s="1">
        <f>(Table2[[#This Row],[Close Price]]-Table2[[#This Row],[200D EMA]])/Table2[[#This Row],[200D EMA]]</f>
        <v>0.12446674033179744</v>
      </c>
      <c r="V135">
        <v>1.19077759320356</v>
      </c>
      <c r="W135">
        <v>1660.25</v>
      </c>
      <c r="X135">
        <v>1707.25</v>
      </c>
      <c r="Y135">
        <v>1660.25</v>
      </c>
      <c r="Z135">
        <v>1744</v>
      </c>
      <c r="AA135">
        <v>1618.25</v>
      </c>
      <c r="AB135">
        <v>1792.95</v>
      </c>
      <c r="AC135" s="1">
        <f>(Table2[[#This Row],[Close Price]]/Table2[[#This Row],[Day Low]])-1</f>
        <v>1.5961451588616171E-2</v>
      </c>
      <c r="AD135" s="1">
        <f>(Table2[[#This Row],[Day High]]/Table2[[#This Row],[Close Price]])-1</f>
        <v>1.2153549725804069E-2</v>
      </c>
      <c r="AE135" s="1">
        <f>(Table2[[#This Row],[Close Price]]/Table2[[#This Row],[Current Week Low]])-1</f>
        <v>1.5961451588616171E-2</v>
      </c>
      <c r="AF135" s="1">
        <f>(Table2[[#This Row],[Current Week High]]/Table2[[#This Row],[Close Price]])-1</f>
        <v>3.394101081962364E-2</v>
      </c>
      <c r="AG135" s="1">
        <f>(Table2[[#This Row],[Close Price]]/Table2[[#This Row],[Current Month Low]])-1</f>
        <v>4.2329677120346076E-2</v>
      </c>
      <c r="AH135" s="1">
        <f>(Table2[[#This Row],[Current Month High]]/Table2[[#This Row],[Close Price]])-1</f>
        <v>6.2961316140506929E-2</v>
      </c>
      <c r="AI135">
        <v>15.304579813250299</v>
      </c>
      <c r="AJ135">
        <v>107.94550946187501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0.03</v>
      </c>
      <c r="AM135" t="s">
        <v>3150</v>
      </c>
      <c r="AN135">
        <v>1.99</v>
      </c>
      <c r="AO135" t="s">
        <v>3150</v>
      </c>
      <c r="AP135">
        <v>3.1361902916769997E-2</v>
      </c>
      <c r="AQ135">
        <f>(Table2[[#This Row],[Sharpe Ratio]]-AVERAGE(Table2[Sharpe Ratio]))/_xlfn.STDEV.P(Table2[Sharpe Ratio])</f>
        <v>-0.28925325724983375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66</v>
      </c>
      <c r="AT135">
        <f>_xlfn.RANK.AVG(Table2[[#This Row],[6M Return vs Nifty Z-Score]],Table2[6M Return vs Nifty Z-Score])</f>
        <v>114</v>
      </c>
      <c r="AU135">
        <f>_xlfn.RANK.AVG(Table2[[#This Row],[Sharpe Ratio Z-Score]],Table2[Sharpe Ratio Z-Score])</f>
        <v>421</v>
      </c>
      <c r="AV135">
        <f>(Table2[[#This Row],[Rank 1Y]]+Table2[[#This Row],[Rank 6M]]+Table2[[#This Row],[Rank Sharpe]])/3</f>
        <v>200.33333333333334</v>
      </c>
    </row>
    <row r="136" spans="1:48" x14ac:dyDescent="0.3">
      <c r="A136" t="s">
        <v>916</v>
      </c>
      <c r="B136" t="s">
        <v>917</v>
      </c>
      <c r="C136" t="s">
        <v>3115</v>
      </c>
      <c r="D136" t="s">
        <v>717</v>
      </c>
      <c r="E136">
        <v>15571.689860265</v>
      </c>
      <c r="F136">
        <v>3314.85</v>
      </c>
      <c r="G136">
        <v>19.903294053914198</v>
      </c>
      <c r="H136">
        <f>(Table2[[#This Row],[1Y Return vs Nifty]]-AVERAGE(Table2[1Y Return vs Nifty]))/_xlfn.STDEV.P(Table2[1Y Return vs Nifty])</f>
        <v>8.3682917112538169E-2</v>
      </c>
      <c r="I136">
        <v>13.0114781643681</v>
      </c>
      <c r="J136">
        <f>(Table2[[#This Row],[1M Return vs Nifty]]-AVERAGE(Table2[1M Return vs Nifty]))/_xlfn.STDEV.P(Table2[1M Return vs Nifty])</f>
        <v>1.5937102306390833</v>
      </c>
      <c r="K136">
        <v>37.784047721591399</v>
      </c>
      <c r="L136">
        <f>(Table2[[#This Row],[6M Return vs Nifty]]-AVERAGE(Table2[6M Return vs Nifty]))/_xlfn.STDEV.P(Table2[6M Return vs Nifty])</f>
        <v>1.2024420980979384</v>
      </c>
      <c r="M136">
        <v>-3.00881519372613</v>
      </c>
      <c r="N136">
        <f>(Table2[[#This Row],[1W Return vs Nifty]]-AVERAGE(Table2[1W Return vs Nifty]))/_xlfn.STDEV.P(Table2[1W Return vs Nifty])</f>
        <v>-1.0276671559032826</v>
      </c>
      <c r="O136">
        <v>3152.55</v>
      </c>
      <c r="P136">
        <v>3002.8460098799301</v>
      </c>
      <c r="Q136">
        <v>2634.7981975046901</v>
      </c>
      <c r="R136">
        <v>60.911367449157602</v>
      </c>
      <c r="S136" s="1">
        <f>(Table2[[#This Row],[Close Price]]-Table2[[#This Row],[20D EMA]])/Table2[[#This Row],[20D EMA]]</f>
        <v>5.1482133510967219E-2</v>
      </c>
      <c r="T136" s="1">
        <f>(Table2[[#This Row],[Close Price]]-Table2[[#This Row],[50D EMA]])/Table2[[#This Row],[50D EMA]]</f>
        <v>0.10390276061227176</v>
      </c>
      <c r="U136" s="1">
        <f>(Table2[[#This Row],[Close Price]]-Table2[[#This Row],[200D EMA]])/Table2[[#This Row],[200D EMA]]</f>
        <v>0.2581039425104204</v>
      </c>
      <c r="V136">
        <v>1.1024709322267601</v>
      </c>
      <c r="W136">
        <v>3172.65</v>
      </c>
      <c r="X136">
        <v>3362.45</v>
      </c>
      <c r="Y136">
        <v>3113.25</v>
      </c>
      <c r="Z136">
        <v>3399</v>
      </c>
      <c r="AA136">
        <v>2901</v>
      </c>
      <c r="AB136">
        <v>3443</v>
      </c>
      <c r="AC136" s="1">
        <f>(Table2[[#This Row],[Close Price]]/Table2[[#This Row],[Day Low]])-1</f>
        <v>4.482057585929744E-2</v>
      </c>
      <c r="AD136" s="1">
        <f>(Table2[[#This Row],[Day High]]/Table2[[#This Row],[Close Price]])-1</f>
        <v>1.4359624115721559E-2</v>
      </c>
      <c r="AE136" s="1">
        <f>(Table2[[#This Row],[Close Price]]/Table2[[#This Row],[Current Week Low]])-1</f>
        <v>6.4755480607082694E-2</v>
      </c>
      <c r="AF136" s="1">
        <f>(Table2[[#This Row],[Current Week High]]/Table2[[#This Row],[Close Price]])-1</f>
        <v>2.5385764061722327E-2</v>
      </c>
      <c r="AG136" s="1">
        <f>(Table2[[#This Row],[Close Price]]/Table2[[#This Row],[Current Month Low]])-1</f>
        <v>0.1426577042399173</v>
      </c>
      <c r="AH136" s="1">
        <f>(Table2[[#This Row],[Current Month High]]/Table2[[#This Row],[Close Price]])-1</f>
        <v>3.8659366185498589E-2</v>
      </c>
      <c r="AI136">
        <v>3.86593661854985</v>
      </c>
      <c r="AJ136">
        <v>56.804635761589402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0.19</v>
      </c>
      <c r="AM136" t="s">
        <v>3150</v>
      </c>
      <c r="AN136">
        <v>11.92</v>
      </c>
      <c r="AO136" t="s">
        <v>3150</v>
      </c>
      <c r="AP136">
        <v>8.8298984781280995E-2</v>
      </c>
      <c r="AQ136">
        <f>(Table2[[#This Row],[Sharpe Ratio]]-AVERAGE(Table2[Sharpe Ratio]))/_xlfn.STDEV.P(Table2[Sharpe Ratio])</f>
        <v>0.37386606310139375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2.2260341530476717</v>
      </c>
      <c r="AS136">
        <f>_xlfn.RANK.AVG(Table2[[#This Row],[1Y Return vs Nifty Z-Score]],Table2[1Y Return vs Nifty Z-Score])</f>
        <v>282</v>
      </c>
      <c r="AT136">
        <f>_xlfn.RANK.AVG(Table2[[#This Row],[6M Return vs Nifty Z-Score]],Table2[6M Return vs Nifty Z-Score])</f>
        <v>69</v>
      </c>
      <c r="AU136">
        <f>_xlfn.RANK.AVG(Table2[[#This Row],[Sharpe Ratio Z-Score]],Table2[Sharpe Ratio Z-Score])</f>
        <v>252</v>
      </c>
      <c r="AV136">
        <f>(Table2[[#This Row],[Rank 1Y]]+Table2[[#This Row],[Rank 6M]]+Table2[[#This Row],[Rank Sharpe]])/3</f>
        <v>201</v>
      </c>
    </row>
    <row r="137" spans="1:48" x14ac:dyDescent="0.3">
      <c r="A137" t="s">
        <v>1683</v>
      </c>
      <c r="B137" t="s">
        <v>1684</v>
      </c>
      <c r="C137" t="s">
        <v>3107</v>
      </c>
      <c r="D137" t="s">
        <v>48</v>
      </c>
      <c r="E137">
        <v>5102.8817246400004</v>
      </c>
      <c r="F137">
        <v>674.4</v>
      </c>
      <c r="G137">
        <v>39.256494323744697</v>
      </c>
      <c r="H137">
        <f>(Table2[[#This Row],[1Y Return vs Nifty]]-AVERAGE(Table2[1Y Return vs Nifty]))/_xlfn.STDEV.P(Table2[1Y Return vs Nifty])</f>
        <v>0.4773007576659315</v>
      </c>
      <c r="I137">
        <v>-1.94186805645521</v>
      </c>
      <c r="J137">
        <f>(Table2[[#This Row],[1M Return vs Nifty]]-AVERAGE(Table2[1M Return vs Nifty]))/_xlfn.STDEV.P(Table2[1M Return vs Nifty])</f>
        <v>1.5264176563984868E-2</v>
      </c>
      <c r="K137">
        <v>-2.07725297536197</v>
      </c>
      <c r="L137">
        <f>(Table2[[#This Row],[6M Return vs Nifty]]-AVERAGE(Table2[6M Return vs Nifty]))/_xlfn.STDEV.P(Table2[6M Return vs Nifty])</f>
        <v>-0.14611479381426815</v>
      </c>
      <c r="M137">
        <v>-1.5876631605045</v>
      </c>
      <c r="N137">
        <f>(Table2[[#This Row],[1W Return vs Nifty]]-AVERAGE(Table2[1W Return vs Nifty]))/_xlfn.STDEV.P(Table2[1W Return vs Nifty])</f>
        <v>-0.68108882412292371</v>
      </c>
      <c r="O137">
        <v>723.27</v>
      </c>
      <c r="P137">
        <v>746.94663538157704</v>
      </c>
      <c r="Q137">
        <v>710.12733175925405</v>
      </c>
      <c r="R137">
        <v>24.749013392239</v>
      </c>
      <c r="S137" s="1">
        <f>(Table2[[#This Row],[Close Price]]-Table2[[#This Row],[20D EMA]])/Table2[[#This Row],[20D EMA]]</f>
        <v>-6.756812808494754E-2</v>
      </c>
      <c r="T137" s="1">
        <f>(Table2[[#This Row],[Close Price]]-Table2[[#This Row],[50D EMA]])/Table2[[#This Row],[50D EMA]]</f>
        <v>-9.7124254859942805E-2</v>
      </c>
      <c r="U137" s="1">
        <f>(Table2[[#This Row],[Close Price]]-Table2[[#This Row],[200D EMA]])/Table2[[#This Row],[200D EMA]]</f>
        <v>-5.0311162747030104E-2</v>
      </c>
      <c r="V137">
        <v>0.67831671200446797</v>
      </c>
      <c r="W137">
        <v>671.25</v>
      </c>
      <c r="X137">
        <v>690.95</v>
      </c>
      <c r="Y137">
        <v>671.25</v>
      </c>
      <c r="Z137">
        <v>708</v>
      </c>
      <c r="AA137">
        <v>671.25</v>
      </c>
      <c r="AB137">
        <v>798.95</v>
      </c>
      <c r="AC137" s="1">
        <f>(Table2[[#This Row],[Close Price]]/Table2[[#This Row],[Day Low]])-1</f>
        <v>4.6927374301675151E-3</v>
      </c>
      <c r="AD137" s="1">
        <f>(Table2[[#This Row],[Day High]]/Table2[[#This Row],[Close Price]])-1</f>
        <v>2.4540332147093835E-2</v>
      </c>
      <c r="AE137" s="1">
        <f>(Table2[[#This Row],[Close Price]]/Table2[[#This Row],[Current Week Low]])-1</f>
        <v>4.6927374301675151E-3</v>
      </c>
      <c r="AF137" s="1">
        <f>(Table2[[#This Row],[Current Week High]]/Table2[[#This Row],[Close Price]])-1</f>
        <v>4.9822064056939563E-2</v>
      </c>
      <c r="AG137" s="1">
        <f>(Table2[[#This Row],[Close Price]]/Table2[[#This Row],[Current Month Low]])-1</f>
        <v>4.6927374301675151E-3</v>
      </c>
      <c r="AH137" s="1">
        <f>(Table2[[#This Row],[Current Month High]]/Table2[[#This Row],[Close Price]])-1</f>
        <v>0.18468268090154227</v>
      </c>
      <c r="AI137">
        <v>38.908659549228901</v>
      </c>
      <c r="AJ137">
        <v>65.152442757438394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-0.05</v>
      </c>
      <c r="AM137" t="s">
        <v>3149</v>
      </c>
      <c r="AN137">
        <v>-14.94</v>
      </c>
      <c r="AO137" t="s">
        <v>3149</v>
      </c>
      <c r="AP137">
        <v>0.15951470722479699</v>
      </c>
      <c r="AQ137">
        <f>(Table2[[#This Row],[Sharpe Ratio]]-AVERAGE(Table2[Sharpe Ratio]))/_xlfn.STDEV.P(Table2[Sharpe Ratio])</f>
        <v>1.2032819713041134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175</v>
      </c>
      <c r="AT137">
        <f>_xlfn.RANK.AVG(Table2[[#This Row],[6M Return vs Nifty Z-Score]],Table2[6M Return vs Nifty Z-Score])</f>
        <v>355</v>
      </c>
      <c r="AU137">
        <f>_xlfn.RANK.AVG(Table2[[#This Row],[Sharpe Ratio Z-Score]],Table2[Sharpe Ratio Z-Score])</f>
        <v>77</v>
      </c>
      <c r="AV137">
        <f>(Table2[[#This Row],[Rank 1Y]]+Table2[[#This Row],[Rank 6M]]+Table2[[#This Row],[Rank Sharpe]])/3</f>
        <v>202.33333333333334</v>
      </c>
    </row>
    <row r="138" spans="1:48" x14ac:dyDescent="0.3">
      <c r="A138" t="s">
        <v>1480</v>
      </c>
      <c r="B138" t="s">
        <v>1481</v>
      </c>
      <c r="C138" t="s">
        <v>3118</v>
      </c>
      <c r="D138" t="s">
        <v>421</v>
      </c>
      <c r="E138">
        <v>6676.5505676399998</v>
      </c>
      <c r="F138">
        <v>1481.1</v>
      </c>
      <c r="G138">
        <v>46.395652408741803</v>
      </c>
      <c r="H138">
        <f>(Table2[[#This Row],[1Y Return vs Nifty]]-AVERAGE(Table2[1Y Return vs Nifty]))/_xlfn.STDEV.P(Table2[1Y Return vs Nifty])</f>
        <v>0.62250154872923147</v>
      </c>
      <c r="I138">
        <v>5.5295301234500203</v>
      </c>
      <c r="J138">
        <f>(Table2[[#This Row],[1M Return vs Nifty]]-AVERAGE(Table2[1M Return vs Nifty]))/_xlfn.STDEV.P(Table2[1M Return vs Nifty])</f>
        <v>0.80393039222831841</v>
      </c>
      <c r="K138">
        <v>15.5788920102797</v>
      </c>
      <c r="L138">
        <f>(Table2[[#This Row],[6M Return vs Nifty]]-AVERAGE(Table2[6M Return vs Nifty]))/_xlfn.STDEV.P(Table2[6M Return vs Nifty])</f>
        <v>0.45121433465564315</v>
      </c>
      <c r="M138">
        <v>-0.45018224081475</v>
      </c>
      <c r="N138">
        <f>(Table2[[#This Row],[1W Return vs Nifty]]-AVERAGE(Table2[1W Return vs Nifty]))/_xlfn.STDEV.P(Table2[1W Return vs Nifty])</f>
        <v>-0.40368976310593679</v>
      </c>
      <c r="O138">
        <v>1530.96</v>
      </c>
      <c r="P138">
        <v>1550.51781176862</v>
      </c>
      <c r="Q138">
        <v>1436.38906263792</v>
      </c>
      <c r="R138">
        <v>34.462639833353002</v>
      </c>
      <c r="S138" s="1">
        <f>(Table2[[#This Row],[Close Price]]-Table2[[#This Row],[20D EMA]])/Table2[[#This Row],[20D EMA]]</f>
        <v>-3.2567800595704736E-2</v>
      </c>
      <c r="T138" s="1">
        <f>(Table2[[#This Row],[Close Price]]-Table2[[#This Row],[50D EMA]])/Table2[[#This Row],[50D EMA]]</f>
        <v>-4.477072836037771E-2</v>
      </c>
      <c r="U138" s="1">
        <f>(Table2[[#This Row],[Close Price]]-Table2[[#This Row],[200D EMA]])/Table2[[#This Row],[200D EMA]]</f>
        <v>3.1127316773053488E-2</v>
      </c>
      <c r="V138">
        <v>1.3584138605565499</v>
      </c>
      <c r="W138">
        <v>1469.3</v>
      </c>
      <c r="X138">
        <v>1515.15</v>
      </c>
      <c r="Y138">
        <v>1469.3</v>
      </c>
      <c r="Z138">
        <v>1531.6</v>
      </c>
      <c r="AA138">
        <v>1469.3</v>
      </c>
      <c r="AB138">
        <v>1670</v>
      </c>
      <c r="AC138" s="1">
        <f>(Table2[[#This Row],[Close Price]]/Table2[[#This Row],[Day Low]])-1</f>
        <v>8.0310351868235763E-3</v>
      </c>
      <c r="AD138" s="1">
        <f>(Table2[[#This Row],[Day High]]/Table2[[#This Row],[Close Price]])-1</f>
        <v>2.2989669839983851E-2</v>
      </c>
      <c r="AE138" s="1">
        <f>(Table2[[#This Row],[Close Price]]/Table2[[#This Row],[Current Week Low]])-1</f>
        <v>8.0310351868235763E-3</v>
      </c>
      <c r="AF138" s="1">
        <f>(Table2[[#This Row],[Current Week High]]/Table2[[#This Row],[Close Price]])-1</f>
        <v>3.4096279792046547E-2</v>
      </c>
      <c r="AG138" s="1">
        <f>(Table2[[#This Row],[Close Price]]/Table2[[#This Row],[Current Month Low]])-1</f>
        <v>8.0310351868235763E-3</v>
      </c>
      <c r="AH138" s="1">
        <f>(Table2[[#This Row],[Current Month High]]/Table2[[#This Row],[Close Price]])-1</f>
        <v>0.1275403416379719</v>
      </c>
      <c r="AI138">
        <v>30.024981432718899</v>
      </c>
      <c r="AJ138">
        <v>69.268571428571406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-0.03</v>
      </c>
      <c r="AM138" t="s">
        <v>3149</v>
      </c>
      <c r="AN138">
        <v>-5.52</v>
      </c>
      <c r="AO138" t="s">
        <v>3149</v>
      </c>
      <c r="AP138">
        <v>7.8095936553629994E-2</v>
      </c>
      <c r="AQ138">
        <f>(Table2[[#This Row],[Sharpe Ratio]]-AVERAGE(Table2[Sharpe Ratio]))/_xlfn.STDEV.P(Table2[Sharpe Ratio])</f>
        <v>0.25503597584242782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145</v>
      </c>
      <c r="AT138">
        <f>_xlfn.RANK.AVG(Table2[[#This Row],[6M Return vs Nifty Z-Score]],Table2[6M Return vs Nifty Z-Score])</f>
        <v>187</v>
      </c>
      <c r="AU138">
        <f>_xlfn.RANK.AVG(Table2[[#This Row],[Sharpe Ratio Z-Score]],Table2[Sharpe Ratio Z-Score])</f>
        <v>281</v>
      </c>
      <c r="AV138">
        <f>(Table2[[#This Row],[Rank 1Y]]+Table2[[#This Row],[Rank 6M]]+Table2[[#This Row],[Rank Sharpe]])/3</f>
        <v>204.33333333333334</v>
      </c>
    </row>
    <row r="139" spans="1:48" x14ac:dyDescent="0.3">
      <c r="A139" t="s">
        <v>802</v>
      </c>
      <c r="B139" t="s">
        <v>803</v>
      </c>
      <c r="C139" t="s">
        <v>3116</v>
      </c>
      <c r="D139" t="s">
        <v>216</v>
      </c>
      <c r="E139">
        <v>18393.802764329899</v>
      </c>
      <c r="F139">
        <v>842.1</v>
      </c>
      <c r="G139">
        <v>22.4915225527301</v>
      </c>
      <c r="H139">
        <f>(Table2[[#This Row],[1Y Return vs Nifty]]-AVERAGE(Table2[1Y Return vs Nifty]))/_xlfn.STDEV.P(Table2[1Y Return vs Nifty])</f>
        <v>0.13632397380386072</v>
      </c>
      <c r="I139">
        <v>1.48012071503111</v>
      </c>
      <c r="J139">
        <f>(Table2[[#This Row],[1M Return vs Nifty]]-AVERAGE(Table2[1M Return vs Nifty]))/_xlfn.STDEV.P(Table2[1M Return vs Nifty])</f>
        <v>0.37648263520704844</v>
      </c>
      <c r="K139">
        <v>6.1335644829735196</v>
      </c>
      <c r="L139">
        <f>(Table2[[#This Row],[6M Return vs Nifty]]-AVERAGE(Table2[6M Return vs Nifty]))/_xlfn.STDEV.P(Table2[6M Return vs Nifty])</f>
        <v>0.1316672724522672</v>
      </c>
      <c r="M139">
        <v>3.7408908603948499</v>
      </c>
      <c r="N139">
        <f>(Table2[[#This Row],[1W Return vs Nifty]]-AVERAGE(Table2[1W Return vs Nifty]))/_xlfn.STDEV.P(Table2[1W Return vs Nifty])</f>
        <v>0.61839308927825576</v>
      </c>
      <c r="O139">
        <v>856.64</v>
      </c>
      <c r="P139">
        <v>857.98269041524497</v>
      </c>
      <c r="Q139">
        <v>803.48762257195494</v>
      </c>
      <c r="R139">
        <v>43.207782419811601</v>
      </c>
      <c r="S139" s="1">
        <f>(Table2[[#This Row],[Close Price]]-Table2[[#This Row],[20D EMA]])/Table2[[#This Row],[20D EMA]]</f>
        <v>-1.697329099738509E-2</v>
      </c>
      <c r="T139" s="1">
        <f>(Table2[[#This Row],[Close Price]]-Table2[[#This Row],[50D EMA]])/Table2[[#This Row],[50D EMA]]</f>
        <v>-1.8511667650961669E-2</v>
      </c>
      <c r="U139" s="1">
        <f>(Table2[[#This Row],[Close Price]]-Table2[[#This Row],[200D EMA]])/Table2[[#This Row],[200D EMA]]</f>
        <v>4.8055970426087322E-2</v>
      </c>
      <c r="V139">
        <v>0.84471818541560895</v>
      </c>
      <c r="W139">
        <v>832.15</v>
      </c>
      <c r="X139">
        <v>846.45</v>
      </c>
      <c r="Y139">
        <v>831.05</v>
      </c>
      <c r="Z139">
        <v>858</v>
      </c>
      <c r="AA139">
        <v>810.8</v>
      </c>
      <c r="AB139">
        <v>947</v>
      </c>
      <c r="AC139" s="1">
        <f>(Table2[[#This Row],[Close Price]]/Table2[[#This Row],[Day Low]])-1</f>
        <v>1.1956978910052429E-2</v>
      </c>
      <c r="AD139" s="1">
        <f>(Table2[[#This Row],[Day High]]/Table2[[#This Row],[Close Price]])-1</f>
        <v>5.1656572853580052E-3</v>
      </c>
      <c r="AE139" s="1">
        <f>(Table2[[#This Row],[Close Price]]/Table2[[#This Row],[Current Week Low]])-1</f>
        <v>1.3296432224294552E-2</v>
      </c>
      <c r="AF139" s="1">
        <f>(Table2[[#This Row],[Current Week High]]/Table2[[#This Row],[Close Price]])-1</f>
        <v>1.8881368008550004E-2</v>
      </c>
      <c r="AG139" s="1">
        <f>(Table2[[#This Row],[Close Price]]/Table2[[#This Row],[Current Month Low]])-1</f>
        <v>3.8603848051307343E-2</v>
      </c>
      <c r="AH139" s="1">
        <f>(Table2[[#This Row],[Current Month High]]/Table2[[#This Row],[Close Price]])-1</f>
        <v>0.12456952855955339</v>
      </c>
      <c r="AI139">
        <v>13.7632110200688</v>
      </c>
      <c r="AJ139">
        <v>50.093574547723001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0.02</v>
      </c>
      <c r="AM139" t="s">
        <v>3150</v>
      </c>
      <c r="AN139">
        <v>-5.95</v>
      </c>
      <c r="AO139" t="s">
        <v>3149</v>
      </c>
      <c r="AP139">
        <v>0.164093915064385</v>
      </c>
      <c r="AQ139">
        <f>(Table2[[#This Row],[Sharpe Ratio]]-AVERAGE(Table2[Sharpe Ratio]))/_xlfn.STDEV.P(Table2[Sharpe Ratio])</f>
        <v>1.2566138438008545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271</v>
      </c>
      <c r="AT139">
        <f>_xlfn.RANK.AVG(Table2[[#This Row],[6M Return vs Nifty Z-Score]],Table2[6M Return vs Nifty Z-Score])</f>
        <v>271</v>
      </c>
      <c r="AU139">
        <f>_xlfn.RANK.AVG(Table2[[#This Row],[Sharpe Ratio Z-Score]],Table2[Sharpe Ratio Z-Score])</f>
        <v>72</v>
      </c>
      <c r="AV139">
        <f>(Table2[[#This Row],[Rank 1Y]]+Table2[[#This Row],[Rank 6M]]+Table2[[#This Row],[Rank Sharpe]])/3</f>
        <v>204.66666666666666</v>
      </c>
    </row>
    <row r="140" spans="1:48" x14ac:dyDescent="0.3">
      <c r="A140" t="s">
        <v>731</v>
      </c>
      <c r="B140" t="s">
        <v>732</v>
      </c>
      <c r="C140" t="s">
        <v>3110</v>
      </c>
      <c r="D140" t="s">
        <v>64</v>
      </c>
      <c r="E140">
        <v>22664.603212139999</v>
      </c>
      <c r="F140">
        <v>170.98</v>
      </c>
      <c r="G140">
        <v>53.409475910036001</v>
      </c>
      <c r="H140">
        <f>(Table2[[#This Row],[1Y Return vs Nifty]]-AVERAGE(Table2[1Y Return vs Nifty]))/_xlfn.STDEV.P(Table2[1Y Return vs Nifty])</f>
        <v>0.76515320437844159</v>
      </c>
      <c r="I140">
        <v>-8.5449091077097901</v>
      </c>
      <c r="J140">
        <f>(Table2[[#This Row],[1M Return vs Nifty]]-AVERAGE(Table2[1M Return vs Nifty]))/_xlfn.STDEV.P(Table2[1M Return vs Nifty])</f>
        <v>-0.68173995470763304</v>
      </c>
      <c r="K140">
        <v>12.550841461508799</v>
      </c>
      <c r="L140">
        <f>(Table2[[#This Row],[6M Return vs Nifty]]-AVERAGE(Table2[6M Return vs Nifty]))/_xlfn.STDEV.P(Table2[6M Return vs Nifty])</f>
        <v>0.34877165553565037</v>
      </c>
      <c r="M140">
        <v>-2.1472519603734899</v>
      </c>
      <c r="N140">
        <f>(Table2[[#This Row],[1W Return vs Nifty]]-AVERAGE(Table2[1W Return vs Nifty]))/_xlfn.STDEV.P(Table2[1W Return vs Nifty])</f>
        <v>-0.81755652652765465</v>
      </c>
      <c r="O140">
        <v>180.61</v>
      </c>
      <c r="P140">
        <v>184.18061092359699</v>
      </c>
      <c r="Q140">
        <v>162.785876001839</v>
      </c>
      <c r="R140">
        <v>28.518026674602599</v>
      </c>
      <c r="S140" s="1">
        <f>(Table2[[#This Row],[Close Price]]-Table2[[#This Row],[20D EMA]])/Table2[[#This Row],[20D EMA]]</f>
        <v>-5.3319306793643891E-2</v>
      </c>
      <c r="T140" s="1">
        <f>(Table2[[#This Row],[Close Price]]-Table2[[#This Row],[50D EMA]])/Table2[[#This Row],[50D EMA]]</f>
        <v>-7.1672098693781411E-2</v>
      </c>
      <c r="U140" s="1">
        <f>(Table2[[#This Row],[Close Price]]-Table2[[#This Row],[200D EMA]])/Table2[[#This Row],[200D EMA]]</f>
        <v>5.033682405019229E-2</v>
      </c>
      <c r="V140">
        <v>0.39395548434662297</v>
      </c>
      <c r="W140">
        <v>169.2</v>
      </c>
      <c r="X140">
        <v>173.38</v>
      </c>
      <c r="Y140">
        <v>169</v>
      </c>
      <c r="Z140">
        <v>177.18</v>
      </c>
      <c r="AA140">
        <v>169</v>
      </c>
      <c r="AB140">
        <v>192.56</v>
      </c>
      <c r="AC140" s="1">
        <f>(Table2[[#This Row],[Close Price]]/Table2[[#This Row],[Day Low]])-1</f>
        <v>1.0520094562647797E-2</v>
      </c>
      <c r="AD140" s="1">
        <f>(Table2[[#This Row],[Day High]]/Table2[[#This Row],[Close Price]])-1</f>
        <v>1.4036729442040041E-2</v>
      </c>
      <c r="AE140" s="1">
        <f>(Table2[[#This Row],[Close Price]]/Table2[[#This Row],[Current Week Low]])-1</f>
        <v>1.1715976331360789E-2</v>
      </c>
      <c r="AF140" s="1">
        <f>(Table2[[#This Row],[Current Week High]]/Table2[[#This Row],[Close Price]])-1</f>
        <v>3.6261551058603514E-2</v>
      </c>
      <c r="AG140" s="1">
        <f>(Table2[[#This Row],[Close Price]]/Table2[[#This Row],[Current Month Low]])-1</f>
        <v>1.1715976331360789E-2</v>
      </c>
      <c r="AH140" s="1">
        <f>(Table2[[#This Row],[Current Month High]]/Table2[[#This Row],[Close Price]])-1</f>
        <v>0.12621359223300987</v>
      </c>
      <c r="AI140">
        <v>24.277693297461699</v>
      </c>
      <c r="AJ140">
        <v>77.181347150259001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7.0000000000000007E-2</v>
      </c>
      <c r="AM140" t="s">
        <v>3150</v>
      </c>
      <c r="AN140">
        <v>-10.34</v>
      </c>
      <c r="AO140" t="s">
        <v>3149</v>
      </c>
      <c r="AP140">
        <v>7.7852625453232002E-2</v>
      </c>
      <c r="AQ140">
        <f>(Table2[[#This Row],[Sharpe Ratio]]-AVERAGE(Table2[Sharpe Ratio]))/_xlfn.STDEV.P(Table2[Sharpe Ratio])</f>
        <v>0.2522022462896249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129</v>
      </c>
      <c r="AT140">
        <f>_xlfn.RANK.AVG(Table2[[#This Row],[6M Return vs Nifty Z-Score]],Table2[6M Return vs Nifty Z-Score])</f>
        <v>210</v>
      </c>
      <c r="AU140">
        <f>_xlfn.RANK.AVG(Table2[[#This Row],[Sharpe Ratio Z-Score]],Table2[Sharpe Ratio Z-Score])</f>
        <v>282</v>
      </c>
      <c r="AV140">
        <f>(Table2[[#This Row],[Rank 1Y]]+Table2[[#This Row],[Rank 6M]]+Table2[[#This Row],[Rank Sharpe]])/3</f>
        <v>207</v>
      </c>
    </row>
    <row r="141" spans="1:48" x14ac:dyDescent="0.3">
      <c r="A141" t="s">
        <v>865</v>
      </c>
      <c r="B141" t="s">
        <v>866</v>
      </c>
      <c r="C141" t="s">
        <v>3114</v>
      </c>
      <c r="D141" t="s">
        <v>114</v>
      </c>
      <c r="E141">
        <v>16947.807066540001</v>
      </c>
      <c r="F141">
        <v>928.9</v>
      </c>
      <c r="G141">
        <v>34.466262383629697</v>
      </c>
      <c r="H141">
        <f>(Table2[[#This Row],[1Y Return vs Nifty]]-AVERAGE(Table2[1Y Return vs Nifty]))/_xlfn.STDEV.P(Table2[1Y Return vs Nifty])</f>
        <v>0.37987393803252562</v>
      </c>
      <c r="I141">
        <v>-10.815889577498099</v>
      </c>
      <c r="J141">
        <f>(Table2[[#This Row],[1M Return vs Nifty]]-AVERAGE(Table2[1M Return vs Nifty]))/_xlfn.STDEV.P(Table2[1M Return vs Nifty])</f>
        <v>-0.92146022256495053</v>
      </c>
      <c r="K141">
        <v>-6.2132684027101197</v>
      </c>
      <c r="L141">
        <f>(Table2[[#This Row],[6M Return vs Nifty]]-AVERAGE(Table2[6M Return vs Nifty]))/_xlfn.STDEV.P(Table2[6M Return vs Nifty])</f>
        <v>-0.28604128923923711</v>
      </c>
      <c r="M141">
        <v>-3.1024514785500998</v>
      </c>
      <c r="N141">
        <f>(Table2[[#This Row],[1W Return vs Nifty]]-AVERAGE(Table2[1W Return vs Nifty]))/_xlfn.STDEV.P(Table2[1W Return vs Nifty])</f>
        <v>-1.0505023674990719</v>
      </c>
      <c r="O141">
        <v>1005.52</v>
      </c>
      <c r="P141">
        <v>1026.2615710114301</v>
      </c>
      <c r="Q141">
        <v>929.81251283321001</v>
      </c>
      <c r="R141">
        <v>27.2501525684265</v>
      </c>
      <c r="S141" s="1">
        <f>(Table2[[#This Row],[Close Price]]-Table2[[#This Row],[20D EMA]])/Table2[[#This Row],[20D EMA]]</f>
        <v>-7.6199379425570854E-2</v>
      </c>
      <c r="T141" s="1">
        <f>(Table2[[#This Row],[Close Price]]-Table2[[#This Row],[50D EMA]])/Table2[[#This Row],[50D EMA]]</f>
        <v>-9.487013229529348E-2</v>
      </c>
      <c r="U141" s="1">
        <f>(Table2[[#This Row],[Close Price]]-Table2[[#This Row],[200D EMA]])/Table2[[#This Row],[200D EMA]]</f>
        <v>-9.8139444308996621E-4</v>
      </c>
      <c r="V141">
        <v>0.56307244600602702</v>
      </c>
      <c r="W141">
        <v>891.05</v>
      </c>
      <c r="X141">
        <v>934.4</v>
      </c>
      <c r="Y141">
        <v>891.05</v>
      </c>
      <c r="Z141">
        <v>953.35</v>
      </c>
      <c r="AA141">
        <v>891.05</v>
      </c>
      <c r="AB141">
        <v>1123.45</v>
      </c>
      <c r="AC141" s="1">
        <f>(Table2[[#This Row],[Close Price]]/Table2[[#This Row],[Day Low]])-1</f>
        <v>4.2477975422254621E-2</v>
      </c>
      <c r="AD141" s="1">
        <f>(Table2[[#This Row],[Day High]]/Table2[[#This Row],[Close Price]])-1</f>
        <v>5.9209818064376307E-3</v>
      </c>
      <c r="AE141" s="1">
        <f>(Table2[[#This Row],[Close Price]]/Table2[[#This Row],[Current Week Low]])-1</f>
        <v>4.2477975422254621E-2</v>
      </c>
      <c r="AF141" s="1">
        <f>(Table2[[#This Row],[Current Week High]]/Table2[[#This Row],[Close Price]])-1</f>
        <v>2.6321455484982215E-2</v>
      </c>
      <c r="AG141" s="1">
        <f>(Table2[[#This Row],[Close Price]]/Table2[[#This Row],[Current Month Low]])-1</f>
        <v>4.2477975422254621E-2</v>
      </c>
      <c r="AH141" s="1">
        <f>(Table2[[#This Row],[Current Month High]]/Table2[[#This Row],[Close Price]])-1</f>
        <v>0.20944127462590179</v>
      </c>
      <c r="AI141">
        <v>41.457638066530301</v>
      </c>
      <c r="AJ141">
        <v>61.547826086956498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0.04</v>
      </c>
      <c r="AM141" t="s">
        <v>3150</v>
      </c>
      <c r="AN141">
        <v>-13.99</v>
      </c>
      <c r="AO141" t="s">
        <v>3149</v>
      </c>
      <c r="AP141">
        <v>0.232152816230521</v>
      </c>
      <c r="AQ141">
        <f>(Table2[[#This Row],[Sharpe Ratio]]-AVERAGE(Table2[Sharpe Ratio]))/_xlfn.STDEV.P(Table2[Sharpe Ratio])</f>
        <v>2.0492637444848203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196</v>
      </c>
      <c r="AT141">
        <f>_xlfn.RANK.AVG(Table2[[#This Row],[6M Return vs Nifty Z-Score]],Table2[6M Return vs Nifty Z-Score])</f>
        <v>416</v>
      </c>
      <c r="AU141">
        <f>_xlfn.RANK.AVG(Table2[[#This Row],[Sharpe Ratio Z-Score]],Table2[Sharpe Ratio Z-Score])</f>
        <v>12</v>
      </c>
      <c r="AV141">
        <f>(Table2[[#This Row],[Rank 1Y]]+Table2[[#This Row],[Rank 6M]]+Table2[[#This Row],[Rank Sharpe]])/3</f>
        <v>208</v>
      </c>
    </row>
    <row r="142" spans="1:48" x14ac:dyDescent="0.3">
      <c r="A142" t="s">
        <v>908</v>
      </c>
      <c r="B142" t="s">
        <v>909</v>
      </c>
      <c r="C142" t="s">
        <v>3103</v>
      </c>
      <c r="D142" t="s">
        <v>21</v>
      </c>
      <c r="E142">
        <v>15788.3418004</v>
      </c>
      <c r="F142">
        <v>2801</v>
      </c>
      <c r="G142">
        <v>228.61373220311901</v>
      </c>
      <c r="H142">
        <f>(Table2[[#This Row],[1Y Return vs Nifty]]-AVERAGE(Table2[1Y Return vs Nifty]))/_xlfn.STDEV.P(Table2[1Y Return vs Nifty])</f>
        <v>4.3285701099200597</v>
      </c>
      <c r="I142">
        <v>2.1717349874330498</v>
      </c>
      <c r="J142">
        <f>(Table2[[#This Row],[1M Return vs Nifty]]-AVERAGE(Table2[1M Return vs Nifty]))/_xlfn.STDEV.P(Table2[1M Return vs Nifty])</f>
        <v>0.4494880885078385</v>
      </c>
      <c r="K142">
        <v>32.625029762986202</v>
      </c>
      <c r="L142">
        <f>(Table2[[#This Row],[6M Return vs Nifty]]-AVERAGE(Table2[6M Return vs Nifty]))/_xlfn.STDEV.P(Table2[6M Return vs Nifty])</f>
        <v>1.0279061672092702</v>
      </c>
      <c r="M142">
        <v>6.98652157692832</v>
      </c>
      <c r="N142">
        <f>(Table2[[#This Row],[1W Return vs Nifty]]-AVERAGE(Table2[1W Return vs Nifty]))/_xlfn.STDEV.P(Table2[1W Return vs Nifty])</f>
        <v>1.4099095864691211</v>
      </c>
      <c r="O142">
        <v>2716.59</v>
      </c>
      <c r="P142">
        <v>2645.2635151272898</v>
      </c>
      <c r="Q142">
        <v>2189.6767052628902</v>
      </c>
      <c r="R142">
        <v>58.588502820193597</v>
      </c>
      <c r="S142" s="1">
        <f>(Table2[[#This Row],[Close Price]]-Table2[[#This Row],[20D EMA]])/Table2[[#This Row],[20D EMA]]</f>
        <v>3.1072042523899394E-2</v>
      </c>
      <c r="T142" s="1">
        <f>(Table2[[#This Row],[Close Price]]-Table2[[#This Row],[50D EMA]])/Table2[[#This Row],[50D EMA]]</f>
        <v>5.887371295226751E-2</v>
      </c>
      <c r="U142" s="1">
        <f>(Table2[[#This Row],[Close Price]]-Table2[[#This Row],[200D EMA]])/Table2[[#This Row],[200D EMA]]</f>
        <v>0.27918427102402543</v>
      </c>
      <c r="V142">
        <v>1.2576109214214299</v>
      </c>
      <c r="W142">
        <v>2770</v>
      </c>
      <c r="X142">
        <v>2862.25</v>
      </c>
      <c r="Y142">
        <v>2606</v>
      </c>
      <c r="Z142">
        <v>2930</v>
      </c>
      <c r="AA142">
        <v>2606</v>
      </c>
      <c r="AB142">
        <v>2980</v>
      </c>
      <c r="AC142" s="1">
        <f>(Table2[[#This Row],[Close Price]]/Table2[[#This Row],[Day Low]])-1</f>
        <v>1.1191335740072139E-2</v>
      </c>
      <c r="AD142" s="1">
        <f>(Table2[[#This Row],[Day High]]/Table2[[#This Row],[Close Price]])-1</f>
        <v>2.1867190289182492E-2</v>
      </c>
      <c r="AE142" s="1">
        <f>(Table2[[#This Row],[Close Price]]/Table2[[#This Row],[Current Week Low]])-1</f>
        <v>7.4827321565617888E-2</v>
      </c>
      <c r="AF142" s="1">
        <f>(Table2[[#This Row],[Current Week High]]/Table2[[#This Row],[Close Price]])-1</f>
        <v>4.6054980364155673E-2</v>
      </c>
      <c r="AG142" s="1">
        <f>(Table2[[#This Row],[Close Price]]/Table2[[#This Row],[Current Month Low]])-1</f>
        <v>7.4827321565617888E-2</v>
      </c>
      <c r="AH142" s="1">
        <f>(Table2[[#This Row],[Current Month High]]/Table2[[#This Row],[Close Price]])-1</f>
        <v>6.390574794716164E-2</v>
      </c>
      <c r="AI142">
        <v>6.3905747947161604</v>
      </c>
      <c r="AJ142">
        <v>248.383084577114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</v>
      </c>
      <c r="AM142" t="s">
        <v>3150</v>
      </c>
      <c r="AN142">
        <v>3.11</v>
      </c>
      <c r="AO142" t="s">
        <v>3150</v>
      </c>
      <c r="AQ142">
        <f>(Table2[[#This Row],[Sharpe Ratio]]-AVERAGE(Table2[Sharpe Ratio]))/_xlfn.STDEV.P(Table2[Sharpe Ratio])</f>
        <v>-0.65451053890290556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6.5613634132033845</v>
      </c>
      <c r="AS142">
        <f>_xlfn.RANK.AVG(Table2[[#This Row],[1Y Return vs Nifty Z-Score]],Table2[1Y Return vs Nifty Z-Score])</f>
        <v>3</v>
      </c>
      <c r="AT142">
        <f>_xlfn.RANK.AVG(Table2[[#This Row],[6M Return vs Nifty Z-Score]],Table2[6M Return vs Nifty Z-Score])</f>
        <v>92</v>
      </c>
      <c r="AU142">
        <f>_xlfn.RANK.AVG(Table2[[#This Row],[Sharpe Ratio Z-Score]],Table2[Sharpe Ratio Z-Score])</f>
        <v>534</v>
      </c>
      <c r="AV142">
        <f>(Table2[[#This Row],[Rank 1Y]]+Table2[[#This Row],[Rank 6M]]+Table2[[#This Row],[Rank Sharpe]])/3</f>
        <v>209.66666666666666</v>
      </c>
    </row>
    <row r="143" spans="1:48" x14ac:dyDescent="0.3">
      <c r="A143" t="s">
        <v>534</v>
      </c>
      <c r="B143" t="s">
        <v>535</v>
      </c>
      <c r="C143" t="s">
        <v>3108</v>
      </c>
      <c r="D143" t="s">
        <v>51</v>
      </c>
      <c r="E143">
        <v>36792.858760449999</v>
      </c>
      <c r="F143">
        <v>2945.5</v>
      </c>
      <c r="G143">
        <v>30.968019162857601</v>
      </c>
      <c r="H143">
        <f>(Table2[[#This Row],[1Y Return vs Nifty]]-AVERAGE(Table2[1Y Return vs Nifty]))/_xlfn.STDEV.P(Table2[1Y Return vs Nifty])</f>
        <v>0.30872441634657449</v>
      </c>
      <c r="I143">
        <v>-2.9664660156241101</v>
      </c>
      <c r="J143">
        <f>(Table2[[#This Row],[1M Return vs Nifty]]-AVERAGE(Table2[1M Return vs Nifty]))/_xlfn.STDEV.P(Table2[1M Return vs Nifty])</f>
        <v>-9.2890385082652668E-2</v>
      </c>
      <c r="K143">
        <v>19.1419252925891</v>
      </c>
      <c r="L143">
        <f>(Table2[[#This Row],[6M Return vs Nifty]]-AVERAGE(Table2[6M Return vs Nifty]))/_xlfn.STDEV.P(Table2[6M Return vs Nifty])</f>
        <v>0.57175613848439177</v>
      </c>
      <c r="M143">
        <v>5.6806100932813504</v>
      </c>
      <c r="N143">
        <f>(Table2[[#This Row],[1W Return vs Nifty]]-AVERAGE(Table2[1W Return vs Nifty]))/_xlfn.STDEV.P(Table2[1W Return vs Nifty])</f>
        <v>1.0914351285118165</v>
      </c>
      <c r="O143">
        <v>2974.07</v>
      </c>
      <c r="P143">
        <v>3028.1880101185502</v>
      </c>
      <c r="Q143">
        <v>2652.8395162637798</v>
      </c>
      <c r="R143">
        <v>50.456937296113701</v>
      </c>
      <c r="S143" s="1">
        <f>(Table2[[#This Row],[Close Price]]-Table2[[#This Row],[20D EMA]])/Table2[[#This Row],[20D EMA]]</f>
        <v>-9.6063643424667746E-3</v>
      </c>
      <c r="T143" s="1">
        <f>(Table2[[#This Row],[Close Price]]-Table2[[#This Row],[50D EMA]])/Table2[[#This Row],[50D EMA]]</f>
        <v>-2.730610181476581E-2</v>
      </c>
      <c r="U143" s="1">
        <f>(Table2[[#This Row],[Close Price]]-Table2[[#This Row],[200D EMA]])/Table2[[#This Row],[200D EMA]]</f>
        <v>0.11031970910490616</v>
      </c>
      <c r="V143">
        <v>0.60968073150228397</v>
      </c>
      <c r="W143">
        <v>2902.35</v>
      </c>
      <c r="X143">
        <v>2965.85</v>
      </c>
      <c r="Y143">
        <v>2850.05</v>
      </c>
      <c r="Z143">
        <v>2965.85</v>
      </c>
      <c r="AA143">
        <v>2755.55</v>
      </c>
      <c r="AB143">
        <v>3146.7</v>
      </c>
      <c r="AC143" s="1">
        <f>(Table2[[#This Row],[Close Price]]/Table2[[#This Row],[Day Low]])-1</f>
        <v>1.4867262735369646E-2</v>
      </c>
      <c r="AD143" s="1">
        <f>(Table2[[#This Row],[Day High]]/Table2[[#This Row],[Close Price]])-1</f>
        <v>6.9088439993210127E-3</v>
      </c>
      <c r="AE143" s="1">
        <f>(Table2[[#This Row],[Close Price]]/Table2[[#This Row],[Current Week Low]])-1</f>
        <v>3.3490640515078551E-2</v>
      </c>
      <c r="AF143" s="1">
        <f>(Table2[[#This Row],[Current Week High]]/Table2[[#This Row],[Close Price]])-1</f>
        <v>6.9088439993210127E-3</v>
      </c>
      <c r="AG143" s="1">
        <f>(Table2[[#This Row],[Close Price]]/Table2[[#This Row],[Current Month Low]])-1</f>
        <v>6.8933606720981144E-2</v>
      </c>
      <c r="AH143" s="1">
        <f>(Table2[[#This Row],[Current Month High]]/Table2[[#This Row],[Close Price]])-1</f>
        <v>6.8307587845866546E-2</v>
      </c>
      <c r="AI143">
        <v>18.316075369207201</v>
      </c>
      <c r="AJ143">
        <v>59.194703418456903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-0.03</v>
      </c>
      <c r="AM143" t="s">
        <v>3149</v>
      </c>
      <c r="AN143">
        <v>-4.5599999999999996</v>
      </c>
      <c r="AO143" t="s">
        <v>3149</v>
      </c>
      <c r="AP143">
        <v>8.6227064667614997E-2</v>
      </c>
      <c r="AQ143">
        <f>(Table2[[#This Row],[Sharpe Ratio]]-AVERAGE(Table2[Sharpe Ratio]))/_xlfn.STDEV.P(Table2[Sharpe Ratio])</f>
        <v>0.34973538740456622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208</v>
      </c>
      <c r="AT143">
        <f>_xlfn.RANK.AVG(Table2[[#This Row],[6M Return vs Nifty Z-Score]],Table2[6M Return vs Nifty Z-Score])</f>
        <v>166</v>
      </c>
      <c r="AU143">
        <f>_xlfn.RANK.AVG(Table2[[#This Row],[Sharpe Ratio Z-Score]],Table2[Sharpe Ratio Z-Score])</f>
        <v>259</v>
      </c>
      <c r="AV143">
        <f>(Table2[[#This Row],[Rank 1Y]]+Table2[[#This Row],[Rank 6M]]+Table2[[#This Row],[Rank Sharpe]])/3</f>
        <v>211</v>
      </c>
    </row>
    <row r="144" spans="1:48" x14ac:dyDescent="0.3">
      <c r="A144" t="s">
        <v>854</v>
      </c>
      <c r="B144" t="s">
        <v>855</v>
      </c>
      <c r="C144" t="s">
        <v>3106</v>
      </c>
      <c r="D144" t="s">
        <v>856</v>
      </c>
      <c r="E144">
        <v>17238.816258160001</v>
      </c>
      <c r="F144">
        <v>2840.6</v>
      </c>
      <c r="G144">
        <v>87.654549077584406</v>
      </c>
      <c r="H144">
        <f>(Table2[[#This Row],[1Y Return vs Nifty]]-AVERAGE(Table2[1Y Return vs Nifty]))/_xlfn.STDEV.P(Table2[1Y Return vs Nifty])</f>
        <v>1.4616515386005271</v>
      </c>
      <c r="I144">
        <v>-1.4337077045947599</v>
      </c>
      <c r="J144">
        <f>(Table2[[#This Row],[1M Return vs Nifty]]-AVERAGE(Table2[1M Return vs Nifty]))/_xlfn.STDEV.P(Table2[1M Return vs Nifty])</f>
        <v>6.8904591918948696E-2</v>
      </c>
      <c r="K144">
        <v>54.519065483327999</v>
      </c>
      <c r="L144">
        <f>(Table2[[#This Row],[6M Return vs Nifty]]-AVERAGE(Table2[6M Return vs Nifty]))/_xlfn.STDEV.P(Table2[6M Return vs Nifty])</f>
        <v>1.7686083582116729</v>
      </c>
      <c r="M144">
        <v>4.1695775083325701</v>
      </c>
      <c r="N144">
        <f>(Table2[[#This Row],[1W Return vs Nifty]]-AVERAGE(Table2[1W Return vs Nifty]))/_xlfn.STDEV.P(Table2[1W Return vs Nifty])</f>
        <v>0.7229375010129846</v>
      </c>
      <c r="O144">
        <v>2731.22</v>
      </c>
      <c r="P144">
        <v>2676.5556013718601</v>
      </c>
      <c r="Q144">
        <v>2128.9776246032402</v>
      </c>
      <c r="R144">
        <v>63.3010667258037</v>
      </c>
      <c r="S144" s="1">
        <f>(Table2[[#This Row],[Close Price]]-Table2[[#This Row],[20D EMA]])/Table2[[#This Row],[20D EMA]]</f>
        <v>4.004803714091143E-2</v>
      </c>
      <c r="T144" s="1">
        <f>(Table2[[#This Row],[Close Price]]-Table2[[#This Row],[50D EMA]])/Table2[[#This Row],[50D EMA]]</f>
        <v>6.1289367029797308E-2</v>
      </c>
      <c r="U144" s="1">
        <f>(Table2[[#This Row],[Close Price]]-Table2[[#This Row],[200D EMA]])/Table2[[#This Row],[200D EMA]]</f>
        <v>0.33425545067876361</v>
      </c>
      <c r="V144">
        <v>0.61539370323145703</v>
      </c>
      <c r="W144">
        <v>2700.45</v>
      </c>
      <c r="X144">
        <v>2869.3</v>
      </c>
      <c r="Y144">
        <v>2652.3</v>
      </c>
      <c r="Z144">
        <v>2869.3</v>
      </c>
      <c r="AA144">
        <v>2580.0500000000002</v>
      </c>
      <c r="AB144">
        <v>2901</v>
      </c>
      <c r="AC144" s="1">
        <f>(Table2[[#This Row],[Close Price]]/Table2[[#This Row],[Day Low]])-1</f>
        <v>5.1898757614471602E-2</v>
      </c>
      <c r="AD144" s="1">
        <f>(Table2[[#This Row],[Day High]]/Table2[[#This Row],[Close Price]])-1</f>
        <v>1.0103499260719628E-2</v>
      </c>
      <c r="AE144" s="1">
        <f>(Table2[[#This Row],[Close Price]]/Table2[[#This Row],[Current Week Low]])-1</f>
        <v>7.0994985484296613E-2</v>
      </c>
      <c r="AF144" s="1">
        <f>(Table2[[#This Row],[Current Week High]]/Table2[[#This Row],[Close Price]])-1</f>
        <v>1.0103499260719628E-2</v>
      </c>
      <c r="AG144" s="1">
        <f>(Table2[[#This Row],[Close Price]]/Table2[[#This Row],[Current Month Low]])-1</f>
        <v>0.10098641499195748</v>
      </c>
      <c r="AH144" s="1">
        <f>(Table2[[#This Row],[Current Month High]]/Table2[[#This Row],[Close Price]])-1</f>
        <v>2.1263113426740921E-2</v>
      </c>
      <c r="AI144">
        <v>6.9703583749911999</v>
      </c>
      <c r="AJ144">
        <v>131.772193211488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0.22</v>
      </c>
      <c r="AM144" t="s">
        <v>3150</v>
      </c>
      <c r="AN144">
        <v>-0.24</v>
      </c>
      <c r="AO144" t="s">
        <v>3149</v>
      </c>
      <c r="AQ144">
        <f>(Table2[[#This Row],[Sharpe Ratio]]-AVERAGE(Table2[Sharpe Ratio]))/_xlfn.STDEV.P(Table2[Sharpe Ratio])</f>
        <v>-0.65451053890290556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3.3675914508412275</v>
      </c>
      <c r="AS144">
        <f>_xlfn.RANK.AVG(Table2[[#This Row],[1Y Return vs Nifty Z-Score]],Table2[1Y Return vs Nifty Z-Score])</f>
        <v>58</v>
      </c>
      <c r="AT144">
        <f>_xlfn.RANK.AVG(Table2[[#This Row],[6M Return vs Nifty Z-Score]],Table2[6M Return vs Nifty Z-Score])</f>
        <v>41</v>
      </c>
      <c r="AU144">
        <f>_xlfn.RANK.AVG(Table2[[#This Row],[Sharpe Ratio Z-Score]],Table2[Sharpe Ratio Z-Score])</f>
        <v>534</v>
      </c>
      <c r="AV144">
        <f>(Table2[[#This Row],[Rank 1Y]]+Table2[[#This Row],[Rank 6M]]+Table2[[#This Row],[Rank Sharpe]])/3</f>
        <v>211</v>
      </c>
    </row>
    <row r="145" spans="1:48" x14ac:dyDescent="0.3">
      <c r="A145" t="s">
        <v>204</v>
      </c>
      <c r="B145" t="s">
        <v>205</v>
      </c>
      <c r="C145" t="s">
        <v>3104</v>
      </c>
      <c r="D145" t="s">
        <v>206</v>
      </c>
      <c r="E145">
        <v>115978.41030345</v>
      </c>
      <c r="F145">
        <v>10420.950000000001</v>
      </c>
      <c r="G145">
        <v>25.659980779976699</v>
      </c>
      <c r="H145">
        <f>(Table2[[#This Row],[1Y Return vs Nifty]]-AVERAGE(Table2[1Y Return vs Nifty]))/_xlfn.STDEV.P(Table2[1Y Return vs Nifty])</f>
        <v>0.20076611608027928</v>
      </c>
      <c r="I145">
        <v>7.87732308839864</v>
      </c>
      <c r="J145">
        <f>(Table2[[#This Row],[1M Return vs Nifty]]-AVERAGE(Table2[1M Return vs Nifty]))/_xlfn.STDEV.P(Table2[1M Return vs Nifty])</f>
        <v>1.0517588372186319</v>
      </c>
      <c r="K145">
        <v>24.2695531939445</v>
      </c>
      <c r="L145">
        <f>(Table2[[#This Row],[6M Return vs Nifty]]-AVERAGE(Table2[6M Return vs Nifty]))/_xlfn.STDEV.P(Table2[6M Return vs Nifty])</f>
        <v>0.74523010507933185</v>
      </c>
      <c r="M145">
        <v>2.4558204386756102</v>
      </c>
      <c r="N145">
        <f>(Table2[[#This Row],[1W Return vs Nifty]]-AVERAGE(Table2[1W Return vs Nifty]))/_xlfn.STDEV.P(Table2[1W Return vs Nifty])</f>
        <v>0.30500117020953832</v>
      </c>
      <c r="O145">
        <v>10540.86</v>
      </c>
      <c r="P145">
        <v>10408.0025019077</v>
      </c>
      <c r="Q145">
        <v>9387.9468729720793</v>
      </c>
      <c r="R145">
        <v>42.830261373699003</v>
      </c>
      <c r="S145" s="1">
        <f>(Table2[[#This Row],[Close Price]]-Table2[[#This Row],[20D EMA]])/Table2[[#This Row],[20D EMA]]</f>
        <v>-1.1375732150887104E-2</v>
      </c>
      <c r="T145" s="1">
        <f>(Table2[[#This Row],[Close Price]]-Table2[[#This Row],[50D EMA]])/Table2[[#This Row],[50D EMA]]</f>
        <v>1.2439945215162421E-3</v>
      </c>
      <c r="U145" s="1">
        <f>(Table2[[#This Row],[Close Price]]-Table2[[#This Row],[200D EMA]])/Table2[[#This Row],[200D EMA]]</f>
        <v>0.11003504184732232</v>
      </c>
      <c r="V145">
        <v>0.72213065496547901</v>
      </c>
      <c r="W145">
        <v>10352.75</v>
      </c>
      <c r="X145">
        <v>10657.35</v>
      </c>
      <c r="Y145">
        <v>10352.75</v>
      </c>
      <c r="Z145">
        <v>11005.1</v>
      </c>
      <c r="AA145">
        <v>10110.049999999999</v>
      </c>
      <c r="AB145">
        <v>11154.5</v>
      </c>
      <c r="AC145" s="1">
        <f>(Table2[[#This Row],[Close Price]]/Table2[[#This Row],[Day Low]])-1</f>
        <v>6.5876216464224591E-3</v>
      </c>
      <c r="AD145" s="1">
        <f>(Table2[[#This Row],[Day High]]/Table2[[#This Row],[Close Price]])-1</f>
        <v>2.2685071898435272E-2</v>
      </c>
      <c r="AE145" s="1">
        <f>(Table2[[#This Row],[Close Price]]/Table2[[#This Row],[Current Week Low]])-1</f>
        <v>6.5876216464224591E-3</v>
      </c>
      <c r="AF145" s="1">
        <f>(Table2[[#This Row],[Current Week High]]/Table2[[#This Row],[Close Price]])-1</f>
        <v>5.6055350040063567E-2</v>
      </c>
      <c r="AG145" s="1">
        <f>(Table2[[#This Row],[Close Price]]/Table2[[#This Row],[Current Month Low]])-1</f>
        <v>3.0751578874486318E-2</v>
      </c>
      <c r="AH145" s="1">
        <f>(Table2[[#This Row],[Current Month High]]/Table2[[#This Row],[Close Price]])-1</f>
        <v>7.0391854869277681E-2</v>
      </c>
      <c r="AI145">
        <v>8.9152140639768795</v>
      </c>
      <c r="AJ145">
        <v>44.534674063800203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</v>
      </c>
      <c r="AM145" t="s">
        <v>3151</v>
      </c>
      <c r="AN145">
        <v>0.86</v>
      </c>
      <c r="AO145" t="s">
        <v>3150</v>
      </c>
      <c r="AP145">
        <v>8.7846348102287003E-2</v>
      </c>
      <c r="AQ145">
        <f>(Table2[[#This Row],[Sharpe Ratio]]-AVERAGE(Table2[Sharpe Ratio]))/_xlfn.STDEV.P(Table2[Sharpe Ratio])</f>
        <v>0.36859441732834936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2.6713506459161307</v>
      </c>
      <c r="AS145">
        <f>_xlfn.RANK.AVG(Table2[[#This Row],[1Y Return vs Nifty Z-Score]],Table2[1Y Return vs Nifty Z-Score])</f>
        <v>250</v>
      </c>
      <c r="AT145">
        <f>_xlfn.RANK.AVG(Table2[[#This Row],[6M Return vs Nifty Z-Score]],Table2[6M Return vs Nifty Z-Score])</f>
        <v>134</v>
      </c>
      <c r="AU145">
        <f>_xlfn.RANK.AVG(Table2[[#This Row],[Sharpe Ratio Z-Score]],Table2[Sharpe Ratio Z-Score])</f>
        <v>254</v>
      </c>
      <c r="AV145">
        <f>(Table2[[#This Row],[Rank 1Y]]+Table2[[#This Row],[Rank 6M]]+Table2[[#This Row],[Rank Sharpe]])/3</f>
        <v>212.66666666666666</v>
      </c>
    </row>
    <row r="146" spans="1:48" x14ac:dyDescent="0.3">
      <c r="A146" t="s">
        <v>641</v>
      </c>
      <c r="B146" t="s">
        <v>642</v>
      </c>
      <c r="C146" t="s">
        <v>3113</v>
      </c>
      <c r="D146" t="s">
        <v>643</v>
      </c>
      <c r="E146">
        <v>27588.695775759901</v>
      </c>
      <c r="F146">
        <v>1213.0999999999999</v>
      </c>
      <c r="G146">
        <v>150.94968932702801</v>
      </c>
      <c r="H146">
        <f>(Table2[[#This Row],[1Y Return vs Nifty]]-AVERAGE(Table2[1Y Return vs Nifty]))/_xlfn.STDEV.P(Table2[1Y Return vs Nifty])</f>
        <v>2.7489888303738406</v>
      </c>
      <c r="I146">
        <v>9.86627822302993</v>
      </c>
      <c r="J146">
        <f>(Table2[[#This Row],[1M Return vs Nifty]]-AVERAGE(Table2[1M Return vs Nifty]))/_xlfn.STDEV.P(Table2[1M Return vs Nifty])</f>
        <v>1.2617090609096548</v>
      </c>
      <c r="K146">
        <v>32.659852750913899</v>
      </c>
      <c r="L146">
        <f>(Table2[[#This Row],[6M Return vs Nifty]]-AVERAGE(Table2[6M Return vs Nifty]))/_xlfn.STDEV.P(Table2[6M Return vs Nifty])</f>
        <v>1.0290842717754982</v>
      </c>
      <c r="M146">
        <v>10.904089887525901</v>
      </c>
      <c r="N146">
        <f>(Table2[[#This Row],[1W Return vs Nifty]]-AVERAGE(Table2[1W Return vs Nifty]))/_xlfn.STDEV.P(Table2[1W Return vs Nifty])</f>
        <v>2.3652924434634</v>
      </c>
      <c r="O146">
        <v>1108.3599999999999</v>
      </c>
      <c r="P146">
        <v>1113.4741781062501</v>
      </c>
      <c r="Q146">
        <v>963.83450597461797</v>
      </c>
      <c r="R146">
        <v>71.106588283061498</v>
      </c>
      <c r="S146" s="1">
        <f>(Table2[[#This Row],[Close Price]]-Table2[[#This Row],[20D EMA]])/Table2[[#This Row],[20D EMA]]</f>
        <v>9.4499981955321388E-2</v>
      </c>
      <c r="T146" s="1">
        <f>(Table2[[#This Row],[Close Price]]-Table2[[#This Row],[50D EMA]])/Table2[[#This Row],[50D EMA]]</f>
        <v>8.9472952182141519E-2</v>
      </c>
      <c r="U146" s="1">
        <f>(Table2[[#This Row],[Close Price]]-Table2[[#This Row],[200D EMA]])/Table2[[#This Row],[200D EMA]]</f>
        <v>0.25861856208740697</v>
      </c>
      <c r="V146">
        <v>1.4175915238311201</v>
      </c>
      <c r="W146">
        <v>1154.1500000000001</v>
      </c>
      <c r="X146">
        <v>1230</v>
      </c>
      <c r="Y146">
        <v>1075</v>
      </c>
      <c r="Z146">
        <v>1230</v>
      </c>
      <c r="AA146">
        <v>1033.0999999999999</v>
      </c>
      <c r="AB146">
        <v>1230</v>
      </c>
      <c r="AC146" s="1">
        <f>(Table2[[#This Row],[Close Price]]/Table2[[#This Row],[Day Low]])-1</f>
        <v>5.1076549841874819E-2</v>
      </c>
      <c r="AD146" s="1">
        <f>(Table2[[#This Row],[Day High]]/Table2[[#This Row],[Close Price]])-1</f>
        <v>1.3931250515208937E-2</v>
      </c>
      <c r="AE146" s="1">
        <f>(Table2[[#This Row],[Close Price]]/Table2[[#This Row],[Current Week Low]])-1</f>
        <v>0.12846511627906976</v>
      </c>
      <c r="AF146" s="1">
        <f>(Table2[[#This Row],[Current Week High]]/Table2[[#This Row],[Close Price]])-1</f>
        <v>1.3931250515208937E-2</v>
      </c>
      <c r="AG146" s="1">
        <f>(Table2[[#This Row],[Close Price]]/Table2[[#This Row],[Current Month Low]])-1</f>
        <v>0.1742328912980351</v>
      </c>
      <c r="AH146" s="1">
        <f>(Table2[[#This Row],[Current Month High]]/Table2[[#This Row],[Close Price]])-1</f>
        <v>1.3931250515208937E-2</v>
      </c>
      <c r="AI146">
        <v>19.5243590800428</v>
      </c>
      <c r="AJ146">
        <v>229.64673913043401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0.14000000000000001</v>
      </c>
      <c r="AM146" t="s">
        <v>3150</v>
      </c>
      <c r="AN146">
        <v>12.49</v>
      </c>
      <c r="AO146" t="s">
        <v>3150</v>
      </c>
      <c r="AQ146">
        <f>(Table2[[#This Row],[Sharpe Ratio]]-AVERAGE(Table2[Sharpe Ratio]))/_xlfn.STDEV.P(Table2[Sharpe Ratio])</f>
        <v>-0.65451053890290556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18</v>
      </c>
      <c r="AT146">
        <f>_xlfn.RANK.AVG(Table2[[#This Row],[6M Return vs Nifty Z-Score]],Table2[6M Return vs Nifty Z-Score])</f>
        <v>91</v>
      </c>
      <c r="AU146">
        <f>_xlfn.RANK.AVG(Table2[[#This Row],[Sharpe Ratio Z-Score]],Table2[Sharpe Ratio Z-Score])</f>
        <v>534</v>
      </c>
      <c r="AV146">
        <f>(Table2[[#This Row],[Rank 1Y]]+Table2[[#This Row],[Rank 6M]]+Table2[[#This Row],[Rank Sharpe]])/3</f>
        <v>214.33333333333334</v>
      </c>
    </row>
    <row r="147" spans="1:48" x14ac:dyDescent="0.3">
      <c r="A147" t="s">
        <v>1424</v>
      </c>
      <c r="B147" t="s">
        <v>1425</v>
      </c>
      <c r="C147" t="s">
        <v>3106</v>
      </c>
      <c r="D147" t="s">
        <v>120</v>
      </c>
      <c r="E147">
        <v>7155.4814254899902</v>
      </c>
      <c r="F147">
        <v>1186.0999999999999</v>
      </c>
      <c r="G147">
        <v>28.948771315283501</v>
      </c>
      <c r="H147">
        <f>(Table2[[#This Row],[1Y Return vs Nifty]]-AVERAGE(Table2[1Y Return vs Nifty]))/_xlfn.STDEV.P(Table2[1Y Return vs Nifty])</f>
        <v>0.2676556542698843</v>
      </c>
      <c r="I147">
        <v>-6.2957871575869104</v>
      </c>
      <c r="J147">
        <f>(Table2[[#This Row],[1M Return vs Nifty]]-AVERAGE(Table2[1M Return vs Nifty]))/_xlfn.STDEV.P(Table2[1M Return vs Nifty])</f>
        <v>-0.44432702954166403</v>
      </c>
      <c r="K147">
        <v>20.0567479079753</v>
      </c>
      <c r="L147">
        <f>(Table2[[#This Row],[6M Return vs Nifty]]-AVERAGE(Table2[6M Return vs Nifty]))/_xlfn.STDEV.P(Table2[6M Return vs Nifty])</f>
        <v>0.60270571417022734</v>
      </c>
      <c r="M147">
        <v>1.61683944613881</v>
      </c>
      <c r="N147">
        <f>(Table2[[#This Row],[1W Return vs Nifty]]-AVERAGE(Table2[1W Return vs Nifty]))/_xlfn.STDEV.P(Table2[1W Return vs Nifty])</f>
        <v>0.10039770345047715</v>
      </c>
      <c r="O147">
        <v>1192.6199999999999</v>
      </c>
      <c r="P147">
        <v>1201.3304481421401</v>
      </c>
      <c r="Q147">
        <v>1078.02138920722</v>
      </c>
      <c r="R147">
        <v>50.468820283041197</v>
      </c>
      <c r="S147" s="1">
        <f>(Table2[[#This Row],[Close Price]]-Table2[[#This Row],[20D EMA]])/Table2[[#This Row],[20D EMA]]</f>
        <v>-5.4669551072428621E-3</v>
      </c>
      <c r="T147" s="1">
        <f>(Table2[[#This Row],[Close Price]]-Table2[[#This Row],[50D EMA]])/Table2[[#This Row],[50D EMA]]</f>
        <v>-1.2677983951621383E-2</v>
      </c>
      <c r="U147" s="1">
        <f>(Table2[[#This Row],[Close Price]]-Table2[[#This Row],[200D EMA]])/Table2[[#This Row],[200D EMA]]</f>
        <v>0.10025646232516897</v>
      </c>
      <c r="V147">
        <v>1.25268704943054</v>
      </c>
      <c r="W147">
        <v>1145.3499999999999</v>
      </c>
      <c r="X147">
        <v>1191</v>
      </c>
      <c r="Y147">
        <v>1145.3499999999999</v>
      </c>
      <c r="Z147">
        <v>1191</v>
      </c>
      <c r="AA147">
        <v>1145.3499999999999</v>
      </c>
      <c r="AB147">
        <v>1273.8499999999999</v>
      </c>
      <c r="AC147" s="1">
        <f>(Table2[[#This Row],[Close Price]]/Table2[[#This Row],[Day Low]])-1</f>
        <v>3.5578644082594924E-2</v>
      </c>
      <c r="AD147" s="1">
        <f>(Table2[[#This Row],[Day High]]/Table2[[#This Row],[Close Price]])-1</f>
        <v>4.1311862406205879E-3</v>
      </c>
      <c r="AE147" s="1">
        <f>(Table2[[#This Row],[Close Price]]/Table2[[#This Row],[Current Week Low]])-1</f>
        <v>3.5578644082594924E-2</v>
      </c>
      <c r="AF147" s="1">
        <f>(Table2[[#This Row],[Current Week High]]/Table2[[#This Row],[Close Price]])-1</f>
        <v>4.1311862406205879E-3</v>
      </c>
      <c r="AG147" s="1">
        <f>(Table2[[#This Row],[Close Price]]/Table2[[#This Row],[Current Month Low]])-1</f>
        <v>3.5578644082594924E-2</v>
      </c>
      <c r="AH147" s="1">
        <f>(Table2[[#This Row],[Current Month High]]/Table2[[#This Row],[Close Price]])-1</f>
        <v>7.3981957676418464E-2</v>
      </c>
      <c r="AI147">
        <v>13.489587724475101</v>
      </c>
      <c r="AJ147">
        <v>53.183520599250897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0.1</v>
      </c>
      <c r="AM147" t="s">
        <v>3150</v>
      </c>
      <c r="AN147">
        <v>-4.72</v>
      </c>
      <c r="AO147" t="s">
        <v>3149</v>
      </c>
      <c r="AP147">
        <v>8.4939393997097004E-2</v>
      </c>
      <c r="AQ147">
        <f>(Table2[[#This Row],[Sharpe Ratio]]-AVERAGE(Table2[Sharpe Ratio]))/_xlfn.STDEV.P(Table2[Sharpe Ratio])</f>
        <v>0.33473849483634482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224</v>
      </c>
      <c r="AT147">
        <f>_xlfn.RANK.AVG(Table2[[#This Row],[6M Return vs Nifty Z-Score]],Table2[6M Return vs Nifty Z-Score])</f>
        <v>156</v>
      </c>
      <c r="AU147">
        <f>_xlfn.RANK.AVG(Table2[[#This Row],[Sharpe Ratio Z-Score]],Table2[Sharpe Ratio Z-Score])</f>
        <v>263</v>
      </c>
      <c r="AV147">
        <f>(Table2[[#This Row],[Rank 1Y]]+Table2[[#This Row],[Rank 6M]]+Table2[[#This Row],[Rank Sharpe]])/3</f>
        <v>214.33333333333334</v>
      </c>
    </row>
    <row r="148" spans="1:48" x14ac:dyDescent="0.3">
      <c r="A148" t="s">
        <v>100</v>
      </c>
      <c r="B148" t="s">
        <v>101</v>
      </c>
      <c r="C148" t="s">
        <v>3113</v>
      </c>
      <c r="D148" t="s">
        <v>102</v>
      </c>
      <c r="E148">
        <v>236522.775203325</v>
      </c>
      <c r="F148">
        <v>6641.65</v>
      </c>
      <c r="G148">
        <v>67.1368574452448</v>
      </c>
      <c r="H148">
        <f>(Table2[[#This Row],[1Y Return vs Nifty]]-AVERAGE(Table2[1Y Return vs Nifty]))/_xlfn.STDEV.P(Table2[1Y Return vs Nifty])</f>
        <v>1.0443495233854139</v>
      </c>
      <c r="I148">
        <v>-9.7071726296637095</v>
      </c>
      <c r="J148">
        <f>(Table2[[#This Row],[1M Return vs Nifty]]-AVERAGE(Table2[1M Return vs Nifty]))/_xlfn.STDEV.P(Table2[1M Return vs Nifty])</f>
        <v>-0.80442622458539836</v>
      </c>
      <c r="K148">
        <v>-12.465291039000601</v>
      </c>
      <c r="L148">
        <f>(Table2[[#This Row],[6M Return vs Nifty]]-AVERAGE(Table2[6M Return vs Nifty]))/_xlfn.STDEV.P(Table2[6M Return vs Nifty])</f>
        <v>-0.49755491441316568</v>
      </c>
      <c r="M148">
        <v>-5.1424609072823799E-2</v>
      </c>
      <c r="N148">
        <f>(Table2[[#This Row],[1W Return vs Nifty]]-AVERAGE(Table2[1W Return vs Nifty]))/_xlfn.STDEV.P(Table2[1W Return vs Nifty])</f>
        <v>-0.30644418236359067</v>
      </c>
      <c r="O148">
        <v>6913.18</v>
      </c>
      <c r="P148">
        <v>7022.1855203412997</v>
      </c>
      <c r="Q148">
        <v>6384.5958400876998</v>
      </c>
      <c r="R148">
        <v>28.239606081400801</v>
      </c>
      <c r="S148" s="1">
        <f>(Table2[[#This Row],[Close Price]]-Table2[[#This Row],[20D EMA]])/Table2[[#This Row],[20D EMA]]</f>
        <v>-3.9277148866368392E-2</v>
      </c>
      <c r="T148" s="1">
        <f>(Table2[[#This Row],[Close Price]]-Table2[[#This Row],[50D EMA]])/Table2[[#This Row],[50D EMA]]</f>
        <v>-5.4190468087035801E-2</v>
      </c>
      <c r="U148" s="1">
        <f>(Table2[[#This Row],[Close Price]]-Table2[[#This Row],[200D EMA]])/Table2[[#This Row],[200D EMA]]</f>
        <v>4.0261618174529418E-2</v>
      </c>
      <c r="V148">
        <v>0.77916998095755097</v>
      </c>
      <c r="W148">
        <v>6551.45</v>
      </c>
      <c r="X148">
        <v>6712</v>
      </c>
      <c r="Y148">
        <v>6551.45</v>
      </c>
      <c r="Z148">
        <v>6836.35</v>
      </c>
      <c r="AA148">
        <v>6551.45</v>
      </c>
      <c r="AB148">
        <v>7227.4</v>
      </c>
      <c r="AC148" s="1">
        <f>(Table2[[#This Row],[Close Price]]/Table2[[#This Row],[Day Low]])-1</f>
        <v>1.3767944500835627E-2</v>
      </c>
      <c r="AD148" s="1">
        <f>(Table2[[#This Row],[Day High]]/Table2[[#This Row],[Close Price]])-1</f>
        <v>1.0592247408400146E-2</v>
      </c>
      <c r="AE148" s="1">
        <f>(Table2[[#This Row],[Close Price]]/Table2[[#This Row],[Current Week Low]])-1</f>
        <v>1.3767944500835627E-2</v>
      </c>
      <c r="AF148" s="1">
        <f>(Table2[[#This Row],[Current Week High]]/Table2[[#This Row],[Close Price]])-1</f>
        <v>2.9315004554591129E-2</v>
      </c>
      <c r="AG148" s="1">
        <f>(Table2[[#This Row],[Close Price]]/Table2[[#This Row],[Current Month Low]])-1</f>
        <v>1.3767944500835627E-2</v>
      </c>
      <c r="AH148" s="1">
        <f>(Table2[[#This Row],[Current Month High]]/Table2[[#This Row],[Close Price]])-1</f>
        <v>8.8193445905761392E-2</v>
      </c>
      <c r="AI148">
        <v>22.407835402347299</v>
      </c>
      <c r="AJ148">
        <v>88.683238636363598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0.11</v>
      </c>
      <c r="AM148" t="s">
        <v>3150</v>
      </c>
      <c r="AN148">
        <v>-4.42</v>
      </c>
      <c r="AO148" t="s">
        <v>3149</v>
      </c>
      <c r="AP148">
        <v>0.164813172526308</v>
      </c>
      <c r="AQ148">
        <f>(Table2[[#This Row],[Sharpe Ratio]]-AVERAGE(Table2[Sharpe Ratio]))/_xlfn.STDEV.P(Table2[Sharpe Ratio])</f>
        <v>1.2649906959978621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87</v>
      </c>
      <c r="AT148">
        <f>_xlfn.RANK.AVG(Table2[[#This Row],[6M Return vs Nifty Z-Score]],Table2[6M Return vs Nifty Z-Score])</f>
        <v>487</v>
      </c>
      <c r="AU148">
        <f>_xlfn.RANK.AVG(Table2[[#This Row],[Sharpe Ratio Z-Score]],Table2[Sharpe Ratio Z-Score])</f>
        <v>70</v>
      </c>
      <c r="AV148">
        <f>(Table2[[#This Row],[Rank 1Y]]+Table2[[#This Row],[Rank 6M]]+Table2[[#This Row],[Rank Sharpe]])/3</f>
        <v>214.66666666666666</v>
      </c>
    </row>
    <row r="149" spans="1:48" x14ac:dyDescent="0.3">
      <c r="A149" t="s">
        <v>743</v>
      </c>
      <c r="B149" t="s">
        <v>744</v>
      </c>
      <c r="C149" t="s">
        <v>3105</v>
      </c>
      <c r="D149" t="s">
        <v>652</v>
      </c>
      <c r="E149">
        <v>22261.16659492</v>
      </c>
      <c r="F149">
        <v>1285.25</v>
      </c>
      <c r="G149">
        <v>37.892434264835103</v>
      </c>
      <c r="H149">
        <f>(Table2[[#This Row],[1Y Return vs Nifty]]-AVERAGE(Table2[1Y Return vs Nifty]))/_xlfn.STDEV.P(Table2[1Y Return vs Nifty])</f>
        <v>0.44955762643764952</v>
      </c>
      <c r="I149">
        <v>-2.6858680033088</v>
      </c>
      <c r="J149">
        <f>(Table2[[#This Row],[1M Return vs Nifty]]-AVERAGE(Table2[1M Return vs Nifty]))/_xlfn.STDEV.P(Table2[1M Return vs Nifty])</f>
        <v>-6.3271006330915924E-2</v>
      </c>
      <c r="K149">
        <v>7.6287212613972004</v>
      </c>
      <c r="L149">
        <f>(Table2[[#This Row],[6M Return vs Nifty]]-AVERAGE(Table2[6M Return vs Nifty]))/_xlfn.STDEV.P(Table2[6M Return vs Nifty])</f>
        <v>0.18225026755725673</v>
      </c>
      <c r="M149">
        <v>3.35470756135738</v>
      </c>
      <c r="N149">
        <f>(Table2[[#This Row],[1W Return vs Nifty]]-AVERAGE(Table2[1W Return vs Nifty]))/_xlfn.STDEV.P(Table2[1W Return vs Nifty])</f>
        <v>0.52421402861967759</v>
      </c>
      <c r="O149">
        <v>1288.1099999999999</v>
      </c>
      <c r="P149">
        <v>1271.2246847884001</v>
      </c>
      <c r="Q149">
        <v>1149.5915360295501</v>
      </c>
      <c r="R149">
        <v>43.632728137133199</v>
      </c>
      <c r="S149" s="1">
        <f>(Table2[[#This Row],[Close Price]]-Table2[[#This Row],[20D EMA]])/Table2[[#This Row],[20D EMA]]</f>
        <v>-2.2203072718944036E-3</v>
      </c>
      <c r="T149" s="1">
        <f>(Table2[[#This Row],[Close Price]]-Table2[[#This Row],[50D EMA]])/Table2[[#This Row],[50D EMA]]</f>
        <v>1.1032916037131949E-2</v>
      </c>
      <c r="U149" s="1">
        <f>(Table2[[#This Row],[Close Price]]-Table2[[#This Row],[200D EMA]])/Table2[[#This Row],[200D EMA]]</f>
        <v>0.11800579572722503</v>
      </c>
      <c r="V149">
        <v>1.9724281582194001</v>
      </c>
      <c r="W149">
        <v>1250.0999999999999</v>
      </c>
      <c r="X149">
        <v>1290</v>
      </c>
      <c r="Y149">
        <v>1235.05</v>
      </c>
      <c r="Z149">
        <v>1335.95</v>
      </c>
      <c r="AA149">
        <v>1235</v>
      </c>
      <c r="AB149">
        <v>1459.9</v>
      </c>
      <c r="AC149" s="1">
        <f>(Table2[[#This Row],[Close Price]]/Table2[[#This Row],[Day Low]])-1</f>
        <v>2.8117750579953693E-2</v>
      </c>
      <c r="AD149" s="1">
        <f>(Table2[[#This Row],[Day High]]/Table2[[#This Row],[Close Price]])-1</f>
        <v>3.6957790313167926E-3</v>
      </c>
      <c r="AE149" s="1">
        <f>(Table2[[#This Row],[Close Price]]/Table2[[#This Row],[Current Week Low]])-1</f>
        <v>4.0646127687138156E-2</v>
      </c>
      <c r="AF149" s="1">
        <f>(Table2[[#This Row],[Current Week High]]/Table2[[#This Row],[Close Price]])-1</f>
        <v>3.9447578292161056E-2</v>
      </c>
      <c r="AG149" s="1">
        <f>(Table2[[#This Row],[Close Price]]/Table2[[#This Row],[Current Month Low]])-1</f>
        <v>4.0688259109311842E-2</v>
      </c>
      <c r="AH149" s="1">
        <f>(Table2[[#This Row],[Current Month High]]/Table2[[#This Row],[Close Price]])-1</f>
        <v>0.13588795954094546</v>
      </c>
      <c r="AI149">
        <v>16.319782143551802</v>
      </c>
      <c r="AJ149">
        <v>97.351247600767707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-0.02</v>
      </c>
      <c r="AM149" t="s">
        <v>3149</v>
      </c>
      <c r="AN149">
        <v>-7.4</v>
      </c>
      <c r="AO149" t="s">
        <v>3149</v>
      </c>
      <c r="AP149">
        <v>0.10197371882815</v>
      </c>
      <c r="AQ149">
        <f>(Table2[[#This Row],[Sharpe Ratio]]-AVERAGE(Table2[Sharpe Ratio]))/_xlfn.STDEV.P(Table2[Sharpe Ratio])</f>
        <v>0.53312923659388101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1.6258801528775488</v>
      </c>
      <c r="AS149">
        <f>_xlfn.RANK.AVG(Table2[[#This Row],[1Y Return vs Nifty Z-Score]],Table2[1Y Return vs Nifty Z-Score])</f>
        <v>184</v>
      </c>
      <c r="AT149">
        <f>_xlfn.RANK.AVG(Table2[[#This Row],[6M Return vs Nifty Z-Score]],Table2[6M Return vs Nifty Z-Score])</f>
        <v>246</v>
      </c>
      <c r="AU149">
        <f>_xlfn.RANK.AVG(Table2[[#This Row],[Sharpe Ratio Z-Score]],Table2[Sharpe Ratio Z-Score])</f>
        <v>217</v>
      </c>
      <c r="AV149">
        <f>(Table2[[#This Row],[Rank 1Y]]+Table2[[#This Row],[Rank 6M]]+Table2[[#This Row],[Rank Sharpe]])/3</f>
        <v>215.66666666666666</v>
      </c>
    </row>
    <row r="150" spans="1:48" x14ac:dyDescent="0.3">
      <c r="A150" t="s">
        <v>834</v>
      </c>
      <c r="B150" t="s">
        <v>835</v>
      </c>
      <c r="C150" t="s">
        <v>3113</v>
      </c>
      <c r="D150" t="s">
        <v>114</v>
      </c>
      <c r="E150">
        <v>17510.6757645</v>
      </c>
      <c r="F150">
        <v>11942.1</v>
      </c>
      <c r="G150">
        <v>89.966297314370394</v>
      </c>
      <c r="H150">
        <f>(Table2[[#This Row],[1Y Return vs Nifty]]-AVERAGE(Table2[1Y Return vs Nifty]))/_xlfn.STDEV.P(Table2[1Y Return vs Nifty])</f>
        <v>1.5086693618121909</v>
      </c>
      <c r="I150">
        <v>-7.3994456826939699</v>
      </c>
      <c r="J150">
        <f>(Table2[[#This Row],[1M Return vs Nifty]]-AVERAGE(Table2[1M Return vs Nifty]))/_xlfn.STDEV.P(Table2[1M Return vs Nifty])</f>
        <v>-0.56082707028676926</v>
      </c>
      <c r="K150">
        <v>42.824213217616503</v>
      </c>
      <c r="L150">
        <f>(Table2[[#This Row],[6M Return vs Nifty]]-AVERAGE(Table2[6M Return vs Nifty]))/_xlfn.STDEV.P(Table2[6M Return vs Nifty])</f>
        <v>1.3729571038102899</v>
      </c>
      <c r="M150">
        <v>4.97673899405605</v>
      </c>
      <c r="N150">
        <f>(Table2[[#This Row],[1W Return vs Nifty]]-AVERAGE(Table2[1W Return vs Nifty]))/_xlfn.STDEV.P(Table2[1W Return vs Nifty])</f>
        <v>0.91978110019163295</v>
      </c>
      <c r="O150">
        <v>11912.25</v>
      </c>
      <c r="P150">
        <v>12551.7291614028</v>
      </c>
      <c r="Q150">
        <v>11181.641432341699</v>
      </c>
      <c r="R150">
        <v>33.952541590448199</v>
      </c>
      <c r="S150" s="1">
        <f>(Table2[[#This Row],[Close Price]]-Table2[[#This Row],[20D EMA]])/Table2[[#This Row],[20D EMA]]</f>
        <v>2.505823836806679E-3</v>
      </c>
      <c r="T150" s="1">
        <f>(Table2[[#This Row],[Close Price]]-Table2[[#This Row],[50D EMA]])/Table2[[#This Row],[50D EMA]]</f>
        <v>-4.8569336827107457E-2</v>
      </c>
      <c r="U150" s="1">
        <f>(Table2[[#This Row],[Close Price]]-Table2[[#This Row],[200D EMA]])/Table2[[#This Row],[200D EMA]]</f>
        <v>6.8009564808504425E-2</v>
      </c>
      <c r="V150">
        <v>1.2313133543208299</v>
      </c>
      <c r="W150">
        <v>11585.35</v>
      </c>
      <c r="X150">
        <v>12135.15</v>
      </c>
      <c r="Y150">
        <v>11001</v>
      </c>
      <c r="Z150">
        <v>12135.15</v>
      </c>
      <c r="AA150">
        <v>10600</v>
      </c>
      <c r="AB150">
        <v>12599</v>
      </c>
      <c r="AC150" s="1">
        <f>(Table2[[#This Row],[Close Price]]/Table2[[#This Row],[Day Low]])-1</f>
        <v>3.079320003279995E-2</v>
      </c>
      <c r="AD150" s="1">
        <f>(Table2[[#This Row],[Day High]]/Table2[[#This Row],[Close Price]])-1</f>
        <v>1.6165498530409161E-2</v>
      </c>
      <c r="AE150" s="1">
        <f>(Table2[[#This Row],[Close Price]]/Table2[[#This Row],[Current Week Low]])-1</f>
        <v>8.554676847559306E-2</v>
      </c>
      <c r="AF150" s="1">
        <f>(Table2[[#This Row],[Current Week High]]/Table2[[#This Row],[Close Price]])-1</f>
        <v>1.6165498530409161E-2</v>
      </c>
      <c r="AG150" s="1">
        <f>(Table2[[#This Row],[Close Price]]/Table2[[#This Row],[Current Month Low]])-1</f>
        <v>0.12661320754716976</v>
      </c>
      <c r="AH150" s="1">
        <f>(Table2[[#This Row],[Current Month High]]/Table2[[#This Row],[Close Price]])-1</f>
        <v>5.5007075807437467E-2</v>
      </c>
      <c r="AI150">
        <v>31.485249662956999</v>
      </c>
      <c r="AJ150">
        <v>124.264788732394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-7.0000000000000007E-2</v>
      </c>
      <c r="AM150" t="s">
        <v>3149</v>
      </c>
      <c r="AN150">
        <v>-0.1</v>
      </c>
      <c r="AO150" t="s">
        <v>3149</v>
      </c>
      <c r="AQ150">
        <f>(Table2[[#This Row],[Sharpe Ratio]]-AVERAGE(Table2[Sharpe Ratio]))/_xlfn.STDEV.P(Table2[Sharpe Ratio])</f>
        <v>-0.65451053890290556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54</v>
      </c>
      <c r="AT150">
        <f>_xlfn.RANK.AVG(Table2[[#This Row],[6M Return vs Nifty Z-Score]],Table2[6M Return vs Nifty Z-Score])</f>
        <v>60</v>
      </c>
      <c r="AU150">
        <f>_xlfn.RANK.AVG(Table2[[#This Row],[Sharpe Ratio Z-Score]],Table2[Sharpe Ratio Z-Score])</f>
        <v>534</v>
      </c>
      <c r="AV150">
        <f>(Table2[[#This Row],[Rank 1Y]]+Table2[[#This Row],[Rank 6M]]+Table2[[#This Row],[Rank Sharpe]])/3</f>
        <v>216</v>
      </c>
    </row>
    <row r="151" spans="1:48" x14ac:dyDescent="0.3">
      <c r="A151" t="s">
        <v>1015</v>
      </c>
      <c r="B151" t="s">
        <v>1016</v>
      </c>
      <c r="C151" t="s">
        <v>3108</v>
      </c>
      <c r="D151" t="s">
        <v>51</v>
      </c>
      <c r="E151">
        <v>13205.459491260001</v>
      </c>
      <c r="F151">
        <v>544.85</v>
      </c>
      <c r="G151">
        <v>32.455581558902303</v>
      </c>
      <c r="H151">
        <f>(Table2[[#This Row],[1Y Return vs Nifty]]-AVERAGE(Table2[1Y Return vs Nifty]))/_xlfn.STDEV.P(Table2[1Y Return vs Nifty])</f>
        <v>0.33897941757922984</v>
      </c>
      <c r="I151">
        <v>-2.2389451155489302</v>
      </c>
      <c r="J151">
        <f>(Table2[[#This Row],[1M Return vs Nifty]]-AVERAGE(Table2[1M Return vs Nifty]))/_xlfn.STDEV.P(Table2[1M Return vs Nifty])</f>
        <v>-1.6094698216144402E-2</v>
      </c>
      <c r="K151">
        <v>29.539077906709402</v>
      </c>
      <c r="L151">
        <f>(Table2[[#This Row],[6M Return vs Nifty]]-AVERAGE(Table2[6M Return vs Nifty]))/_xlfn.STDEV.P(Table2[6M Return vs Nifty])</f>
        <v>0.92350461555068575</v>
      </c>
      <c r="M151">
        <v>4.4537448248797</v>
      </c>
      <c r="N151">
        <f>(Table2[[#This Row],[1W Return vs Nifty]]-AVERAGE(Table2[1W Return vs Nifty]))/_xlfn.STDEV.P(Table2[1W Return vs Nifty])</f>
        <v>0.79223778149891233</v>
      </c>
      <c r="O151">
        <v>557.74</v>
      </c>
      <c r="P151">
        <v>571.18148455042899</v>
      </c>
      <c r="Q151">
        <v>520.676449534982</v>
      </c>
      <c r="R151">
        <v>44.387814904836297</v>
      </c>
      <c r="S151" s="1">
        <f>(Table2[[#This Row],[Close Price]]-Table2[[#This Row],[20D EMA]])/Table2[[#This Row],[20D EMA]]</f>
        <v>-2.3111127048445486E-2</v>
      </c>
      <c r="T151" s="1">
        <f>(Table2[[#This Row],[Close Price]]-Table2[[#This Row],[50D EMA]])/Table2[[#This Row],[50D EMA]]</f>
        <v>-4.6100031710856672E-2</v>
      </c>
      <c r="U151" s="1">
        <f>(Table2[[#This Row],[Close Price]]-Table2[[#This Row],[200D EMA]])/Table2[[#This Row],[200D EMA]]</f>
        <v>4.6427201550228572E-2</v>
      </c>
      <c r="V151">
        <v>0.60977910406823399</v>
      </c>
      <c r="W151">
        <v>540</v>
      </c>
      <c r="X151">
        <v>561.54999999999995</v>
      </c>
      <c r="Y151">
        <v>522.65</v>
      </c>
      <c r="Z151">
        <v>561.54999999999995</v>
      </c>
      <c r="AA151">
        <v>522.65</v>
      </c>
      <c r="AB151">
        <v>592.1</v>
      </c>
      <c r="AC151" s="1">
        <f>(Table2[[#This Row],[Close Price]]/Table2[[#This Row],[Day Low]])-1</f>
        <v>8.9814814814814792E-3</v>
      </c>
      <c r="AD151" s="1">
        <f>(Table2[[#This Row],[Day High]]/Table2[[#This Row],[Close Price]])-1</f>
        <v>3.0650637790217372E-2</v>
      </c>
      <c r="AE151" s="1">
        <f>(Table2[[#This Row],[Close Price]]/Table2[[#This Row],[Current Week Low]])-1</f>
        <v>4.247584425523776E-2</v>
      </c>
      <c r="AF151" s="1">
        <f>(Table2[[#This Row],[Current Week High]]/Table2[[#This Row],[Close Price]])-1</f>
        <v>3.0650637790217372E-2</v>
      </c>
      <c r="AG151" s="1">
        <f>(Table2[[#This Row],[Close Price]]/Table2[[#This Row],[Current Month Low]])-1</f>
        <v>4.247584425523776E-2</v>
      </c>
      <c r="AH151" s="1">
        <f>(Table2[[#This Row],[Current Month High]]/Table2[[#This Row],[Close Price]])-1</f>
        <v>8.6721115903459767E-2</v>
      </c>
      <c r="AI151">
        <v>32.329999082316199</v>
      </c>
      <c r="AJ151">
        <v>51.305193001943799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-0.16</v>
      </c>
      <c r="AM151" t="s">
        <v>3149</v>
      </c>
      <c r="AN151">
        <v>-4.45</v>
      </c>
      <c r="AO151" t="s">
        <v>3149</v>
      </c>
      <c r="AP151">
        <v>6.0136188083166002E-2</v>
      </c>
      <c r="AQ151">
        <f>(Table2[[#This Row],[Sharpe Ratio]]-AVERAGE(Table2[Sharpe Ratio]))/_xlfn.STDEV.P(Table2[Sharpe Ratio])</f>
        <v>4.5867261721231026E-2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203</v>
      </c>
      <c r="AT151">
        <f>_xlfn.RANK.AVG(Table2[[#This Row],[6M Return vs Nifty Z-Score]],Table2[6M Return vs Nifty Z-Score])</f>
        <v>104</v>
      </c>
      <c r="AU151">
        <f>_xlfn.RANK.AVG(Table2[[#This Row],[Sharpe Ratio Z-Score]],Table2[Sharpe Ratio Z-Score])</f>
        <v>342</v>
      </c>
      <c r="AV151">
        <f>(Table2[[#This Row],[Rank 1Y]]+Table2[[#This Row],[Rank 6M]]+Table2[[#This Row],[Rank Sharpe]])/3</f>
        <v>216.33333333333334</v>
      </c>
    </row>
    <row r="152" spans="1:48" x14ac:dyDescent="0.3">
      <c r="A152" t="s">
        <v>1560</v>
      </c>
      <c r="B152" t="s">
        <v>1561</v>
      </c>
      <c r="C152" t="s">
        <v>3116</v>
      </c>
      <c r="D152" t="s">
        <v>111</v>
      </c>
      <c r="E152">
        <v>6024.2980256000001</v>
      </c>
      <c r="F152">
        <v>1273.5999999999999</v>
      </c>
      <c r="G152">
        <v>45.2660095711556</v>
      </c>
      <c r="H152">
        <f>(Table2[[#This Row],[1Y Return vs Nifty]]-AVERAGE(Table2[1Y Return vs Nifty]))/_xlfn.STDEV.P(Table2[1Y Return vs Nifty])</f>
        <v>0.59952614579184516</v>
      </c>
      <c r="I152">
        <v>30.910672547035301</v>
      </c>
      <c r="J152">
        <f>(Table2[[#This Row],[1M Return vs Nifty]]-AVERAGE(Table2[1M Return vs Nifty]))/_xlfn.STDEV.P(Table2[1M Return vs Nifty])</f>
        <v>3.4831142695224049</v>
      </c>
      <c r="K152">
        <v>34.132336572791601</v>
      </c>
      <c r="L152">
        <f>(Table2[[#This Row],[6M Return vs Nifty]]-AVERAGE(Table2[6M Return vs Nifty]))/_xlfn.STDEV.P(Table2[6M Return vs Nifty])</f>
        <v>1.0789002128387104</v>
      </c>
      <c r="M152">
        <v>10.919702787774099</v>
      </c>
      <c r="N152">
        <f>(Table2[[#This Row],[1W Return vs Nifty]]-AVERAGE(Table2[1W Return vs Nifty]))/_xlfn.STDEV.P(Table2[1W Return vs Nifty])</f>
        <v>2.3690999832591295</v>
      </c>
      <c r="O152">
        <v>1150.55</v>
      </c>
      <c r="P152">
        <v>1055.2177408963701</v>
      </c>
      <c r="Q152">
        <v>884.53017165605195</v>
      </c>
      <c r="R152">
        <v>71.021223800457605</v>
      </c>
      <c r="S152" s="1">
        <f>(Table2[[#This Row],[Close Price]]-Table2[[#This Row],[20D EMA]])/Table2[[#This Row],[20D EMA]]</f>
        <v>0.10694885054973705</v>
      </c>
      <c r="T152" s="1">
        <f>(Table2[[#This Row],[Close Price]]-Table2[[#This Row],[50D EMA]])/Table2[[#This Row],[50D EMA]]</f>
        <v>0.20695468872435926</v>
      </c>
      <c r="U152" s="1">
        <f>(Table2[[#This Row],[Close Price]]-Table2[[#This Row],[200D EMA]])/Table2[[#This Row],[200D EMA]]</f>
        <v>0.43986043756485571</v>
      </c>
      <c r="V152">
        <v>0.97386027318168</v>
      </c>
      <c r="W152">
        <v>1185.55</v>
      </c>
      <c r="X152">
        <v>1305.5999999999999</v>
      </c>
      <c r="Y152">
        <v>1160.95</v>
      </c>
      <c r="Z152">
        <v>1335</v>
      </c>
      <c r="AA152">
        <v>1060</v>
      </c>
      <c r="AB152">
        <v>1335</v>
      </c>
      <c r="AC152" s="1">
        <f>(Table2[[#This Row],[Close Price]]/Table2[[#This Row],[Day Low]])-1</f>
        <v>7.4269326472945041E-2</v>
      </c>
      <c r="AD152" s="1">
        <f>(Table2[[#This Row],[Day High]]/Table2[[#This Row],[Close Price]])-1</f>
        <v>2.5125628140703515E-2</v>
      </c>
      <c r="AE152" s="1">
        <f>(Table2[[#This Row],[Close Price]]/Table2[[#This Row],[Current Week Low]])-1</f>
        <v>9.7032602609931295E-2</v>
      </c>
      <c r="AF152" s="1">
        <f>(Table2[[#This Row],[Current Week High]]/Table2[[#This Row],[Close Price]])-1</f>
        <v>4.8209798994975017E-2</v>
      </c>
      <c r="AG152" s="1">
        <f>(Table2[[#This Row],[Close Price]]/Table2[[#This Row],[Current Month Low]])-1</f>
        <v>0.20150943396226406</v>
      </c>
      <c r="AH152" s="1">
        <f>(Table2[[#This Row],[Current Month High]]/Table2[[#This Row],[Close Price]])-1</f>
        <v>4.8209798994975017E-2</v>
      </c>
      <c r="AI152">
        <v>4.8209798994974999</v>
      </c>
      <c r="AJ152">
        <v>104.13527808943699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0.54</v>
      </c>
      <c r="AM152" t="s">
        <v>3150</v>
      </c>
      <c r="AN152">
        <v>17.079999999999998</v>
      </c>
      <c r="AO152" t="s">
        <v>3150</v>
      </c>
      <c r="AP152">
        <v>2.9302444022946E-2</v>
      </c>
      <c r="AQ152">
        <f>(Table2[[#This Row],[Sharpe Ratio]]-AVERAGE(Table2[Sharpe Ratio]))/_xlfn.STDEV.P(Table2[Sharpe Ratio])</f>
        <v>-0.31323880300038059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7.2174018084117098</v>
      </c>
      <c r="AS152">
        <f>_xlfn.RANK.AVG(Table2[[#This Row],[1Y Return vs Nifty Z-Score]],Table2[1Y Return vs Nifty Z-Score])</f>
        <v>148</v>
      </c>
      <c r="AT152">
        <f>_xlfn.RANK.AVG(Table2[[#This Row],[6M Return vs Nifty Z-Score]],Table2[6M Return vs Nifty Z-Score])</f>
        <v>81</v>
      </c>
      <c r="AU152">
        <f>_xlfn.RANK.AVG(Table2[[#This Row],[Sharpe Ratio Z-Score]],Table2[Sharpe Ratio Z-Score])</f>
        <v>423</v>
      </c>
      <c r="AV152">
        <f>(Table2[[#This Row],[Rank 1Y]]+Table2[[#This Row],[Rank 6M]]+Table2[[#This Row],[Rank Sharpe]])/3</f>
        <v>217.33333333333334</v>
      </c>
    </row>
    <row r="153" spans="1:48" x14ac:dyDescent="0.3">
      <c r="A153" t="s">
        <v>1594</v>
      </c>
      <c r="B153" t="s">
        <v>1595</v>
      </c>
      <c r="C153" t="s">
        <v>3113</v>
      </c>
      <c r="D153" t="s">
        <v>129</v>
      </c>
      <c r="E153">
        <v>5769.3793248449902</v>
      </c>
      <c r="F153">
        <v>872.45</v>
      </c>
      <c r="G153">
        <v>60.933407335319401</v>
      </c>
      <c r="H153">
        <f>(Table2[[#This Row],[1Y Return vs Nifty]]-AVERAGE(Table2[1Y Return vs Nifty]))/_xlfn.STDEV.P(Table2[1Y Return vs Nifty])</f>
        <v>0.91817976323179074</v>
      </c>
      <c r="I153">
        <v>50.120330699820798</v>
      </c>
      <c r="J153">
        <f>(Table2[[#This Row],[1M Return vs Nifty]]-AVERAGE(Table2[1M Return vs Nifty]))/_xlfn.STDEV.P(Table2[1M Return vs Nifty])</f>
        <v>5.510848307350785</v>
      </c>
      <c r="K153">
        <v>73.001551816593803</v>
      </c>
      <c r="L153">
        <f>(Table2[[#This Row],[6M Return vs Nifty]]-AVERAGE(Table2[6M Return vs Nifty]))/_xlfn.STDEV.P(Table2[6M Return vs Nifty])</f>
        <v>2.3938936321140316</v>
      </c>
      <c r="M153">
        <v>12.924054863792099</v>
      </c>
      <c r="N153">
        <f>(Table2[[#This Row],[1W Return vs Nifty]]-AVERAGE(Table2[1W Return vs Nifty]))/_xlfn.STDEV.P(Table2[1W Return vs Nifty])</f>
        <v>2.8579041242433081</v>
      </c>
      <c r="O153">
        <v>715.08</v>
      </c>
      <c r="P153">
        <v>638.91575412765803</v>
      </c>
      <c r="Q153">
        <v>557.60811361927097</v>
      </c>
      <c r="R153">
        <v>86.474779061885002</v>
      </c>
      <c r="S153" s="1">
        <f>(Table2[[#This Row],[Close Price]]-Table2[[#This Row],[20D EMA]])/Table2[[#This Row],[20D EMA]]</f>
        <v>0.22007327851429209</v>
      </c>
      <c r="T153" s="1">
        <f>(Table2[[#This Row],[Close Price]]-Table2[[#This Row],[50D EMA]])/Table2[[#This Row],[50D EMA]]</f>
        <v>0.36551649315831536</v>
      </c>
      <c r="U153" s="1">
        <f>(Table2[[#This Row],[Close Price]]-Table2[[#This Row],[200D EMA]])/Table2[[#This Row],[200D EMA]]</f>
        <v>0.56462931347462397</v>
      </c>
      <c r="V153">
        <v>3.8843985843417501</v>
      </c>
      <c r="W153">
        <v>840</v>
      </c>
      <c r="X153">
        <v>897.7</v>
      </c>
      <c r="Y153">
        <v>745.55</v>
      </c>
      <c r="Z153">
        <v>897.7</v>
      </c>
      <c r="AA153">
        <v>575</v>
      </c>
      <c r="AB153">
        <v>897.7</v>
      </c>
      <c r="AC153" s="1">
        <f>(Table2[[#This Row],[Close Price]]/Table2[[#This Row],[Day Low]])-1</f>
        <v>3.8630952380952488E-2</v>
      </c>
      <c r="AD153" s="1">
        <f>(Table2[[#This Row],[Day High]]/Table2[[#This Row],[Close Price]])-1</f>
        <v>2.894148661814433E-2</v>
      </c>
      <c r="AE153" s="1">
        <f>(Table2[[#This Row],[Close Price]]/Table2[[#This Row],[Current Week Low]])-1</f>
        <v>0.17020991214539616</v>
      </c>
      <c r="AF153" s="1">
        <f>(Table2[[#This Row],[Current Week High]]/Table2[[#This Row],[Close Price]])-1</f>
        <v>2.894148661814433E-2</v>
      </c>
      <c r="AG153" s="1">
        <f>(Table2[[#This Row],[Close Price]]/Table2[[#This Row],[Current Month Low]])-1</f>
        <v>0.51730434782608703</v>
      </c>
      <c r="AH153" s="1">
        <f>(Table2[[#This Row],[Current Month High]]/Table2[[#This Row],[Close Price]])-1</f>
        <v>2.894148661814433E-2</v>
      </c>
      <c r="AI153">
        <v>2.8941486618144299</v>
      </c>
      <c r="AJ153">
        <v>105.282352941176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0.88</v>
      </c>
      <c r="AM153" t="s">
        <v>3150</v>
      </c>
      <c r="AN153">
        <v>48.21</v>
      </c>
      <c r="AO153" t="s">
        <v>3150</v>
      </c>
      <c r="AQ153">
        <f>(Table2[[#This Row],[Sharpe Ratio]]-AVERAGE(Table2[Sharpe Ratio]))/_xlfn.STDEV.P(Table2[Sharpe Ratio])</f>
        <v>-0.65451053890290556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11.026315288037011</v>
      </c>
      <c r="AS153">
        <f>_xlfn.RANK.AVG(Table2[[#This Row],[1Y Return vs Nifty Z-Score]],Table2[1Y Return vs Nifty Z-Score])</f>
        <v>100</v>
      </c>
      <c r="AT153">
        <f>_xlfn.RANK.AVG(Table2[[#This Row],[6M Return vs Nifty Z-Score]],Table2[6M Return vs Nifty Z-Score])</f>
        <v>19</v>
      </c>
      <c r="AU153">
        <f>_xlfn.RANK.AVG(Table2[[#This Row],[Sharpe Ratio Z-Score]],Table2[Sharpe Ratio Z-Score])</f>
        <v>534</v>
      </c>
      <c r="AV153">
        <f>(Table2[[#This Row],[Rank 1Y]]+Table2[[#This Row],[Rank 6M]]+Table2[[#This Row],[Rank Sharpe]])/3</f>
        <v>217.66666666666666</v>
      </c>
    </row>
    <row r="154" spans="1:48" x14ac:dyDescent="0.3">
      <c r="A154" t="s">
        <v>820</v>
      </c>
      <c r="B154" t="s">
        <v>821</v>
      </c>
      <c r="C154" t="s">
        <v>3113</v>
      </c>
      <c r="D154" t="s">
        <v>178</v>
      </c>
      <c r="E154">
        <v>18067.896404775001</v>
      </c>
      <c r="F154">
        <v>755.65</v>
      </c>
      <c r="G154">
        <v>98.565049169264398</v>
      </c>
      <c r="H154">
        <f>(Table2[[#This Row],[1Y Return vs Nifty]]-AVERAGE(Table2[1Y Return vs Nifty]))/_xlfn.STDEV.P(Table2[1Y Return vs Nifty])</f>
        <v>1.683556310192202</v>
      </c>
      <c r="I154">
        <v>-6.0979024802393802</v>
      </c>
      <c r="J154">
        <f>(Table2[[#This Row],[1M Return vs Nifty]]-AVERAGE(Table2[1M Return vs Nifty]))/_xlfn.STDEV.P(Table2[1M Return vs Nifty])</f>
        <v>-0.42343870906084957</v>
      </c>
      <c r="K154">
        <v>-18.910394016764599</v>
      </c>
      <c r="L154">
        <f>(Table2[[#This Row],[6M Return vs Nifty]]-AVERAGE(Table2[6M Return vs Nifty]))/_xlfn.STDEV.P(Table2[6M Return vs Nifty])</f>
        <v>-0.71560068531827381</v>
      </c>
      <c r="M154">
        <v>1.17402450962413</v>
      </c>
      <c r="N154">
        <f>(Table2[[#This Row],[1W Return vs Nifty]]-AVERAGE(Table2[1W Return vs Nifty]))/_xlfn.STDEV.P(Table2[1W Return vs Nifty])</f>
        <v>-7.5921937576209015E-3</v>
      </c>
      <c r="O154">
        <v>760.94</v>
      </c>
      <c r="P154">
        <v>781.684098150713</v>
      </c>
      <c r="Q154">
        <v>723.24850647270796</v>
      </c>
      <c r="R154">
        <v>50.935497298577303</v>
      </c>
      <c r="S154" s="1">
        <f>(Table2[[#This Row],[Close Price]]-Table2[[#This Row],[20D EMA]])/Table2[[#This Row],[20D EMA]]</f>
        <v>-6.9519278786764754E-3</v>
      </c>
      <c r="T154" s="1">
        <f>(Table2[[#This Row],[Close Price]]-Table2[[#This Row],[50D EMA]])/Table2[[#This Row],[50D EMA]]</f>
        <v>-3.3305139777441789E-2</v>
      </c>
      <c r="U154" s="1">
        <f>(Table2[[#This Row],[Close Price]]-Table2[[#This Row],[200D EMA]])/Table2[[#This Row],[200D EMA]]</f>
        <v>4.4799945298628421E-2</v>
      </c>
      <c r="V154">
        <v>0.84836522267812198</v>
      </c>
      <c r="W154">
        <v>723</v>
      </c>
      <c r="X154">
        <v>758.95</v>
      </c>
      <c r="Y154">
        <v>678.05</v>
      </c>
      <c r="Z154">
        <v>761.8</v>
      </c>
      <c r="AA154">
        <v>678.05</v>
      </c>
      <c r="AB154">
        <v>817.8</v>
      </c>
      <c r="AC154" s="1">
        <f>(Table2[[#This Row],[Close Price]]/Table2[[#This Row],[Day Low]])-1</f>
        <v>4.5159059474412233E-2</v>
      </c>
      <c r="AD154" s="1">
        <f>(Table2[[#This Row],[Day High]]/Table2[[#This Row],[Close Price]])-1</f>
        <v>4.3671011711772234E-3</v>
      </c>
      <c r="AE154" s="1">
        <f>(Table2[[#This Row],[Close Price]]/Table2[[#This Row],[Current Week Low]])-1</f>
        <v>0.1144458373276307</v>
      </c>
      <c r="AF154" s="1">
        <f>(Table2[[#This Row],[Current Week High]]/Table2[[#This Row],[Close Price]])-1</f>
        <v>8.1386885462846337E-3</v>
      </c>
      <c r="AG154" s="1">
        <f>(Table2[[#This Row],[Close Price]]/Table2[[#This Row],[Current Month Low]])-1</f>
        <v>0.1144458373276307</v>
      </c>
      <c r="AH154" s="1">
        <f>(Table2[[#This Row],[Current Month High]]/Table2[[#This Row],[Close Price]])-1</f>
        <v>8.2247072057169301E-2</v>
      </c>
      <c r="AI154">
        <v>29.689671144048098</v>
      </c>
      <c r="AJ154">
        <v>131.08562691131499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0.05</v>
      </c>
      <c r="AM154" t="s">
        <v>3150</v>
      </c>
      <c r="AN154">
        <v>-3.93</v>
      </c>
      <c r="AO154" t="s">
        <v>3149</v>
      </c>
      <c r="AP154">
        <v>0.19021495096965399</v>
      </c>
      <c r="AQ154">
        <f>(Table2[[#This Row],[Sharpe Ratio]]-AVERAGE(Table2[Sharpe Ratio]))/_xlfn.STDEV.P(Table2[Sharpe Ratio])</f>
        <v>1.5608332208597344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45</v>
      </c>
      <c r="AT154">
        <f>_xlfn.RANK.AVG(Table2[[#This Row],[6M Return vs Nifty Z-Score]],Table2[6M Return vs Nifty Z-Score])</f>
        <v>572</v>
      </c>
      <c r="AU154">
        <f>_xlfn.RANK.AVG(Table2[[#This Row],[Sharpe Ratio Z-Score]],Table2[Sharpe Ratio Z-Score])</f>
        <v>41</v>
      </c>
      <c r="AV154">
        <f>(Table2[[#This Row],[Rank 1Y]]+Table2[[#This Row],[Rank 6M]]+Table2[[#This Row],[Rank Sharpe]])/3</f>
        <v>219.33333333333334</v>
      </c>
    </row>
    <row r="155" spans="1:48" x14ac:dyDescent="0.3">
      <c r="A155" t="s">
        <v>737</v>
      </c>
      <c r="B155" t="s">
        <v>738</v>
      </c>
      <c r="C155" t="s">
        <v>3109</v>
      </c>
      <c r="D155" t="s">
        <v>542</v>
      </c>
      <c r="E155">
        <v>22408.710441340001</v>
      </c>
      <c r="F155">
        <v>1224.3499999999999</v>
      </c>
      <c r="G155">
        <v>72.461535198970296</v>
      </c>
      <c r="H155">
        <f>(Table2[[#This Row],[1Y Return vs Nifty]]-AVERAGE(Table2[1Y Return vs Nifty]))/_xlfn.STDEV.P(Table2[1Y Return vs Nifty])</f>
        <v>1.1526462458831075</v>
      </c>
      <c r="I155">
        <v>-1.97608172360681</v>
      </c>
      <c r="J155">
        <f>(Table2[[#This Row],[1M Return vs Nifty]]-AVERAGE(Table2[1M Return vs Nifty]))/_xlfn.STDEV.P(Table2[1M Return vs Nifty])</f>
        <v>1.1652648608076384E-2</v>
      </c>
      <c r="K155">
        <v>2.22332156664522</v>
      </c>
      <c r="L155">
        <f>(Table2[[#This Row],[6M Return vs Nifty]]-AVERAGE(Table2[6M Return vs Nifty]))/_xlfn.STDEV.P(Table2[6M Return vs Nifty])</f>
        <v>-6.2106088524599022E-4</v>
      </c>
      <c r="M155">
        <v>0.20704762890117301</v>
      </c>
      <c r="N155">
        <f>(Table2[[#This Row],[1W Return vs Nifty]]-AVERAGE(Table2[1W Return vs Nifty]))/_xlfn.STDEV.P(Table2[1W Return vs Nifty])</f>
        <v>-0.24341019658693056</v>
      </c>
      <c r="O155">
        <v>1293.52</v>
      </c>
      <c r="P155">
        <v>1345.3230383314101</v>
      </c>
      <c r="Q155">
        <v>1245.4864061962801</v>
      </c>
      <c r="R155">
        <v>31.5385327803404</v>
      </c>
      <c r="S155" s="1">
        <f>(Table2[[#This Row],[Close Price]]-Table2[[#This Row],[20D EMA]])/Table2[[#This Row],[20D EMA]]</f>
        <v>-5.3474240831220293E-2</v>
      </c>
      <c r="T155" s="1">
        <f>(Table2[[#This Row],[Close Price]]-Table2[[#This Row],[50D EMA]])/Table2[[#This Row],[50D EMA]]</f>
        <v>-8.992118241091876E-2</v>
      </c>
      <c r="U155" s="1">
        <f>(Table2[[#This Row],[Close Price]]-Table2[[#This Row],[200D EMA]])/Table2[[#This Row],[200D EMA]]</f>
        <v>-1.6970402961547237E-2</v>
      </c>
      <c r="V155">
        <v>0.73703818313098002</v>
      </c>
      <c r="W155">
        <v>1221</v>
      </c>
      <c r="X155">
        <v>1247.8</v>
      </c>
      <c r="Y155">
        <v>1221</v>
      </c>
      <c r="Z155">
        <v>1278.3499999999999</v>
      </c>
      <c r="AA155">
        <v>1221</v>
      </c>
      <c r="AB155">
        <v>1422</v>
      </c>
      <c r="AC155" s="1">
        <f>(Table2[[#This Row],[Close Price]]/Table2[[#This Row],[Day Low]])-1</f>
        <v>2.7436527436526248E-3</v>
      </c>
      <c r="AD155" s="1">
        <f>(Table2[[#This Row],[Day High]]/Table2[[#This Row],[Close Price]])-1</f>
        <v>1.9153019969780027E-2</v>
      </c>
      <c r="AE155" s="1">
        <f>(Table2[[#This Row],[Close Price]]/Table2[[#This Row],[Current Week Low]])-1</f>
        <v>2.7436527436526248E-3</v>
      </c>
      <c r="AF155" s="1">
        <f>(Table2[[#This Row],[Current Week High]]/Table2[[#This Row],[Close Price]])-1</f>
        <v>4.4105035324866204E-2</v>
      </c>
      <c r="AG155" s="1">
        <f>(Table2[[#This Row],[Close Price]]/Table2[[#This Row],[Current Month Low]])-1</f>
        <v>2.7436527436526248E-3</v>
      </c>
      <c r="AH155" s="1">
        <f>(Table2[[#This Row],[Current Month High]]/Table2[[#This Row],[Close Price]])-1</f>
        <v>0.16143259688814471</v>
      </c>
      <c r="AI155">
        <v>45.052476824437399</v>
      </c>
      <c r="AJ155">
        <v>91.006240249609903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-0.08</v>
      </c>
      <c r="AM155" t="s">
        <v>3149</v>
      </c>
      <c r="AN155">
        <v>-12.88</v>
      </c>
      <c r="AO155" t="s">
        <v>3149</v>
      </c>
      <c r="AP155">
        <v>7.8417791172639001E-2</v>
      </c>
      <c r="AQ155">
        <f>(Table2[[#This Row],[Sharpe Ratio]]-AVERAGE(Table2[Sharpe Ratio]))/_xlfn.STDEV.P(Table2[Sharpe Ratio])</f>
        <v>0.25878446468695687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77</v>
      </c>
      <c r="AT155">
        <f>_xlfn.RANK.AVG(Table2[[#This Row],[6M Return vs Nifty Z-Score]],Table2[6M Return vs Nifty Z-Score])</f>
        <v>303</v>
      </c>
      <c r="AU155">
        <f>_xlfn.RANK.AVG(Table2[[#This Row],[Sharpe Ratio Z-Score]],Table2[Sharpe Ratio Z-Score])</f>
        <v>279</v>
      </c>
      <c r="AV155">
        <f>(Table2[[#This Row],[Rank 1Y]]+Table2[[#This Row],[Rank 6M]]+Table2[[#This Row],[Rank Sharpe]])/3</f>
        <v>219.66666666666666</v>
      </c>
    </row>
    <row r="156" spans="1:48" x14ac:dyDescent="0.3">
      <c r="A156" t="s">
        <v>394</v>
      </c>
      <c r="B156" t="s">
        <v>395</v>
      </c>
      <c r="C156" t="s">
        <v>3103</v>
      </c>
      <c r="D156" t="s">
        <v>21</v>
      </c>
      <c r="E156">
        <v>54780.717384689997</v>
      </c>
      <c r="F156">
        <v>8210.1</v>
      </c>
      <c r="G156">
        <v>26.255332774838902</v>
      </c>
      <c r="H156">
        <f>(Table2[[#This Row],[1Y Return vs Nifty]]-AVERAGE(Table2[1Y Return vs Nifty]))/_xlfn.STDEV.P(Table2[1Y Return vs Nifty])</f>
        <v>0.21287476805098859</v>
      </c>
      <c r="I156">
        <v>18.3481846661014</v>
      </c>
      <c r="J156">
        <f>(Table2[[#This Row],[1M Return vs Nifty]]-AVERAGE(Table2[1M Return vs Nifty]))/_xlfn.STDEV.P(Table2[1M Return vs Nifty])</f>
        <v>2.1570425573986554</v>
      </c>
      <c r="K156">
        <v>67.751949747243103</v>
      </c>
      <c r="L156">
        <f>(Table2[[#This Row],[6M Return vs Nifty]]-AVERAGE(Table2[6M Return vs Nifty]))/_xlfn.STDEV.P(Table2[6M Return vs Nifty])</f>
        <v>2.2162931292041868</v>
      </c>
      <c r="M156">
        <v>1.10993729205238</v>
      </c>
      <c r="N156">
        <f>(Table2[[#This Row],[1W Return vs Nifty]]-AVERAGE(Table2[1W Return vs Nifty]))/_xlfn.STDEV.P(Table2[1W Return vs Nifty])</f>
        <v>-2.322123304070944E-2</v>
      </c>
      <c r="O156">
        <v>7824.62</v>
      </c>
      <c r="P156">
        <v>7383.8076794327499</v>
      </c>
      <c r="Q156">
        <v>6354.8209413042696</v>
      </c>
      <c r="R156">
        <v>76.119750733411905</v>
      </c>
      <c r="S156" s="1">
        <f>(Table2[[#This Row],[Close Price]]-Table2[[#This Row],[20D EMA]])/Table2[[#This Row],[20D EMA]]</f>
        <v>4.926501223062596E-2</v>
      </c>
      <c r="T156" s="1">
        <f>(Table2[[#This Row],[Close Price]]-Table2[[#This Row],[50D EMA]])/Table2[[#This Row],[50D EMA]]</f>
        <v>0.11190599165642531</v>
      </c>
      <c r="U156" s="1">
        <f>(Table2[[#This Row],[Close Price]]-Table2[[#This Row],[200D EMA]])/Table2[[#This Row],[200D EMA]]</f>
        <v>0.29194828238778847</v>
      </c>
      <c r="V156">
        <v>0.84160207500233597</v>
      </c>
      <c r="W156">
        <v>8107.1</v>
      </c>
      <c r="X156">
        <v>8238.5</v>
      </c>
      <c r="Y156">
        <v>7905.45</v>
      </c>
      <c r="Z156">
        <v>8239.5</v>
      </c>
      <c r="AA156">
        <v>7468.9</v>
      </c>
      <c r="AB156">
        <v>8239.5</v>
      </c>
      <c r="AC156" s="1">
        <f>(Table2[[#This Row],[Close Price]]/Table2[[#This Row],[Day Low]])-1</f>
        <v>1.2704912977513638E-2</v>
      </c>
      <c r="AD156" s="1">
        <f>(Table2[[#This Row],[Day High]]/Table2[[#This Row],[Close Price]])-1</f>
        <v>3.4591539688919593E-3</v>
      </c>
      <c r="AE156" s="1">
        <f>(Table2[[#This Row],[Close Price]]/Table2[[#This Row],[Current Week Low]])-1</f>
        <v>3.8536705690378259E-2</v>
      </c>
      <c r="AF156" s="1">
        <f>(Table2[[#This Row],[Current Week High]]/Table2[[#This Row],[Close Price]])-1</f>
        <v>3.5809551649796934E-3</v>
      </c>
      <c r="AG156" s="1">
        <f>(Table2[[#This Row],[Close Price]]/Table2[[#This Row],[Current Month Low]])-1</f>
        <v>9.9238174296081283E-2</v>
      </c>
      <c r="AH156" s="1">
        <f>(Table2[[#This Row],[Current Month High]]/Table2[[#This Row],[Close Price]])-1</f>
        <v>3.5809551649796934E-3</v>
      </c>
      <c r="AI156">
        <v>0.358095516497969</v>
      </c>
      <c r="AJ156">
        <v>91.500379030847199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0.33</v>
      </c>
      <c r="AM156" t="s">
        <v>3150</v>
      </c>
      <c r="AN156">
        <v>8.6999999999999993</v>
      </c>
      <c r="AO156" t="s">
        <v>3150</v>
      </c>
      <c r="AP156">
        <v>4.3328058214702002E-2</v>
      </c>
      <c r="AQ156">
        <f>(Table2[[#This Row],[Sharpe Ratio]]-AVERAGE(Table2[Sharpe Ratio]))/_xlfn.STDEV.P(Table2[Sharpe Ratio])</f>
        <v>-0.14988909406240131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4.4131001275507202</v>
      </c>
      <c r="AS156">
        <f>_xlfn.RANK.AVG(Table2[[#This Row],[1Y Return vs Nifty Z-Score]],Table2[1Y Return vs Nifty Z-Score])</f>
        <v>245</v>
      </c>
      <c r="AT156">
        <f>_xlfn.RANK.AVG(Table2[[#This Row],[6M Return vs Nifty Z-Score]],Table2[6M Return vs Nifty Z-Score])</f>
        <v>25</v>
      </c>
      <c r="AU156">
        <f>_xlfn.RANK.AVG(Table2[[#This Row],[Sharpe Ratio Z-Score]],Table2[Sharpe Ratio Z-Score])</f>
        <v>391</v>
      </c>
      <c r="AV156">
        <f>(Table2[[#This Row],[Rank 1Y]]+Table2[[#This Row],[Rank 6M]]+Table2[[#This Row],[Rank Sharpe]])/3</f>
        <v>220.33333333333334</v>
      </c>
    </row>
    <row r="157" spans="1:48" x14ac:dyDescent="0.3">
      <c r="A157" t="s">
        <v>268</v>
      </c>
      <c r="B157" t="s">
        <v>269</v>
      </c>
      <c r="C157" t="s">
        <v>3118</v>
      </c>
      <c r="D157" t="s">
        <v>270</v>
      </c>
      <c r="E157">
        <v>90250.256354249999</v>
      </c>
      <c r="F157">
        <v>9973.5</v>
      </c>
      <c r="G157">
        <v>25.7417905398916</v>
      </c>
      <c r="H157">
        <f>(Table2[[#This Row],[1Y Return vs Nifty]]-AVERAGE(Table2[1Y Return vs Nifty]))/_xlfn.STDEV.P(Table2[1Y Return vs Nifty])</f>
        <v>0.20243001562066143</v>
      </c>
      <c r="I157">
        <v>-7.1078148398160801</v>
      </c>
      <c r="J157">
        <f>(Table2[[#This Row],[1M Return vs Nifty]]-AVERAGE(Table2[1M Return vs Nifty]))/_xlfn.STDEV.P(Table2[1M Return vs Nifty])</f>
        <v>-0.53004308746517337</v>
      </c>
      <c r="K157">
        <v>1.9263273170375099</v>
      </c>
      <c r="L157">
        <f>(Table2[[#This Row],[6M Return vs Nifty]]-AVERAGE(Table2[6M Return vs Nifty]))/_xlfn.STDEV.P(Table2[6M Return vs Nifty])</f>
        <v>-1.0668742098954681E-2</v>
      </c>
      <c r="M157">
        <v>2.67887521265521</v>
      </c>
      <c r="N157">
        <f>(Table2[[#This Row],[1W Return vs Nifty]]-AVERAGE(Table2[1W Return vs Nifty]))/_xlfn.STDEV.P(Table2[1W Return vs Nifty])</f>
        <v>0.35939784956146431</v>
      </c>
      <c r="O157">
        <v>10222.99</v>
      </c>
      <c r="P157">
        <v>10530.8254964311</v>
      </c>
      <c r="Q157">
        <v>9554.7498146061807</v>
      </c>
      <c r="R157">
        <v>44.897830556548897</v>
      </c>
      <c r="S157" s="1">
        <f>(Table2[[#This Row],[Close Price]]-Table2[[#This Row],[20D EMA]])/Table2[[#This Row],[20D EMA]]</f>
        <v>-2.4404797422280546E-2</v>
      </c>
      <c r="T157" s="1">
        <f>(Table2[[#This Row],[Close Price]]-Table2[[#This Row],[50D EMA]])/Table2[[#This Row],[50D EMA]]</f>
        <v>-5.2923248668395248E-2</v>
      </c>
      <c r="U157" s="1">
        <f>(Table2[[#This Row],[Close Price]]-Table2[[#This Row],[200D EMA]])/Table2[[#This Row],[200D EMA]]</f>
        <v>4.3826389337131892E-2</v>
      </c>
      <c r="V157">
        <v>0.929338465042717</v>
      </c>
      <c r="W157">
        <v>9799</v>
      </c>
      <c r="X157">
        <v>10041.950000000001</v>
      </c>
      <c r="Y157">
        <v>9659.0499999999993</v>
      </c>
      <c r="Z157">
        <v>10242.1</v>
      </c>
      <c r="AA157">
        <v>9630.5499999999993</v>
      </c>
      <c r="AB157">
        <v>10533.6</v>
      </c>
      <c r="AC157" s="1">
        <f>(Table2[[#This Row],[Close Price]]/Table2[[#This Row],[Day Low]])-1</f>
        <v>1.7807939585672061E-2</v>
      </c>
      <c r="AD157" s="1">
        <f>(Table2[[#This Row],[Day High]]/Table2[[#This Row],[Close Price]])-1</f>
        <v>6.863187446733976E-3</v>
      </c>
      <c r="AE157" s="1">
        <f>(Table2[[#This Row],[Close Price]]/Table2[[#This Row],[Current Week Low]])-1</f>
        <v>3.2554961409248406E-2</v>
      </c>
      <c r="AF157" s="1">
        <f>(Table2[[#This Row],[Current Week High]]/Table2[[#This Row],[Close Price]])-1</f>
        <v>2.6931368125532762E-2</v>
      </c>
      <c r="AG157" s="1">
        <f>(Table2[[#This Row],[Close Price]]/Table2[[#This Row],[Current Month Low]])-1</f>
        <v>3.5610634906625416E-2</v>
      </c>
      <c r="AH157" s="1">
        <f>(Table2[[#This Row],[Current Month High]]/Table2[[#This Row],[Close Price]])-1</f>
        <v>5.6158820875319648E-2</v>
      </c>
      <c r="AI157">
        <v>33.3333333333333</v>
      </c>
      <c r="AJ157">
        <v>68.774907561745295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0.05</v>
      </c>
      <c r="AM157" t="s">
        <v>3150</v>
      </c>
      <c r="AN157">
        <v>-4.09</v>
      </c>
      <c r="AO157" t="s">
        <v>3149</v>
      </c>
      <c r="AP157">
        <v>0.14614469999691401</v>
      </c>
      <c r="AQ157">
        <f>(Table2[[#This Row],[Sharpe Ratio]]-AVERAGE(Table2[Sharpe Ratio]))/_xlfn.STDEV.P(Table2[Sharpe Ratio])</f>
        <v>1.047567807252954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249</v>
      </c>
      <c r="AT157">
        <f>_xlfn.RANK.AVG(Table2[[#This Row],[6M Return vs Nifty Z-Score]],Table2[6M Return vs Nifty Z-Score])</f>
        <v>306</v>
      </c>
      <c r="AU157">
        <f>_xlfn.RANK.AVG(Table2[[#This Row],[Sharpe Ratio Z-Score]],Table2[Sharpe Ratio Z-Score])</f>
        <v>108</v>
      </c>
      <c r="AV157">
        <f>(Table2[[#This Row],[Rank 1Y]]+Table2[[#This Row],[Rank 6M]]+Table2[[#This Row],[Rank Sharpe]])/3</f>
        <v>221</v>
      </c>
    </row>
    <row r="158" spans="1:48" x14ac:dyDescent="0.3">
      <c r="A158" t="s">
        <v>722</v>
      </c>
      <c r="B158" t="s">
        <v>723</v>
      </c>
      <c r="C158" t="s">
        <v>3104</v>
      </c>
      <c r="D158" t="s">
        <v>411</v>
      </c>
      <c r="E158">
        <v>23196.692491559999</v>
      </c>
      <c r="F158">
        <v>6475.8</v>
      </c>
      <c r="G158">
        <v>88.212803610585993</v>
      </c>
      <c r="H158">
        <f>(Table2[[#This Row],[1Y Return vs Nifty]]-AVERAGE(Table2[1Y Return vs Nifty]))/_xlfn.STDEV.P(Table2[1Y Return vs Nifty])</f>
        <v>1.4730056785203096</v>
      </c>
      <c r="I158">
        <v>-1.7666025767447699</v>
      </c>
      <c r="J158">
        <f>(Table2[[#This Row],[1M Return vs Nifty]]-AVERAGE(Table2[1M Return vs Nifty]))/_xlfn.STDEV.P(Table2[1M Return vs Nifty])</f>
        <v>3.3764858670795039E-2</v>
      </c>
      <c r="K158">
        <v>36.198409925008598</v>
      </c>
      <c r="L158">
        <f>(Table2[[#This Row],[6M Return vs Nifty]]-AVERAGE(Table2[6M Return vs Nifty]))/_xlfn.STDEV.P(Table2[6M Return vs Nifty])</f>
        <v>1.1487980187209286</v>
      </c>
      <c r="M158">
        <v>2.51491159604875</v>
      </c>
      <c r="N158">
        <f>(Table2[[#This Row],[1W Return vs Nifty]]-AVERAGE(Table2[1W Return vs Nifty]))/_xlfn.STDEV.P(Table2[1W Return vs Nifty])</f>
        <v>0.3194118133121821</v>
      </c>
      <c r="O158">
        <v>6757.94</v>
      </c>
      <c r="P158">
        <v>6660.5908821819703</v>
      </c>
      <c r="Q158">
        <v>5479.46001363285</v>
      </c>
      <c r="R158">
        <v>38.363593427753401</v>
      </c>
      <c r="S158" s="1">
        <f>(Table2[[#This Row],[Close Price]]-Table2[[#This Row],[20D EMA]])/Table2[[#This Row],[20D EMA]]</f>
        <v>-4.1749408843523239E-2</v>
      </c>
      <c r="T158" s="1">
        <f>(Table2[[#This Row],[Close Price]]-Table2[[#This Row],[50D EMA]])/Table2[[#This Row],[50D EMA]]</f>
        <v>-2.7743917236579124E-2</v>
      </c>
      <c r="U158" s="1">
        <f>(Table2[[#This Row],[Close Price]]-Table2[[#This Row],[200D EMA]])/Table2[[#This Row],[200D EMA]]</f>
        <v>0.18183178340352241</v>
      </c>
      <c r="V158">
        <v>0.67460649016844898</v>
      </c>
      <c r="W158">
        <v>6350</v>
      </c>
      <c r="X158">
        <v>6574.95</v>
      </c>
      <c r="Y158">
        <v>6350</v>
      </c>
      <c r="Z158">
        <v>6829.7</v>
      </c>
      <c r="AA158">
        <v>6273.05</v>
      </c>
      <c r="AB158">
        <v>7489.75</v>
      </c>
      <c r="AC158" s="1">
        <f>(Table2[[#This Row],[Close Price]]/Table2[[#This Row],[Day Low]])-1</f>
        <v>1.981102362204723E-2</v>
      </c>
      <c r="AD158" s="1">
        <f>(Table2[[#This Row],[Day High]]/Table2[[#This Row],[Close Price]])-1</f>
        <v>1.5310849624756706E-2</v>
      </c>
      <c r="AE158" s="1">
        <f>(Table2[[#This Row],[Close Price]]/Table2[[#This Row],[Current Week Low]])-1</f>
        <v>1.981102362204723E-2</v>
      </c>
      <c r="AF158" s="1">
        <f>(Table2[[#This Row],[Current Week High]]/Table2[[#This Row],[Close Price]])-1</f>
        <v>5.464961857994366E-2</v>
      </c>
      <c r="AG158" s="1">
        <f>(Table2[[#This Row],[Close Price]]/Table2[[#This Row],[Current Month Low]])-1</f>
        <v>3.2320800886331158E-2</v>
      </c>
      <c r="AH158" s="1">
        <f>(Table2[[#This Row],[Current Month High]]/Table2[[#This Row],[Close Price]])-1</f>
        <v>0.15657524939003675</v>
      </c>
      <c r="AI158">
        <v>15.657524939003601</v>
      </c>
      <c r="AJ158">
        <v>110.253246753246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0.02</v>
      </c>
      <c r="AM158" t="s">
        <v>3150</v>
      </c>
      <c r="AN158">
        <v>-8.7100000000000009</v>
      </c>
      <c r="AO158" t="s">
        <v>3149</v>
      </c>
      <c r="AQ158">
        <f>(Table2[[#This Row],[Sharpe Ratio]]-AVERAGE(Table2[Sharpe Ratio]))/_xlfn.STDEV.P(Table2[Sharpe Ratio])</f>
        <v>-0.65451053890290556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2.32046983032131</v>
      </c>
      <c r="AS158">
        <f>_xlfn.RANK.AVG(Table2[[#This Row],[1Y Return vs Nifty Z-Score]],Table2[1Y Return vs Nifty Z-Score])</f>
        <v>56</v>
      </c>
      <c r="AT158">
        <f>_xlfn.RANK.AVG(Table2[[#This Row],[6M Return vs Nifty Z-Score]],Table2[6M Return vs Nifty Z-Score])</f>
        <v>74</v>
      </c>
      <c r="AU158">
        <f>_xlfn.RANK.AVG(Table2[[#This Row],[Sharpe Ratio Z-Score]],Table2[Sharpe Ratio Z-Score])</f>
        <v>534</v>
      </c>
      <c r="AV158">
        <f>(Table2[[#This Row],[Rank 1Y]]+Table2[[#This Row],[Rank 6M]]+Table2[[#This Row],[Rank Sharpe]])/3</f>
        <v>221.33333333333334</v>
      </c>
    </row>
    <row r="159" spans="1:48" x14ac:dyDescent="0.3">
      <c r="A159" t="s">
        <v>265</v>
      </c>
      <c r="B159" t="s">
        <v>266</v>
      </c>
      <c r="C159" t="s">
        <v>3113</v>
      </c>
      <c r="D159" t="s">
        <v>267</v>
      </c>
      <c r="E159">
        <v>90983.97</v>
      </c>
      <c r="F159">
        <v>3282.25</v>
      </c>
      <c r="G159">
        <v>58.3870514270846</v>
      </c>
      <c r="H159">
        <f>(Table2[[#This Row],[1Y Return vs Nifty]]-AVERAGE(Table2[1Y Return vs Nifty]))/_xlfn.STDEV.P(Table2[1Y Return vs Nifty])</f>
        <v>0.86639033823202893</v>
      </c>
      <c r="I159">
        <v>-5.4192830441313804</v>
      </c>
      <c r="J159">
        <f>(Table2[[#This Row],[1M Return vs Nifty]]-AVERAGE(Table2[1M Return vs Nifty]))/_xlfn.STDEV.P(Table2[1M Return vs Nifty])</f>
        <v>-0.35180496532717681</v>
      </c>
      <c r="K159">
        <v>-16.095839926189999</v>
      </c>
      <c r="L159">
        <f>(Table2[[#This Row],[6M Return vs Nifty]]-AVERAGE(Table2[6M Return vs Nifty]))/_xlfn.STDEV.P(Table2[6M Return vs Nifty])</f>
        <v>-0.62038085430071321</v>
      </c>
      <c r="M159">
        <v>-0.66813563853815305</v>
      </c>
      <c r="N159">
        <f>(Table2[[#This Row],[1W Return vs Nifty]]-AVERAGE(Table2[1W Return vs Nifty]))/_xlfn.STDEV.P(Table2[1W Return vs Nifty])</f>
        <v>-0.45684236270332129</v>
      </c>
      <c r="O159">
        <v>3464.64</v>
      </c>
      <c r="P159">
        <v>3573.7103479734401</v>
      </c>
      <c r="Q159">
        <v>3333.5346209883701</v>
      </c>
      <c r="R159">
        <v>29.4681435989596</v>
      </c>
      <c r="S159" s="1">
        <f>(Table2[[#This Row],[Close Price]]-Table2[[#This Row],[20D EMA]])/Table2[[#This Row],[20D EMA]]</f>
        <v>-5.264327606908651E-2</v>
      </c>
      <c r="T159" s="1">
        <f>(Table2[[#This Row],[Close Price]]-Table2[[#This Row],[50D EMA]])/Table2[[#This Row],[50D EMA]]</f>
        <v>-8.1556791008180002E-2</v>
      </c>
      <c r="U159" s="1">
        <f>(Table2[[#This Row],[Close Price]]-Table2[[#This Row],[200D EMA]])/Table2[[#This Row],[200D EMA]]</f>
        <v>-1.5384457286111684E-2</v>
      </c>
      <c r="V159">
        <v>1.5665515552381799</v>
      </c>
      <c r="W159">
        <v>3244.25</v>
      </c>
      <c r="X159">
        <v>3310</v>
      </c>
      <c r="Y159">
        <v>3244.25</v>
      </c>
      <c r="Z159">
        <v>3406.25</v>
      </c>
      <c r="AA159">
        <v>3244.25</v>
      </c>
      <c r="AB159">
        <v>3691.95</v>
      </c>
      <c r="AC159" s="1">
        <f>(Table2[[#This Row],[Close Price]]/Table2[[#This Row],[Day Low]])-1</f>
        <v>1.171303074670571E-2</v>
      </c>
      <c r="AD159" s="1">
        <f>(Table2[[#This Row],[Day High]]/Table2[[#This Row],[Close Price]])-1</f>
        <v>8.454566227435345E-3</v>
      </c>
      <c r="AE159" s="1">
        <f>(Table2[[#This Row],[Close Price]]/Table2[[#This Row],[Current Week Low]])-1</f>
        <v>1.171303074670571E-2</v>
      </c>
      <c r="AF159" s="1">
        <f>(Table2[[#This Row],[Current Week High]]/Table2[[#This Row],[Close Price]])-1</f>
        <v>3.7778962601873634E-2</v>
      </c>
      <c r="AG159" s="1">
        <f>(Table2[[#This Row],[Close Price]]/Table2[[#This Row],[Current Month Low]])-1</f>
        <v>1.171303074670571E-2</v>
      </c>
      <c r="AH159" s="1">
        <f>(Table2[[#This Row],[Current Month High]]/Table2[[#This Row],[Close Price]])-1</f>
        <v>0.12482291111280364</v>
      </c>
      <c r="AI159">
        <v>27.104882321578099</v>
      </c>
      <c r="AJ159">
        <v>78.942347008314002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-0.03</v>
      </c>
      <c r="AM159" t="s">
        <v>3149</v>
      </c>
      <c r="AN159">
        <v>-6.21</v>
      </c>
      <c r="AO159" t="s">
        <v>3149</v>
      </c>
      <c r="AP159">
        <v>0.20314851376526299</v>
      </c>
      <c r="AQ159">
        <f>(Table2[[#This Row],[Sharpe Ratio]]-AVERAGE(Table2[Sharpe Ratio]))/_xlfn.STDEV.P(Table2[Sharpe Ratio])</f>
        <v>1.7114643225932764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108</v>
      </c>
      <c r="AT159">
        <f>_xlfn.RANK.AVG(Table2[[#This Row],[6M Return vs Nifty Z-Score]],Table2[6M Return vs Nifty Z-Score])</f>
        <v>530</v>
      </c>
      <c r="AU159">
        <f>_xlfn.RANK.AVG(Table2[[#This Row],[Sharpe Ratio Z-Score]],Table2[Sharpe Ratio Z-Score])</f>
        <v>27</v>
      </c>
      <c r="AV159">
        <f>(Table2[[#This Row],[Rank 1Y]]+Table2[[#This Row],[Rank 6M]]+Table2[[#This Row],[Rank Sharpe]])/3</f>
        <v>221.66666666666666</v>
      </c>
    </row>
    <row r="160" spans="1:48" x14ac:dyDescent="0.3">
      <c r="A160" t="s">
        <v>546</v>
      </c>
      <c r="B160" t="s">
        <v>547</v>
      </c>
      <c r="C160" t="s">
        <v>3110</v>
      </c>
      <c r="D160" t="s">
        <v>151</v>
      </c>
      <c r="E160">
        <v>35081.906207699998</v>
      </c>
      <c r="F160">
        <v>253</v>
      </c>
      <c r="G160">
        <v>27.728717135731198</v>
      </c>
      <c r="H160">
        <f>(Table2[[#This Row],[1Y Return vs Nifty]]-AVERAGE(Table2[1Y Return vs Nifty]))/_xlfn.STDEV.P(Table2[1Y Return vs Nifty])</f>
        <v>0.24284140728138223</v>
      </c>
      <c r="I160">
        <v>-4.4519035951518804</v>
      </c>
      <c r="J160">
        <f>(Table2[[#This Row],[1M Return vs Nifty]]-AVERAGE(Table2[1M Return vs Nifty]))/_xlfn.STDEV.P(Table2[1M Return vs Nifty])</f>
        <v>-0.24969027798658219</v>
      </c>
      <c r="K160">
        <v>-0.88153590725199205</v>
      </c>
      <c r="L160">
        <f>(Table2[[#This Row],[6M Return vs Nifty]]-AVERAGE(Table2[6M Return vs Nifty]))/_xlfn.STDEV.P(Table2[6M Return vs Nifty])</f>
        <v>-0.10566221287026467</v>
      </c>
      <c r="M160">
        <v>1.97235079437785</v>
      </c>
      <c r="N160">
        <f>(Table2[[#This Row],[1W Return vs Nifty]]-AVERAGE(Table2[1W Return vs Nifty]))/_xlfn.STDEV.P(Table2[1W Return vs Nifty])</f>
        <v>0.18709675261720174</v>
      </c>
      <c r="O160">
        <v>248.78</v>
      </c>
      <c r="P160">
        <v>256.84294680011601</v>
      </c>
      <c r="Q160">
        <v>242.02889769270001</v>
      </c>
      <c r="R160">
        <v>59.390358501077003</v>
      </c>
      <c r="S160" s="1">
        <f>(Table2[[#This Row],[Close Price]]-Table2[[#This Row],[20D EMA]])/Table2[[#This Row],[20D EMA]]</f>
        <v>1.6962778358388934E-2</v>
      </c>
      <c r="T160" s="1">
        <f>(Table2[[#This Row],[Close Price]]-Table2[[#This Row],[50D EMA]])/Table2[[#This Row],[50D EMA]]</f>
        <v>-1.4962243845873344E-2</v>
      </c>
      <c r="U160" s="1">
        <f>(Table2[[#This Row],[Close Price]]-Table2[[#This Row],[200D EMA]])/Table2[[#This Row],[200D EMA]]</f>
        <v>4.5329720590761062E-2</v>
      </c>
      <c r="V160">
        <v>0.66624251589764005</v>
      </c>
      <c r="W160">
        <v>237.3</v>
      </c>
      <c r="X160">
        <v>259.2</v>
      </c>
      <c r="Y160">
        <v>226.25</v>
      </c>
      <c r="Z160">
        <v>259.2</v>
      </c>
      <c r="AA160">
        <v>226.25</v>
      </c>
      <c r="AB160">
        <v>263.85000000000002</v>
      </c>
      <c r="AC160" s="1">
        <f>(Table2[[#This Row],[Close Price]]/Table2[[#This Row],[Day Low]])-1</f>
        <v>6.616097766540241E-2</v>
      </c>
      <c r="AD160" s="1">
        <f>(Table2[[#This Row],[Day High]]/Table2[[#This Row],[Close Price]])-1</f>
        <v>2.4505928853754799E-2</v>
      </c>
      <c r="AE160" s="1">
        <f>(Table2[[#This Row],[Close Price]]/Table2[[#This Row],[Current Week Low]])-1</f>
        <v>0.1182320441988951</v>
      </c>
      <c r="AF160" s="1">
        <f>(Table2[[#This Row],[Current Week High]]/Table2[[#This Row],[Close Price]])-1</f>
        <v>2.4505928853754799E-2</v>
      </c>
      <c r="AG160" s="1">
        <f>(Table2[[#This Row],[Close Price]]/Table2[[#This Row],[Current Month Low]])-1</f>
        <v>0.1182320441988951</v>
      </c>
      <c r="AH160" s="1">
        <f>(Table2[[#This Row],[Current Month High]]/Table2[[#This Row],[Close Price]])-1</f>
        <v>4.2885375494071232E-2</v>
      </c>
      <c r="AI160">
        <v>23.241106719367501</v>
      </c>
      <c r="AJ160">
        <v>57.730673316708199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0.12</v>
      </c>
      <c r="AM160" t="s">
        <v>3150</v>
      </c>
      <c r="AN160">
        <v>-2.15</v>
      </c>
      <c r="AO160" t="s">
        <v>3149</v>
      </c>
      <c r="AP160">
        <v>0.15541584423795901</v>
      </c>
      <c r="AQ160">
        <f>(Table2[[#This Row],[Sharpe Ratio]]-AVERAGE(Table2[Sharpe Ratio]))/_xlfn.STDEV.P(Table2[Sharpe Ratio])</f>
        <v>1.1555444486029549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235</v>
      </c>
      <c r="AT160">
        <f>_xlfn.RANK.AVG(Table2[[#This Row],[6M Return vs Nifty Z-Score]],Table2[6M Return vs Nifty Z-Score])</f>
        <v>341</v>
      </c>
      <c r="AU160">
        <f>_xlfn.RANK.AVG(Table2[[#This Row],[Sharpe Ratio Z-Score]],Table2[Sharpe Ratio Z-Score])</f>
        <v>89</v>
      </c>
      <c r="AV160">
        <f>(Table2[[#This Row],[Rank 1Y]]+Table2[[#This Row],[Rank 6M]]+Table2[[#This Row],[Rank Sharpe]])/3</f>
        <v>221.66666666666666</v>
      </c>
    </row>
    <row r="161" spans="1:48" x14ac:dyDescent="0.3">
      <c r="A161" t="s">
        <v>1142</v>
      </c>
      <c r="B161" t="s">
        <v>1143</v>
      </c>
      <c r="C161" t="s">
        <v>3113</v>
      </c>
      <c r="D161" t="s">
        <v>267</v>
      </c>
      <c r="E161">
        <v>10340.564722749999</v>
      </c>
      <c r="F161">
        <v>1594.75</v>
      </c>
      <c r="G161">
        <v>156.15448255454299</v>
      </c>
      <c r="H161">
        <f>(Table2[[#This Row],[1Y Return vs Nifty]]-AVERAGE(Table2[1Y Return vs Nifty]))/_xlfn.STDEV.P(Table2[1Y Return vs Nifty])</f>
        <v>2.8548472642337472</v>
      </c>
      <c r="I161">
        <v>16.048822775873401</v>
      </c>
      <c r="J161">
        <f>(Table2[[#This Row],[1M Return vs Nifty]]-AVERAGE(Table2[1M Return vs Nifty]))/_xlfn.STDEV.P(Table2[1M Return vs Nifty])</f>
        <v>1.914326402170009</v>
      </c>
      <c r="K161">
        <v>25.121116603072799</v>
      </c>
      <c r="L161">
        <f>(Table2[[#This Row],[6M Return vs Nifty]]-AVERAGE(Table2[6M Return vs Nifty]))/_xlfn.STDEV.P(Table2[6M Return vs Nifty])</f>
        <v>0.77403954391352403</v>
      </c>
      <c r="M161">
        <v>6.1024493381326197</v>
      </c>
      <c r="N161">
        <f>(Table2[[#This Row],[1W Return vs Nifty]]-AVERAGE(Table2[1W Return vs Nifty]))/_xlfn.STDEV.P(Table2[1W Return vs Nifty])</f>
        <v>1.1943096544896006</v>
      </c>
      <c r="O161">
        <v>1550.02</v>
      </c>
      <c r="P161">
        <v>1462.8558815352301</v>
      </c>
      <c r="Q161">
        <v>1190.3758836870099</v>
      </c>
      <c r="R161">
        <v>55.582005725441803</v>
      </c>
      <c r="S161" s="1">
        <f>(Table2[[#This Row],[Close Price]]-Table2[[#This Row],[20D EMA]])/Table2[[#This Row],[20D EMA]]</f>
        <v>2.8857692158810865E-2</v>
      </c>
      <c r="T161" s="1">
        <f>(Table2[[#This Row],[Close Price]]-Table2[[#This Row],[50D EMA]])/Table2[[#This Row],[50D EMA]]</f>
        <v>9.016207278488049E-2</v>
      </c>
      <c r="U161" s="1">
        <f>(Table2[[#This Row],[Close Price]]-Table2[[#This Row],[200D EMA]])/Table2[[#This Row],[200D EMA]]</f>
        <v>0.33970288028727713</v>
      </c>
      <c r="V161">
        <v>0.80384127535786298</v>
      </c>
      <c r="W161">
        <v>1585</v>
      </c>
      <c r="X161">
        <v>1624</v>
      </c>
      <c r="Y161">
        <v>1521.1</v>
      </c>
      <c r="Z161">
        <v>1639.95</v>
      </c>
      <c r="AA161">
        <v>1505.05</v>
      </c>
      <c r="AB161">
        <v>1734.85</v>
      </c>
      <c r="AC161" s="1">
        <f>(Table2[[#This Row],[Close Price]]/Table2[[#This Row],[Day Low]])-1</f>
        <v>6.1514195583596276E-3</v>
      </c>
      <c r="AD161" s="1">
        <f>(Table2[[#This Row],[Day High]]/Table2[[#This Row],[Close Price]])-1</f>
        <v>1.8341432826461723E-2</v>
      </c>
      <c r="AE161" s="1">
        <f>(Table2[[#This Row],[Close Price]]/Table2[[#This Row],[Current Week Low]])-1</f>
        <v>4.8418907369666808E-2</v>
      </c>
      <c r="AF161" s="1">
        <f>(Table2[[#This Row],[Current Week High]]/Table2[[#This Row],[Close Price]])-1</f>
        <v>2.8343000470293145E-2</v>
      </c>
      <c r="AG161" s="1">
        <f>(Table2[[#This Row],[Close Price]]/Table2[[#This Row],[Current Month Low]])-1</f>
        <v>5.9599348858841994E-2</v>
      </c>
      <c r="AH161" s="1">
        <f>(Table2[[#This Row],[Current Month High]]/Table2[[#This Row],[Close Price]])-1</f>
        <v>8.7850760307258025E-2</v>
      </c>
      <c r="AI161">
        <v>8.7850760307258007</v>
      </c>
      <c r="AJ161">
        <v>184.29450040110501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0.42</v>
      </c>
      <c r="AM161" t="s">
        <v>3150</v>
      </c>
      <c r="AN161">
        <v>-5.64</v>
      </c>
      <c r="AO161" t="s">
        <v>3149</v>
      </c>
      <c r="AQ161">
        <f>(Table2[[#This Row],[Sharpe Ratio]]-AVERAGE(Table2[Sharpe Ratio]))/_xlfn.STDEV.P(Table2[Sharpe Ratio])</f>
        <v>-0.65451053890290556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6.0830123259039759</v>
      </c>
      <c r="AS161">
        <f>_xlfn.RANK.AVG(Table2[[#This Row],[1Y Return vs Nifty Z-Score]],Table2[1Y Return vs Nifty Z-Score])</f>
        <v>15</v>
      </c>
      <c r="AT161">
        <f>_xlfn.RANK.AVG(Table2[[#This Row],[6M Return vs Nifty Z-Score]],Table2[6M Return vs Nifty Z-Score])</f>
        <v>122</v>
      </c>
      <c r="AU161">
        <f>_xlfn.RANK.AVG(Table2[[#This Row],[Sharpe Ratio Z-Score]],Table2[Sharpe Ratio Z-Score])</f>
        <v>534</v>
      </c>
      <c r="AV161">
        <f>(Table2[[#This Row],[Rank 1Y]]+Table2[[#This Row],[Rank 6M]]+Table2[[#This Row],[Rank Sharpe]])/3</f>
        <v>223.66666666666666</v>
      </c>
    </row>
    <row r="162" spans="1:48" x14ac:dyDescent="0.3">
      <c r="A162" t="s">
        <v>1953</v>
      </c>
      <c r="B162" t="s">
        <v>1954</v>
      </c>
      <c r="C162" t="s">
        <v>3118</v>
      </c>
      <c r="D162" t="s">
        <v>270</v>
      </c>
      <c r="E162">
        <v>3437.34573</v>
      </c>
      <c r="F162">
        <v>1110.2</v>
      </c>
      <c r="G162">
        <v>40.755339379448998</v>
      </c>
      <c r="H162">
        <f>(Table2[[#This Row],[1Y Return vs Nifty]]-AVERAGE(Table2[1Y Return vs Nifty]))/_xlfn.STDEV.P(Table2[1Y Return vs Nifty])</f>
        <v>0.50778523289094935</v>
      </c>
      <c r="I162">
        <v>-11.6528410900211</v>
      </c>
      <c r="J162">
        <f>(Table2[[#This Row],[1M Return vs Nifty]]-AVERAGE(Table2[1M Return vs Nifty]))/_xlfn.STDEV.P(Table2[1M Return vs Nifty])</f>
        <v>-1.009807191389523</v>
      </c>
      <c r="K162">
        <v>36.834781344379302</v>
      </c>
      <c r="L162">
        <f>(Table2[[#This Row],[6M Return vs Nifty]]-AVERAGE(Table2[6M Return vs Nifty]))/_xlfn.STDEV.P(Table2[6M Return vs Nifty])</f>
        <v>1.1703272475319169</v>
      </c>
      <c r="M162">
        <v>2.6484491974064701</v>
      </c>
      <c r="N162">
        <f>(Table2[[#This Row],[1W Return vs Nifty]]-AVERAGE(Table2[1W Return vs Nifty]))/_xlfn.STDEV.P(Table2[1W Return vs Nifty])</f>
        <v>0.35197781471570089</v>
      </c>
      <c r="O162">
        <v>1204.72</v>
      </c>
      <c r="P162">
        <v>1236.7367207386101</v>
      </c>
      <c r="Q162">
        <v>1071.28836101509</v>
      </c>
      <c r="R162">
        <v>31.987206023745301</v>
      </c>
      <c r="S162" s="1">
        <f>(Table2[[#This Row],[Close Price]]-Table2[[#This Row],[20D EMA]])/Table2[[#This Row],[20D EMA]]</f>
        <v>-7.8458064944551417E-2</v>
      </c>
      <c r="T162" s="1">
        <f>(Table2[[#This Row],[Close Price]]-Table2[[#This Row],[50D EMA]])/Table2[[#This Row],[50D EMA]]</f>
        <v>-0.10231500255207036</v>
      </c>
      <c r="U162" s="1">
        <f>(Table2[[#This Row],[Close Price]]-Table2[[#This Row],[200D EMA]])/Table2[[#This Row],[200D EMA]]</f>
        <v>3.6322282964074824E-2</v>
      </c>
      <c r="V162">
        <v>0.62071565347252899</v>
      </c>
      <c r="W162">
        <v>1105.5</v>
      </c>
      <c r="X162">
        <v>1141.8499999999999</v>
      </c>
      <c r="Y162">
        <v>1105.5</v>
      </c>
      <c r="Z162">
        <v>1179.1500000000001</v>
      </c>
      <c r="AA162">
        <v>1090.8</v>
      </c>
      <c r="AB162">
        <v>1337.65</v>
      </c>
      <c r="AC162" s="1">
        <f>(Table2[[#This Row],[Close Price]]/Table2[[#This Row],[Day Low]])-1</f>
        <v>4.2514699231117614E-3</v>
      </c>
      <c r="AD162" s="1">
        <f>(Table2[[#This Row],[Day High]]/Table2[[#This Row],[Close Price]])-1</f>
        <v>2.8508376869032404E-2</v>
      </c>
      <c r="AE162" s="1">
        <f>(Table2[[#This Row],[Close Price]]/Table2[[#This Row],[Current Week Low]])-1</f>
        <v>4.2514699231117614E-3</v>
      </c>
      <c r="AF162" s="1">
        <f>(Table2[[#This Row],[Current Week High]]/Table2[[#This Row],[Close Price]])-1</f>
        <v>6.2105926860025251E-2</v>
      </c>
      <c r="AG162" s="1">
        <f>(Table2[[#This Row],[Close Price]]/Table2[[#This Row],[Current Month Low]])-1</f>
        <v>1.7785111844517809E-2</v>
      </c>
      <c r="AH162" s="1">
        <f>(Table2[[#This Row],[Current Month High]]/Table2[[#This Row],[Close Price]])-1</f>
        <v>0.20487299585660246</v>
      </c>
      <c r="AI162">
        <v>39.519906323184998</v>
      </c>
      <c r="AJ162">
        <v>63.613587797509403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-0.04</v>
      </c>
      <c r="AM162" t="s">
        <v>3149</v>
      </c>
      <c r="AN162">
        <v>-9.67</v>
      </c>
      <c r="AO162" t="s">
        <v>3149</v>
      </c>
      <c r="AP162">
        <v>2.4501692045611E-2</v>
      </c>
      <c r="AQ162">
        <f>(Table2[[#This Row],[Sharpe Ratio]]-AVERAGE(Table2[Sharpe Ratio]))/_xlfn.STDEV.P(Table2[Sharpe Ratio])</f>
        <v>-0.36915089550910224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166</v>
      </c>
      <c r="AT162">
        <f>_xlfn.RANK.AVG(Table2[[#This Row],[6M Return vs Nifty Z-Score]],Table2[6M Return vs Nifty Z-Score])</f>
        <v>73</v>
      </c>
      <c r="AU162">
        <f>_xlfn.RANK.AVG(Table2[[#This Row],[Sharpe Ratio Z-Score]],Table2[Sharpe Ratio Z-Score])</f>
        <v>436</v>
      </c>
      <c r="AV162">
        <f>(Table2[[#This Row],[Rank 1Y]]+Table2[[#This Row],[Rank 6M]]+Table2[[#This Row],[Rank Sharpe]])/3</f>
        <v>225</v>
      </c>
    </row>
    <row r="163" spans="1:48" x14ac:dyDescent="0.3">
      <c r="A163" t="s">
        <v>162</v>
      </c>
      <c r="B163" t="s">
        <v>163</v>
      </c>
      <c r="C163" t="s">
        <v>3104</v>
      </c>
      <c r="D163" t="s">
        <v>137</v>
      </c>
      <c r="E163">
        <v>149610.11328960001</v>
      </c>
      <c r="F163">
        <v>453.35</v>
      </c>
      <c r="G163">
        <v>29.492209500744</v>
      </c>
      <c r="H163">
        <f>(Table2[[#This Row],[1Y Return vs Nifty]]-AVERAGE(Table2[1Y Return vs Nifty]))/_xlfn.STDEV.P(Table2[1Y Return vs Nifty])</f>
        <v>0.27870844977930059</v>
      </c>
      <c r="I163">
        <v>5.3634118066745398</v>
      </c>
      <c r="J163">
        <f>(Table2[[#This Row],[1M Return vs Nifty]]-AVERAGE(Table2[1M Return vs Nifty]))/_xlfn.STDEV.P(Table2[1M Return vs Nifty])</f>
        <v>0.78639526679540928</v>
      </c>
      <c r="K163">
        <v>-7.0010111074426202</v>
      </c>
      <c r="L163">
        <f>(Table2[[#This Row],[6M Return vs Nifty]]-AVERAGE(Table2[6M Return vs Nifty]))/_xlfn.STDEV.P(Table2[6M Return vs Nifty])</f>
        <v>-0.31269159504829391</v>
      </c>
      <c r="M163">
        <v>2.6680699476646601</v>
      </c>
      <c r="N163">
        <f>(Table2[[#This Row],[1W Return vs Nifty]]-AVERAGE(Table2[1W Return vs Nifty]))/_xlfn.STDEV.P(Table2[1W Return vs Nifty])</f>
        <v>0.35676275449258543</v>
      </c>
      <c r="O163">
        <v>462.29</v>
      </c>
      <c r="P163">
        <v>472.84786766814102</v>
      </c>
      <c r="Q163">
        <v>451.00234306130801</v>
      </c>
      <c r="R163">
        <v>44.659719527108699</v>
      </c>
      <c r="S163" s="1">
        <f>(Table2[[#This Row],[Close Price]]-Table2[[#This Row],[20D EMA]])/Table2[[#This Row],[20D EMA]]</f>
        <v>-1.9338510458802909E-2</v>
      </c>
      <c r="T163" s="1">
        <f>(Table2[[#This Row],[Close Price]]-Table2[[#This Row],[50D EMA]])/Table2[[#This Row],[50D EMA]]</f>
        <v>-4.1234970064040116E-2</v>
      </c>
      <c r="U163" s="1">
        <f>(Table2[[#This Row],[Close Price]]-Table2[[#This Row],[200D EMA]])/Table2[[#This Row],[200D EMA]]</f>
        <v>5.2054207141289241E-3</v>
      </c>
      <c r="V163">
        <v>1.3607940428724801</v>
      </c>
      <c r="W163">
        <v>432.8</v>
      </c>
      <c r="X163">
        <v>470.95</v>
      </c>
      <c r="Y163">
        <v>432.8</v>
      </c>
      <c r="Z163">
        <v>479.5</v>
      </c>
      <c r="AA163">
        <v>432.8</v>
      </c>
      <c r="AB163">
        <v>489.4</v>
      </c>
      <c r="AC163" s="1">
        <f>(Table2[[#This Row],[Close Price]]/Table2[[#This Row],[Day Low]])-1</f>
        <v>4.748151571164505E-2</v>
      </c>
      <c r="AD163" s="1">
        <f>(Table2[[#This Row],[Day High]]/Table2[[#This Row],[Close Price]])-1</f>
        <v>3.8822102128598157E-2</v>
      </c>
      <c r="AE163" s="1">
        <f>(Table2[[#This Row],[Close Price]]/Table2[[#This Row],[Current Week Low]])-1</f>
        <v>4.748151571164505E-2</v>
      </c>
      <c r="AF163" s="1">
        <f>(Table2[[#This Row],[Current Week High]]/Table2[[#This Row],[Close Price]])-1</f>
        <v>5.7681702878570551E-2</v>
      </c>
      <c r="AG163" s="1">
        <f>(Table2[[#This Row],[Close Price]]/Table2[[#This Row],[Current Month Low]])-1</f>
        <v>4.748151571164505E-2</v>
      </c>
      <c r="AH163" s="1">
        <f>(Table2[[#This Row],[Current Month High]]/Table2[[#This Row],[Close Price]])-1</f>
        <v>7.9519135325907042E-2</v>
      </c>
      <c r="AI163">
        <v>27.936472923789498</v>
      </c>
      <c r="AJ163">
        <v>46.454530770473198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-0.16</v>
      </c>
      <c r="AM163" t="s">
        <v>3149</v>
      </c>
      <c r="AN163">
        <v>-1.25</v>
      </c>
      <c r="AO163" t="s">
        <v>3149</v>
      </c>
      <c r="AP163">
        <v>0.19726911349737999</v>
      </c>
      <c r="AQ163">
        <f>(Table2[[#This Row],[Sharpe Ratio]]-AVERAGE(Table2[Sharpe Ratio]))/_xlfn.STDEV.P(Table2[Sharpe Ratio])</f>
        <v>1.6429897225252759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221</v>
      </c>
      <c r="AT163">
        <f>_xlfn.RANK.AVG(Table2[[#This Row],[6M Return vs Nifty Z-Score]],Table2[6M Return vs Nifty Z-Score])</f>
        <v>423</v>
      </c>
      <c r="AU163">
        <f>_xlfn.RANK.AVG(Table2[[#This Row],[Sharpe Ratio Z-Score]],Table2[Sharpe Ratio Z-Score])</f>
        <v>34</v>
      </c>
      <c r="AV163">
        <f>(Table2[[#This Row],[Rank 1Y]]+Table2[[#This Row],[Rank 6M]]+Table2[[#This Row],[Rank Sharpe]])/3</f>
        <v>226</v>
      </c>
    </row>
    <row r="164" spans="1:48" x14ac:dyDescent="0.3">
      <c r="A164" t="s">
        <v>226</v>
      </c>
      <c r="B164" t="s">
        <v>227</v>
      </c>
      <c r="C164" t="s">
        <v>3108</v>
      </c>
      <c r="D164" t="s">
        <v>51</v>
      </c>
      <c r="E164">
        <v>104984.08326080001</v>
      </c>
      <c r="F164">
        <v>3094.85</v>
      </c>
      <c r="G164">
        <v>27.979855164767699</v>
      </c>
      <c r="H164">
        <f>(Table2[[#This Row],[1Y Return vs Nifty]]-AVERAGE(Table2[1Y Return vs Nifty]))/_xlfn.STDEV.P(Table2[1Y Return vs Nifty])</f>
        <v>0.24794921411911142</v>
      </c>
      <c r="I164">
        <v>-3.7782218666371001</v>
      </c>
      <c r="J164">
        <f>(Table2[[#This Row],[1M Return vs Nifty]]-AVERAGE(Table2[1M Return vs Nifty]))/_xlfn.STDEV.P(Table2[1M Return vs Nifty])</f>
        <v>-0.17857774903330695</v>
      </c>
      <c r="K164">
        <v>11.7627541052032</v>
      </c>
      <c r="L164">
        <f>(Table2[[#This Row],[6M Return vs Nifty]]-AVERAGE(Table2[6M Return vs Nifty]))/_xlfn.STDEV.P(Table2[6M Return vs Nifty])</f>
        <v>0.32210968973943599</v>
      </c>
      <c r="M164">
        <v>9.6442925239774796E-2</v>
      </c>
      <c r="N164">
        <f>(Table2[[#This Row],[1W Return vs Nifty]]-AVERAGE(Table2[1W Return vs Nifty]))/_xlfn.STDEV.P(Table2[1W Return vs Nifty])</f>
        <v>-0.27038352019054973</v>
      </c>
      <c r="O164">
        <v>3195.99</v>
      </c>
      <c r="P164">
        <v>3273.9727063639798</v>
      </c>
      <c r="Q164">
        <v>2967.93053530507</v>
      </c>
      <c r="R164">
        <v>31.4258045892505</v>
      </c>
      <c r="S164" s="1">
        <f>(Table2[[#This Row],[Close Price]]-Table2[[#This Row],[20D EMA]])/Table2[[#This Row],[20D EMA]]</f>
        <v>-3.1645906276302455E-2</v>
      </c>
      <c r="T164" s="1">
        <f>(Table2[[#This Row],[Close Price]]-Table2[[#This Row],[50D EMA]])/Table2[[#This Row],[50D EMA]]</f>
        <v>-5.4711117785374151E-2</v>
      </c>
      <c r="U164" s="1">
        <f>(Table2[[#This Row],[Close Price]]-Table2[[#This Row],[200D EMA]])/Table2[[#This Row],[200D EMA]]</f>
        <v>4.2763623738883788E-2</v>
      </c>
      <c r="V164">
        <v>0.62349998529841</v>
      </c>
      <c r="W164">
        <v>3076</v>
      </c>
      <c r="X164">
        <v>3128</v>
      </c>
      <c r="Y164">
        <v>3075.25</v>
      </c>
      <c r="Z164">
        <v>3141</v>
      </c>
      <c r="AA164">
        <v>3052</v>
      </c>
      <c r="AB164">
        <v>3242</v>
      </c>
      <c r="AC164" s="1">
        <f>(Table2[[#This Row],[Close Price]]/Table2[[#This Row],[Day Low]])-1</f>
        <v>6.1280884265280111E-3</v>
      </c>
      <c r="AD164" s="1">
        <f>(Table2[[#This Row],[Day High]]/Table2[[#This Row],[Close Price]])-1</f>
        <v>1.0711343037627108E-2</v>
      </c>
      <c r="AE164" s="1">
        <f>(Table2[[#This Row],[Close Price]]/Table2[[#This Row],[Current Week Low]])-1</f>
        <v>6.3734655719047684E-3</v>
      </c>
      <c r="AF164" s="1">
        <f>(Table2[[#This Row],[Current Week High]]/Table2[[#This Row],[Close Price]])-1</f>
        <v>1.4911869719049342E-2</v>
      </c>
      <c r="AG164" s="1">
        <f>(Table2[[#This Row],[Close Price]]/Table2[[#This Row],[Current Month Low]])-1</f>
        <v>1.4039973787680182E-2</v>
      </c>
      <c r="AH164" s="1">
        <f>(Table2[[#This Row],[Current Month High]]/Table2[[#This Row],[Close Price]])-1</f>
        <v>4.7546730859330921E-2</v>
      </c>
      <c r="AI164">
        <v>16.021778115255898</v>
      </c>
      <c r="AJ164">
        <v>52.779286172680997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-0.04</v>
      </c>
      <c r="AM164" t="s">
        <v>3149</v>
      </c>
      <c r="AN164">
        <v>-3.22</v>
      </c>
      <c r="AO164" t="s">
        <v>3149</v>
      </c>
      <c r="AP164">
        <v>9.7510461815855001E-2</v>
      </c>
      <c r="AQ164">
        <f>(Table2[[#This Row],[Sharpe Ratio]]-AVERAGE(Table2[Sharpe Ratio]))/_xlfn.STDEV.P(Table2[Sharpe Ratio])</f>
        <v>0.48114778865826635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234</v>
      </c>
      <c r="AT164">
        <f>_xlfn.RANK.AVG(Table2[[#This Row],[6M Return vs Nifty Z-Score]],Table2[6M Return vs Nifty Z-Score])</f>
        <v>218</v>
      </c>
      <c r="AU164">
        <f>_xlfn.RANK.AVG(Table2[[#This Row],[Sharpe Ratio Z-Score]],Table2[Sharpe Ratio Z-Score])</f>
        <v>226</v>
      </c>
      <c r="AV164">
        <f>(Table2[[#This Row],[Rank 1Y]]+Table2[[#This Row],[Rank 6M]]+Table2[[#This Row],[Rank Sharpe]])/3</f>
        <v>226</v>
      </c>
    </row>
    <row r="165" spans="1:48" x14ac:dyDescent="0.3">
      <c r="A165" t="s">
        <v>573</v>
      </c>
      <c r="B165" t="s">
        <v>574</v>
      </c>
      <c r="C165" t="s">
        <v>3104</v>
      </c>
      <c r="D165" t="s">
        <v>206</v>
      </c>
      <c r="E165">
        <v>33011.912781120001</v>
      </c>
      <c r="F165">
        <v>6646.9</v>
      </c>
      <c r="G165">
        <v>37.123223006142702</v>
      </c>
      <c r="H165">
        <f>(Table2[[#This Row],[1Y Return vs Nifty]]-AVERAGE(Table2[1Y Return vs Nifty]))/_xlfn.STDEV.P(Table2[1Y Return vs Nifty])</f>
        <v>0.43391291288358924</v>
      </c>
      <c r="I165">
        <v>-0.69984579379832201</v>
      </c>
      <c r="J165">
        <f>(Table2[[#This Row],[1M Return vs Nifty]]-AVERAGE(Table2[1M Return vs Nifty]))/_xlfn.STDEV.P(Table2[1M Return vs Nifty])</f>
        <v>0.14636962350629809</v>
      </c>
      <c r="K165">
        <v>-2.6521252997388198</v>
      </c>
      <c r="L165">
        <f>(Table2[[#This Row],[6M Return vs Nifty]]-AVERAGE(Table2[6M Return vs Nifty]))/_xlfn.STDEV.P(Table2[6M Return vs Nifty])</f>
        <v>-0.16556343250525904</v>
      </c>
      <c r="M165">
        <v>0.92595522221150595</v>
      </c>
      <c r="N165">
        <f>(Table2[[#This Row],[1W Return vs Nifty]]-AVERAGE(Table2[1W Return vs Nifty]))/_xlfn.STDEV.P(Table2[1W Return vs Nifty])</f>
        <v>-6.8089197447304017E-2</v>
      </c>
      <c r="O165">
        <v>6715.06</v>
      </c>
      <c r="P165">
        <v>6741.9406873132302</v>
      </c>
      <c r="Q165">
        <v>6219.7728716454203</v>
      </c>
      <c r="R165">
        <v>34.531900012244201</v>
      </c>
      <c r="S165" s="1">
        <f>(Table2[[#This Row],[Close Price]]-Table2[[#This Row],[20D EMA]])/Table2[[#This Row],[20D EMA]]</f>
        <v>-1.0150318835572691E-2</v>
      </c>
      <c r="T165" s="1">
        <f>(Table2[[#This Row],[Close Price]]-Table2[[#This Row],[50D EMA]])/Table2[[#This Row],[50D EMA]]</f>
        <v>-1.4096933171197298E-2</v>
      </c>
      <c r="U165" s="1">
        <f>(Table2[[#This Row],[Close Price]]-Table2[[#This Row],[200D EMA]])/Table2[[#This Row],[200D EMA]]</f>
        <v>6.8672463957929752E-2</v>
      </c>
      <c r="V165">
        <v>0.43571237883069802</v>
      </c>
      <c r="W165">
        <v>6514</v>
      </c>
      <c r="X165">
        <v>6687</v>
      </c>
      <c r="Y165">
        <v>6514</v>
      </c>
      <c r="Z165">
        <v>6854.35</v>
      </c>
      <c r="AA165">
        <v>6514</v>
      </c>
      <c r="AB165">
        <v>7140</v>
      </c>
      <c r="AC165" s="1">
        <f>(Table2[[#This Row],[Close Price]]/Table2[[#This Row],[Day Low]])-1</f>
        <v>2.0402210623272854E-2</v>
      </c>
      <c r="AD165" s="1">
        <f>(Table2[[#This Row],[Day High]]/Table2[[#This Row],[Close Price]])-1</f>
        <v>6.0328875114714631E-3</v>
      </c>
      <c r="AE165" s="1">
        <f>(Table2[[#This Row],[Close Price]]/Table2[[#This Row],[Current Week Low]])-1</f>
        <v>2.0402210623272854E-2</v>
      </c>
      <c r="AF165" s="1">
        <f>(Table2[[#This Row],[Current Week High]]/Table2[[#This Row],[Close Price]])-1</f>
        <v>3.1210037761964404E-2</v>
      </c>
      <c r="AG165" s="1">
        <f>(Table2[[#This Row],[Close Price]]/Table2[[#This Row],[Current Month Low]])-1</f>
        <v>2.0402210623272854E-2</v>
      </c>
      <c r="AH165" s="1">
        <f>(Table2[[#This Row],[Current Month High]]/Table2[[#This Row],[Close Price]])-1</f>
        <v>7.418495840166095E-2</v>
      </c>
      <c r="AI165">
        <v>46.787976349877297</v>
      </c>
      <c r="AJ165">
        <v>65.343714630414993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-0.08</v>
      </c>
      <c r="AM165" t="s">
        <v>3149</v>
      </c>
      <c r="AN165">
        <v>-5.25</v>
      </c>
      <c r="AO165" t="s">
        <v>3149</v>
      </c>
      <c r="AP165">
        <v>0.13876577703121201</v>
      </c>
      <c r="AQ165">
        <f>(Table2[[#This Row],[Sharpe Ratio]]-AVERAGE(Table2[Sharpe Ratio]))/_xlfn.STDEV.P(Table2[Sharpe Ratio])</f>
        <v>0.96162897404081038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190</v>
      </c>
      <c r="AT165">
        <f>_xlfn.RANK.AVG(Table2[[#This Row],[6M Return vs Nifty Z-Score]],Table2[6M Return vs Nifty Z-Score])</f>
        <v>367</v>
      </c>
      <c r="AU165">
        <f>_xlfn.RANK.AVG(Table2[[#This Row],[Sharpe Ratio Z-Score]],Table2[Sharpe Ratio Z-Score])</f>
        <v>121</v>
      </c>
      <c r="AV165">
        <f>(Table2[[#This Row],[Rank 1Y]]+Table2[[#This Row],[Rank 6M]]+Table2[[#This Row],[Rank Sharpe]])/3</f>
        <v>226</v>
      </c>
    </row>
    <row r="166" spans="1:48" x14ac:dyDescent="0.3">
      <c r="A166" t="s">
        <v>782</v>
      </c>
      <c r="B166" t="s">
        <v>783</v>
      </c>
      <c r="C166" t="s">
        <v>3113</v>
      </c>
      <c r="D166" t="s">
        <v>470</v>
      </c>
      <c r="E166">
        <v>19091.15098106</v>
      </c>
      <c r="F166">
        <v>299.89999999999998</v>
      </c>
      <c r="G166">
        <v>7.23760816636893</v>
      </c>
      <c r="H166">
        <f>(Table2[[#This Row],[1Y Return vs Nifty]]-AVERAGE(Table2[1Y Return vs Nifty]))/_xlfn.STDEV.P(Table2[1Y Return vs Nifty])</f>
        <v>-0.17391995262859233</v>
      </c>
      <c r="I166">
        <v>-13.767472733939799</v>
      </c>
      <c r="J166">
        <f>(Table2[[#This Row],[1M Return vs Nifty]]-AVERAGE(Table2[1M Return vs Nifty]))/_xlfn.STDEV.P(Table2[1M Return vs Nifty])</f>
        <v>-1.2330235822143207</v>
      </c>
      <c r="K166">
        <v>6.2602840715889903</v>
      </c>
      <c r="L166">
        <f>(Table2[[#This Row],[6M Return vs Nifty]]-AVERAGE(Table2[6M Return vs Nifty]))/_xlfn.STDEV.P(Table2[6M Return vs Nifty])</f>
        <v>0.13595435219075488</v>
      </c>
      <c r="M166">
        <v>3.8595110871704001</v>
      </c>
      <c r="N166">
        <f>(Table2[[#This Row],[1W Return vs Nifty]]-AVERAGE(Table2[1W Return vs Nifty]))/_xlfn.STDEV.P(Table2[1W Return vs Nifty])</f>
        <v>0.64732116970191211</v>
      </c>
      <c r="O166">
        <v>312.93</v>
      </c>
      <c r="P166">
        <v>325.32638730787801</v>
      </c>
      <c r="Q166">
        <v>291.765462010401</v>
      </c>
      <c r="R166">
        <v>40.098403831715103</v>
      </c>
      <c r="S166" s="1">
        <f>(Table2[[#This Row],[Close Price]]-Table2[[#This Row],[20D EMA]])/Table2[[#This Row],[20D EMA]]</f>
        <v>-4.1638705141725081E-2</v>
      </c>
      <c r="T166" s="1">
        <f>(Table2[[#This Row],[Close Price]]-Table2[[#This Row],[50D EMA]])/Table2[[#This Row],[50D EMA]]</f>
        <v>-7.8156547700556939E-2</v>
      </c>
      <c r="U166" s="1">
        <f>(Table2[[#This Row],[Close Price]]-Table2[[#This Row],[200D EMA]])/Table2[[#This Row],[200D EMA]]</f>
        <v>2.7880400694270654E-2</v>
      </c>
      <c r="V166">
        <v>0.49752800223321098</v>
      </c>
      <c r="W166">
        <v>294.5</v>
      </c>
      <c r="X166">
        <v>304</v>
      </c>
      <c r="Y166">
        <v>294.5</v>
      </c>
      <c r="Z166">
        <v>309.7</v>
      </c>
      <c r="AA166">
        <v>287.5</v>
      </c>
      <c r="AB166">
        <v>337.8</v>
      </c>
      <c r="AC166" s="1">
        <f>(Table2[[#This Row],[Close Price]]/Table2[[#This Row],[Day Low]])-1</f>
        <v>1.8336162988115356E-2</v>
      </c>
      <c r="AD166" s="1">
        <f>(Table2[[#This Row],[Day High]]/Table2[[#This Row],[Close Price]])-1</f>
        <v>1.3671223741247074E-2</v>
      </c>
      <c r="AE166" s="1">
        <f>(Table2[[#This Row],[Close Price]]/Table2[[#This Row],[Current Week Low]])-1</f>
        <v>1.8336162988115356E-2</v>
      </c>
      <c r="AF166" s="1">
        <f>(Table2[[#This Row],[Current Week High]]/Table2[[#This Row],[Close Price]])-1</f>
        <v>3.2677559186395477E-2</v>
      </c>
      <c r="AG166" s="1">
        <f>(Table2[[#This Row],[Close Price]]/Table2[[#This Row],[Current Month Low]])-1</f>
        <v>4.3130434782608695E-2</v>
      </c>
      <c r="AH166" s="1">
        <f>(Table2[[#This Row],[Current Month High]]/Table2[[#This Row],[Close Price]])-1</f>
        <v>0.12637545848616227</v>
      </c>
      <c r="AI166">
        <v>27.9926642214071</v>
      </c>
      <c r="AJ166">
        <v>57.862876694301796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-7.0000000000000007E-2</v>
      </c>
      <c r="AM166" t="s">
        <v>3149</v>
      </c>
      <c r="AN166">
        <v>-4.63</v>
      </c>
      <c r="AO166" t="s">
        <v>3149</v>
      </c>
      <c r="AP166">
        <v>0.179187535539714</v>
      </c>
      <c r="AQ166">
        <f>(Table2[[#This Row],[Sharpe Ratio]]-AVERAGE(Table2[Sharpe Ratio]))/_xlfn.STDEV.P(Table2[Sharpe Ratio])</f>
        <v>1.4324021178654951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360</v>
      </c>
      <c r="AT166">
        <f>_xlfn.RANK.AVG(Table2[[#This Row],[6M Return vs Nifty Z-Score]],Table2[6M Return vs Nifty Z-Score])</f>
        <v>267</v>
      </c>
      <c r="AU166">
        <f>_xlfn.RANK.AVG(Table2[[#This Row],[Sharpe Ratio Z-Score]],Table2[Sharpe Ratio Z-Score])</f>
        <v>51</v>
      </c>
      <c r="AV166">
        <f>(Table2[[#This Row],[Rank 1Y]]+Table2[[#This Row],[Rank 6M]]+Table2[[#This Row],[Rank Sharpe]])/3</f>
        <v>226</v>
      </c>
    </row>
    <row r="167" spans="1:48" x14ac:dyDescent="0.3">
      <c r="A167" t="s">
        <v>794</v>
      </c>
      <c r="B167" t="s">
        <v>795</v>
      </c>
      <c r="C167" t="s">
        <v>3107</v>
      </c>
      <c r="D167" t="s">
        <v>303</v>
      </c>
      <c r="E167">
        <v>18599.272173239999</v>
      </c>
      <c r="F167">
        <v>1144.95</v>
      </c>
      <c r="G167">
        <v>65.020899938830794</v>
      </c>
      <c r="H167">
        <f>(Table2[[#This Row],[1Y Return vs Nifty]]-AVERAGE(Table2[1Y Return vs Nifty]))/_xlfn.STDEV.P(Table2[1Y Return vs Nifty])</f>
        <v>1.0013138180361651</v>
      </c>
      <c r="I167">
        <v>-2.3943269059992902</v>
      </c>
      <c r="J167">
        <f>(Table2[[#This Row],[1M Return vs Nifty]]-AVERAGE(Table2[1M Return vs Nifty]))/_xlfn.STDEV.P(Table2[1M Return vs Nifty])</f>
        <v>-3.2496496876430546E-2</v>
      </c>
      <c r="K167">
        <v>-11.3162863607379</v>
      </c>
      <c r="L167">
        <f>(Table2[[#This Row],[6M Return vs Nifty]]-AVERAGE(Table2[6M Return vs Nifty]))/_xlfn.STDEV.P(Table2[6M Return vs Nifty])</f>
        <v>-0.45868267114417061</v>
      </c>
      <c r="M167">
        <v>0.76005574196069203</v>
      </c>
      <c r="N167">
        <f>(Table2[[#This Row],[1W Return vs Nifty]]-AVERAGE(Table2[1W Return vs Nifty]))/_xlfn.STDEV.P(Table2[1W Return vs Nifty])</f>
        <v>-0.10854733546805789</v>
      </c>
      <c r="O167">
        <v>1231.3</v>
      </c>
      <c r="P167">
        <v>1265.8704777206599</v>
      </c>
      <c r="Q167">
        <v>1164.7485671829299</v>
      </c>
      <c r="R167">
        <v>24.1222907069603</v>
      </c>
      <c r="S167" s="1">
        <f>(Table2[[#This Row],[Close Price]]-Table2[[#This Row],[20D EMA]])/Table2[[#This Row],[20D EMA]]</f>
        <v>-7.012913181190604E-2</v>
      </c>
      <c r="T167" s="1">
        <f>(Table2[[#This Row],[Close Price]]-Table2[[#This Row],[50D EMA]])/Table2[[#This Row],[50D EMA]]</f>
        <v>-9.5523578319316335E-2</v>
      </c>
      <c r="U167" s="1">
        <f>(Table2[[#This Row],[Close Price]]-Table2[[#This Row],[200D EMA]])/Table2[[#This Row],[200D EMA]]</f>
        <v>-1.6998146845387301E-2</v>
      </c>
      <c r="V167">
        <v>0.477244197527742</v>
      </c>
      <c r="W167">
        <v>1137.75</v>
      </c>
      <c r="X167">
        <v>1196.95</v>
      </c>
      <c r="Y167">
        <v>1137.75</v>
      </c>
      <c r="Z167">
        <v>1217.8</v>
      </c>
      <c r="AA167">
        <v>1137.75</v>
      </c>
      <c r="AB167">
        <v>1320</v>
      </c>
      <c r="AC167" s="1">
        <f>(Table2[[#This Row],[Close Price]]/Table2[[#This Row],[Day Low]])-1</f>
        <v>6.3282794990111579E-3</v>
      </c>
      <c r="AD167" s="1">
        <f>(Table2[[#This Row],[Day High]]/Table2[[#This Row],[Close Price]])-1</f>
        <v>4.5416830429276356E-2</v>
      </c>
      <c r="AE167" s="1">
        <f>(Table2[[#This Row],[Close Price]]/Table2[[#This Row],[Current Week Low]])-1</f>
        <v>6.3282794990111579E-3</v>
      </c>
      <c r="AF167" s="1">
        <f>(Table2[[#This Row],[Current Week High]]/Table2[[#This Row],[Close Price]])-1</f>
        <v>6.3627232630245834E-2</v>
      </c>
      <c r="AG167" s="1">
        <f>(Table2[[#This Row],[Close Price]]/Table2[[#This Row],[Current Month Low]])-1</f>
        <v>6.3282794990111579E-3</v>
      </c>
      <c r="AH167" s="1">
        <f>(Table2[[#This Row],[Current Month High]]/Table2[[#This Row],[Close Price]])-1</f>
        <v>0.15288877243547749</v>
      </c>
      <c r="AI167">
        <v>26.555744792349</v>
      </c>
      <c r="AJ167">
        <v>82.767978290366301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-0.06</v>
      </c>
      <c r="AM167" t="s">
        <v>3149</v>
      </c>
      <c r="AN167">
        <v>-11.49</v>
      </c>
      <c r="AO167" t="s">
        <v>3149</v>
      </c>
      <c r="AP167">
        <v>0.14343820451469799</v>
      </c>
      <c r="AQ167">
        <f>(Table2[[#This Row],[Sharpe Ratio]]-AVERAGE(Table2[Sharpe Ratio]))/_xlfn.STDEV.P(Table2[Sharpe Ratio])</f>
        <v>1.0160465317339249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92</v>
      </c>
      <c r="AT167">
        <f>_xlfn.RANK.AVG(Table2[[#This Row],[6M Return vs Nifty Z-Score]],Table2[6M Return vs Nifty Z-Score])</f>
        <v>473</v>
      </c>
      <c r="AU167">
        <f>_xlfn.RANK.AVG(Table2[[#This Row],[Sharpe Ratio Z-Score]],Table2[Sharpe Ratio Z-Score])</f>
        <v>114</v>
      </c>
      <c r="AV167">
        <f>(Table2[[#This Row],[Rank 1Y]]+Table2[[#This Row],[Rank 6M]]+Table2[[#This Row],[Rank Sharpe]])/3</f>
        <v>226.33333333333334</v>
      </c>
    </row>
    <row r="168" spans="1:48" x14ac:dyDescent="0.3">
      <c r="A168" t="s">
        <v>1208</v>
      </c>
      <c r="B168" t="s">
        <v>1209</v>
      </c>
      <c r="C168" t="s">
        <v>3117</v>
      </c>
      <c r="D168" t="s">
        <v>438</v>
      </c>
      <c r="E168">
        <v>9496.2236893899899</v>
      </c>
      <c r="F168">
        <v>1426.9</v>
      </c>
      <c r="G168">
        <v>22.8469388989718</v>
      </c>
      <c r="H168">
        <f>(Table2[[#This Row],[1Y Return vs Nifty]]-AVERAGE(Table2[1Y Return vs Nifty]))/_xlfn.STDEV.P(Table2[1Y Return vs Nifty])</f>
        <v>0.14355266015828866</v>
      </c>
      <c r="I168">
        <v>-7.73688290988615</v>
      </c>
      <c r="J168">
        <f>(Table2[[#This Row],[1M Return vs Nifty]]-AVERAGE(Table2[1M Return vs Nifty]))/_xlfn.STDEV.P(Table2[1M Return vs Nifty])</f>
        <v>-0.59644628567133839</v>
      </c>
      <c r="K168">
        <v>1.03118445329928</v>
      </c>
      <c r="L168">
        <f>(Table2[[#This Row],[6M Return vs Nifty]]-AVERAGE(Table2[6M Return vs Nifty]))/_xlfn.STDEV.P(Table2[6M Return vs Nifty])</f>
        <v>-4.0952527550854968E-2</v>
      </c>
      <c r="M168">
        <v>-0.248079195896483</v>
      </c>
      <c r="N168">
        <f>(Table2[[#This Row],[1W Return vs Nifty]]-AVERAGE(Table2[1W Return vs Nifty]))/_xlfn.STDEV.P(Table2[1W Return vs Nifty])</f>
        <v>-0.35440261119107874</v>
      </c>
      <c r="O168">
        <v>1567.35</v>
      </c>
      <c r="P168">
        <v>1660.11443876661</v>
      </c>
      <c r="Q168">
        <v>1561.08982371978</v>
      </c>
      <c r="R168">
        <v>20.750942306388101</v>
      </c>
      <c r="S168" s="1">
        <f>(Table2[[#This Row],[Close Price]]-Table2[[#This Row],[20D EMA]])/Table2[[#This Row],[20D EMA]]</f>
        <v>-8.9609851022426273E-2</v>
      </c>
      <c r="T168" s="1">
        <f>(Table2[[#This Row],[Close Price]]-Table2[[#This Row],[50D EMA]])/Table2[[#This Row],[50D EMA]]</f>
        <v>-0.14048094114516446</v>
      </c>
      <c r="U168" s="1">
        <f>(Table2[[#This Row],[Close Price]]-Table2[[#This Row],[200D EMA]])/Table2[[#This Row],[200D EMA]]</f>
        <v>-8.5959066339969553E-2</v>
      </c>
      <c r="V168">
        <v>0.32485265683082098</v>
      </c>
      <c r="W168">
        <v>1425</v>
      </c>
      <c r="X168">
        <v>1487.8</v>
      </c>
      <c r="Y168">
        <v>1425</v>
      </c>
      <c r="Z168">
        <v>1533.95</v>
      </c>
      <c r="AA168">
        <v>1325</v>
      </c>
      <c r="AB168">
        <v>1763</v>
      </c>
      <c r="AC168" s="1">
        <f>(Table2[[#This Row],[Close Price]]/Table2[[#This Row],[Day Low]])-1</f>
        <v>1.3333333333334085E-3</v>
      </c>
      <c r="AD168" s="1">
        <f>(Table2[[#This Row],[Day High]]/Table2[[#This Row],[Close Price]])-1</f>
        <v>4.2679935524563728E-2</v>
      </c>
      <c r="AE168" s="1">
        <f>(Table2[[#This Row],[Close Price]]/Table2[[#This Row],[Current Week Low]])-1</f>
        <v>1.3333333333334085E-3</v>
      </c>
      <c r="AF168" s="1">
        <f>(Table2[[#This Row],[Current Week High]]/Table2[[#This Row],[Close Price]])-1</f>
        <v>7.5022776648678846E-2</v>
      </c>
      <c r="AG168" s="1">
        <f>(Table2[[#This Row],[Close Price]]/Table2[[#This Row],[Current Month Low]])-1</f>
        <v>7.6905660377358576E-2</v>
      </c>
      <c r="AH168" s="1">
        <f>(Table2[[#This Row],[Current Month High]]/Table2[[#This Row],[Close Price]])-1</f>
        <v>0.2355455883383557</v>
      </c>
      <c r="AI168">
        <v>66.795150325881195</v>
      </c>
      <c r="AJ168">
        <v>58.830984265309503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-0.22</v>
      </c>
      <c r="AM168" t="s">
        <v>3149</v>
      </c>
      <c r="AN168">
        <v>-13.83</v>
      </c>
      <c r="AO168" t="s">
        <v>3149</v>
      </c>
      <c r="AP168">
        <v>0.15208819964060799</v>
      </c>
      <c r="AQ168">
        <f>(Table2[[#This Row],[Sharpe Ratio]]-AVERAGE(Table2[Sharpe Ratio]))/_xlfn.STDEV.P(Table2[Sharpe Ratio])</f>
        <v>1.1167889424985715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268</v>
      </c>
      <c r="AT168">
        <f>_xlfn.RANK.AVG(Table2[[#This Row],[6M Return vs Nifty Z-Score]],Table2[6M Return vs Nifty Z-Score])</f>
        <v>317</v>
      </c>
      <c r="AU168">
        <f>_xlfn.RANK.AVG(Table2[[#This Row],[Sharpe Ratio Z-Score]],Table2[Sharpe Ratio Z-Score])</f>
        <v>94</v>
      </c>
      <c r="AV168">
        <f>(Table2[[#This Row],[Rank 1Y]]+Table2[[#This Row],[Rank 6M]]+Table2[[#This Row],[Rank Sharpe]])/3</f>
        <v>226.33333333333334</v>
      </c>
    </row>
    <row r="169" spans="1:48" x14ac:dyDescent="0.3">
      <c r="A169" t="s">
        <v>861</v>
      </c>
      <c r="B169" t="s">
        <v>862</v>
      </c>
      <c r="C169" t="s">
        <v>3107</v>
      </c>
      <c r="D169" t="s">
        <v>48</v>
      </c>
      <c r="E169">
        <v>17074.28796066</v>
      </c>
      <c r="F169">
        <v>271.95</v>
      </c>
      <c r="G169">
        <v>47.660278550989503</v>
      </c>
      <c r="H169">
        <f>(Table2[[#This Row],[1Y Return vs Nifty]]-AVERAGE(Table2[1Y Return vs Nifty]))/_xlfn.STDEV.P(Table2[1Y Return vs Nifty])</f>
        <v>0.64822232897635634</v>
      </c>
      <c r="I169">
        <v>-4.3725884104973503</v>
      </c>
      <c r="J169">
        <f>(Table2[[#This Row],[1M Return vs Nifty]]-AVERAGE(Table2[1M Return vs Nifty]))/_xlfn.STDEV.P(Table2[1M Return vs Nifty])</f>
        <v>-0.24131792183315875</v>
      </c>
      <c r="K169">
        <v>-9.2328254475105904</v>
      </c>
      <c r="L169">
        <f>(Table2[[#This Row],[6M Return vs Nifty]]-AVERAGE(Table2[6M Return vs Nifty]))/_xlfn.STDEV.P(Table2[6M Return vs Nifty])</f>
        <v>-0.38819662266012972</v>
      </c>
      <c r="M169">
        <v>0.56246745696964695</v>
      </c>
      <c r="N169">
        <f>(Table2[[#This Row],[1W Return vs Nifty]]-AVERAGE(Table2[1W Return vs Nifty]))/_xlfn.STDEV.P(Table2[1W Return vs Nifty])</f>
        <v>-0.15673346657206133</v>
      </c>
      <c r="O169">
        <v>292.47000000000003</v>
      </c>
      <c r="P169">
        <v>300.12273100009099</v>
      </c>
      <c r="Q169">
        <v>278.74288159347498</v>
      </c>
      <c r="R169">
        <v>25.345905484084401</v>
      </c>
      <c r="S169" s="1">
        <f>(Table2[[#This Row],[Close Price]]-Table2[[#This Row],[20D EMA]])/Table2[[#This Row],[20D EMA]]</f>
        <v>-7.0161042158170192E-2</v>
      </c>
      <c r="T169" s="1">
        <f>(Table2[[#This Row],[Close Price]]-Table2[[#This Row],[50D EMA]])/Table2[[#This Row],[50D EMA]]</f>
        <v>-9.3870700517124317E-2</v>
      </c>
      <c r="U169" s="1">
        <f>(Table2[[#This Row],[Close Price]]-Table2[[#This Row],[200D EMA]])/Table2[[#This Row],[200D EMA]]</f>
        <v>-2.4369704276006883E-2</v>
      </c>
      <c r="V169">
        <v>1.0786008721507201</v>
      </c>
      <c r="W169">
        <v>269.25</v>
      </c>
      <c r="X169">
        <v>280.85000000000002</v>
      </c>
      <c r="Y169">
        <v>269.25</v>
      </c>
      <c r="Z169">
        <v>287.3</v>
      </c>
      <c r="AA169">
        <v>269.25</v>
      </c>
      <c r="AB169">
        <v>321.89999999999998</v>
      </c>
      <c r="AC169" s="1">
        <f>(Table2[[#This Row],[Close Price]]/Table2[[#This Row],[Day Low]])-1</f>
        <v>1.0027855153203369E-2</v>
      </c>
      <c r="AD169" s="1">
        <f>(Table2[[#This Row],[Day High]]/Table2[[#This Row],[Close Price]])-1</f>
        <v>3.2726604155175698E-2</v>
      </c>
      <c r="AE169" s="1">
        <f>(Table2[[#This Row],[Close Price]]/Table2[[#This Row],[Current Week Low]])-1</f>
        <v>1.0027855153203369E-2</v>
      </c>
      <c r="AF169" s="1">
        <f>(Table2[[#This Row],[Current Week High]]/Table2[[#This Row],[Close Price]])-1</f>
        <v>5.6444199301342257E-2</v>
      </c>
      <c r="AG169" s="1">
        <f>(Table2[[#This Row],[Close Price]]/Table2[[#This Row],[Current Month Low]])-1</f>
        <v>1.0027855153203369E-2</v>
      </c>
      <c r="AH169" s="1">
        <f>(Table2[[#This Row],[Current Month High]]/Table2[[#This Row],[Close Price]])-1</f>
        <v>0.18367346938775508</v>
      </c>
      <c r="AI169">
        <v>34.031991174848301</v>
      </c>
      <c r="AJ169">
        <v>75.848690591658496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-0.04</v>
      </c>
      <c r="AM169" t="s">
        <v>3149</v>
      </c>
      <c r="AN169">
        <v>-13</v>
      </c>
      <c r="AO169" t="s">
        <v>3149</v>
      </c>
      <c r="AP169">
        <v>0.15327284842824901</v>
      </c>
      <c r="AQ169">
        <f>(Table2[[#This Row],[Sharpe Ratio]]-AVERAGE(Table2[Sharpe Ratio]))/_xlfn.STDEV.P(Table2[Sharpe Ratio])</f>
        <v>1.1305859878193127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139</v>
      </c>
      <c r="AT169">
        <f>_xlfn.RANK.AVG(Table2[[#This Row],[6M Return vs Nifty Z-Score]],Table2[6M Return vs Nifty Z-Score])</f>
        <v>452</v>
      </c>
      <c r="AU169">
        <f>_xlfn.RANK.AVG(Table2[[#This Row],[Sharpe Ratio Z-Score]],Table2[Sharpe Ratio Z-Score])</f>
        <v>90</v>
      </c>
      <c r="AV169">
        <f>(Table2[[#This Row],[Rank 1Y]]+Table2[[#This Row],[Rank 6M]]+Table2[[#This Row],[Rank Sharpe]])/3</f>
        <v>227</v>
      </c>
    </row>
    <row r="170" spans="1:48" x14ac:dyDescent="0.3">
      <c r="A170" t="s">
        <v>1088</v>
      </c>
      <c r="B170" t="s">
        <v>1089</v>
      </c>
      <c r="C170" t="s">
        <v>3109</v>
      </c>
      <c r="D170" t="s">
        <v>211</v>
      </c>
      <c r="E170">
        <v>11269.9556369</v>
      </c>
      <c r="F170">
        <v>479</v>
      </c>
      <c r="G170">
        <v>19.571691389337399</v>
      </c>
      <c r="H170">
        <f>(Table2[[#This Row],[1Y Return vs Nifty]]-AVERAGE(Table2[1Y Return vs Nifty]))/_xlfn.STDEV.P(Table2[1Y Return vs Nifty])</f>
        <v>7.6938568739522845E-2</v>
      </c>
      <c r="I170">
        <v>-4.53018642343471</v>
      </c>
      <c r="J170">
        <f>(Table2[[#This Row],[1M Return vs Nifty]]-AVERAGE(Table2[1M Return vs Nifty]))/_xlfn.STDEV.P(Table2[1M Return vs Nifty])</f>
        <v>-0.25795366061546826</v>
      </c>
      <c r="K170">
        <v>9.0358515245005595</v>
      </c>
      <c r="L170">
        <f>(Table2[[#This Row],[6M Return vs Nifty]]-AVERAGE(Table2[6M Return vs Nifty]))/_xlfn.STDEV.P(Table2[6M Return vs Nifty])</f>
        <v>0.22985521724399149</v>
      </c>
      <c r="M170">
        <v>0.44753946273934297</v>
      </c>
      <c r="N170">
        <f>(Table2[[#This Row],[1W Return vs Nifty]]-AVERAGE(Table2[1W Return vs Nifty]))/_xlfn.STDEV.P(Table2[1W Return vs Nifty])</f>
        <v>-0.18476111708662785</v>
      </c>
      <c r="O170">
        <v>505.35</v>
      </c>
      <c r="P170">
        <v>522.98279295411999</v>
      </c>
      <c r="Q170">
        <v>479.16290291704701</v>
      </c>
      <c r="R170">
        <v>34.374551020799899</v>
      </c>
      <c r="S170" s="1">
        <f>(Table2[[#This Row],[Close Price]]-Table2[[#This Row],[20D EMA]])/Table2[[#This Row],[20D EMA]]</f>
        <v>-5.2142079746710243E-2</v>
      </c>
      <c r="T170" s="1">
        <f>(Table2[[#This Row],[Close Price]]-Table2[[#This Row],[50D EMA]])/Table2[[#This Row],[50D EMA]]</f>
        <v>-8.4099885400968619E-2</v>
      </c>
      <c r="U170" s="1">
        <f>(Table2[[#This Row],[Close Price]]-Table2[[#This Row],[200D EMA]])/Table2[[#This Row],[200D EMA]]</f>
        <v>-3.3997397556297901E-4</v>
      </c>
      <c r="V170">
        <v>0.36027276639132899</v>
      </c>
      <c r="W170">
        <v>476.1</v>
      </c>
      <c r="X170">
        <v>491.6</v>
      </c>
      <c r="Y170">
        <v>476.1</v>
      </c>
      <c r="Z170">
        <v>500.75</v>
      </c>
      <c r="AA170">
        <v>470.15</v>
      </c>
      <c r="AB170">
        <v>537.79999999999995</v>
      </c>
      <c r="AC170" s="1">
        <f>(Table2[[#This Row],[Close Price]]/Table2[[#This Row],[Day Low]])-1</f>
        <v>6.0911573198907387E-3</v>
      </c>
      <c r="AD170" s="1">
        <f>(Table2[[#This Row],[Day High]]/Table2[[#This Row],[Close Price]])-1</f>
        <v>2.630480167014615E-2</v>
      </c>
      <c r="AE170" s="1">
        <f>(Table2[[#This Row],[Close Price]]/Table2[[#This Row],[Current Week Low]])-1</f>
        <v>6.0911573198907387E-3</v>
      </c>
      <c r="AF170" s="1">
        <f>(Table2[[#This Row],[Current Week High]]/Table2[[#This Row],[Close Price]])-1</f>
        <v>4.5407098121085676E-2</v>
      </c>
      <c r="AG170" s="1">
        <f>(Table2[[#This Row],[Close Price]]/Table2[[#This Row],[Current Month Low]])-1</f>
        <v>1.8823779644794314E-2</v>
      </c>
      <c r="AH170" s="1">
        <f>(Table2[[#This Row],[Current Month High]]/Table2[[#This Row],[Close Price]])-1</f>
        <v>0.12275574112734855</v>
      </c>
      <c r="AI170">
        <v>36.116910229645001</v>
      </c>
      <c r="AJ170">
        <v>42.985074626865597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-0.03</v>
      </c>
      <c r="AM170" t="s">
        <v>3149</v>
      </c>
      <c r="AN170">
        <v>-7.66</v>
      </c>
      <c r="AO170" t="s">
        <v>3149</v>
      </c>
      <c r="AP170">
        <v>0.116608761092042</v>
      </c>
      <c r="AQ170">
        <f>(Table2[[#This Row],[Sharpe Ratio]]-AVERAGE(Table2[Sharpe Ratio]))/_xlfn.STDEV.P(Table2[Sharpe Ratio])</f>
        <v>0.7035766666612896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283</v>
      </c>
      <c r="AT170">
        <f>_xlfn.RANK.AVG(Table2[[#This Row],[6M Return vs Nifty Z-Score]],Table2[6M Return vs Nifty Z-Score])</f>
        <v>233</v>
      </c>
      <c r="AU170">
        <f>_xlfn.RANK.AVG(Table2[[#This Row],[Sharpe Ratio Z-Score]],Table2[Sharpe Ratio Z-Score])</f>
        <v>166</v>
      </c>
      <c r="AV170">
        <f>(Table2[[#This Row],[Rank 1Y]]+Table2[[#This Row],[Rank 6M]]+Table2[[#This Row],[Rank Sharpe]])/3</f>
        <v>227.33333333333334</v>
      </c>
    </row>
    <row r="171" spans="1:48" x14ac:dyDescent="0.3">
      <c r="A171" t="s">
        <v>739</v>
      </c>
      <c r="B171" t="s">
        <v>740</v>
      </c>
      <c r="C171" t="s">
        <v>3104</v>
      </c>
      <c r="D171" t="s">
        <v>411</v>
      </c>
      <c r="E171">
        <v>22339.223350605</v>
      </c>
      <c r="F171">
        <v>4532.8500000000004</v>
      </c>
      <c r="G171">
        <v>41.508917390494297</v>
      </c>
      <c r="H171">
        <f>(Table2[[#This Row],[1Y Return vs Nifty]]-AVERAGE(Table2[1Y Return vs Nifty]))/_xlfn.STDEV.P(Table2[1Y Return vs Nifty])</f>
        <v>0.5231119873946255</v>
      </c>
      <c r="I171">
        <v>1.8869391175074699</v>
      </c>
      <c r="J171">
        <f>(Table2[[#This Row],[1M Return vs Nifty]]-AVERAGE(Table2[1M Return vs Nifty]))/_xlfn.STDEV.P(Table2[1M Return vs Nifty])</f>
        <v>0.41942559209650576</v>
      </c>
      <c r="K171">
        <v>29.779591152440702</v>
      </c>
      <c r="L171">
        <f>(Table2[[#This Row],[6M Return vs Nifty]]-AVERAGE(Table2[6M Return vs Nifty]))/_xlfn.STDEV.P(Table2[6M Return vs Nifty])</f>
        <v>0.93164147484669735</v>
      </c>
      <c r="M171">
        <v>1.3385331751558001</v>
      </c>
      <c r="N171">
        <f>(Table2[[#This Row],[1W Return vs Nifty]]-AVERAGE(Table2[1W Return vs Nifty]))/_xlfn.STDEV.P(Table2[1W Return vs Nifty])</f>
        <v>3.2526764334519891E-2</v>
      </c>
      <c r="O171">
        <v>4550.2700000000004</v>
      </c>
      <c r="P171">
        <v>4478.6260454900403</v>
      </c>
      <c r="Q171">
        <v>3875.6282699664998</v>
      </c>
      <c r="R171">
        <v>47.389762326561801</v>
      </c>
      <c r="S171" s="1">
        <f>(Table2[[#This Row],[Close Price]]-Table2[[#This Row],[20D EMA]])/Table2[[#This Row],[20D EMA]]</f>
        <v>-3.8283442520993414E-3</v>
      </c>
      <c r="T171" s="1">
        <f>(Table2[[#This Row],[Close Price]]-Table2[[#This Row],[50D EMA]])/Table2[[#This Row],[50D EMA]]</f>
        <v>1.210727440942818E-2</v>
      </c>
      <c r="U171" s="1">
        <f>(Table2[[#This Row],[Close Price]]-Table2[[#This Row],[200D EMA]])/Table2[[#This Row],[200D EMA]]</f>
        <v>0.16957811334139675</v>
      </c>
      <c r="V171">
        <v>0.79068274179529696</v>
      </c>
      <c r="W171">
        <v>4456</v>
      </c>
      <c r="X171">
        <v>4569.7</v>
      </c>
      <c r="Y171">
        <v>4451</v>
      </c>
      <c r="Z171">
        <v>4635</v>
      </c>
      <c r="AA171">
        <v>4451</v>
      </c>
      <c r="AB171">
        <v>4892.2</v>
      </c>
      <c r="AC171" s="1">
        <f>(Table2[[#This Row],[Close Price]]/Table2[[#This Row],[Day Low]])-1</f>
        <v>1.7246409335727186E-2</v>
      </c>
      <c r="AD171" s="1">
        <f>(Table2[[#This Row],[Day High]]/Table2[[#This Row],[Close Price]])-1</f>
        <v>8.1295432233583487E-3</v>
      </c>
      <c r="AE171" s="1">
        <f>(Table2[[#This Row],[Close Price]]/Table2[[#This Row],[Current Week Low]])-1</f>
        <v>1.8389126039092485E-2</v>
      </c>
      <c r="AF171" s="1">
        <f>(Table2[[#This Row],[Current Week High]]/Table2[[#This Row],[Close Price]])-1</f>
        <v>2.2535490916310907E-2</v>
      </c>
      <c r="AG171" s="1">
        <f>(Table2[[#This Row],[Close Price]]/Table2[[#This Row],[Current Month Low]])-1</f>
        <v>1.8389126039092485E-2</v>
      </c>
      <c r="AH171" s="1">
        <f>(Table2[[#This Row],[Current Month High]]/Table2[[#This Row],[Close Price]])-1</f>
        <v>7.9276834662519002E-2</v>
      </c>
      <c r="AI171">
        <v>9.6407337547017793</v>
      </c>
      <c r="AJ171">
        <v>73.138404537728405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0.05</v>
      </c>
      <c r="AM171" t="s">
        <v>3150</v>
      </c>
      <c r="AN171">
        <v>0.31</v>
      </c>
      <c r="AO171" t="s">
        <v>3150</v>
      </c>
      <c r="AP171">
        <v>3.3021691437906002E-2</v>
      </c>
      <c r="AQ171">
        <f>(Table2[[#This Row],[Sharpe Ratio]]-AVERAGE(Table2[Sharpe Ratio]))/_xlfn.STDEV.P(Table2[Sharpe Ratio])</f>
        <v>-0.26992248370085586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1.6367833349714926</v>
      </c>
      <c r="AS171">
        <f>_xlfn.RANK.AVG(Table2[[#This Row],[1Y Return vs Nifty Z-Score]],Table2[1Y Return vs Nifty Z-Score])</f>
        <v>163</v>
      </c>
      <c r="AT171">
        <f>_xlfn.RANK.AVG(Table2[[#This Row],[6M Return vs Nifty Z-Score]],Table2[6M Return vs Nifty Z-Score])</f>
        <v>102</v>
      </c>
      <c r="AU171">
        <f>_xlfn.RANK.AVG(Table2[[#This Row],[Sharpe Ratio Z-Score]],Table2[Sharpe Ratio Z-Score])</f>
        <v>418</v>
      </c>
      <c r="AV171">
        <f>(Table2[[#This Row],[Rank 1Y]]+Table2[[#This Row],[Rank 6M]]+Table2[[#This Row],[Rank Sharpe]])/3</f>
        <v>227.66666666666666</v>
      </c>
    </row>
    <row r="172" spans="1:48" x14ac:dyDescent="0.3">
      <c r="A172" t="s">
        <v>83</v>
      </c>
      <c r="B172" t="s">
        <v>84</v>
      </c>
      <c r="C172" t="s">
        <v>3113</v>
      </c>
      <c r="D172" t="s">
        <v>85</v>
      </c>
      <c r="E172">
        <v>266403.17737500003</v>
      </c>
      <c r="F172">
        <v>3983.45</v>
      </c>
      <c r="G172">
        <v>71.178527350850601</v>
      </c>
      <c r="H172">
        <f>(Table2[[#This Row],[1Y Return vs Nifty]]-AVERAGE(Table2[1Y Return vs Nifty]))/_xlfn.STDEV.P(Table2[1Y Return vs Nifty])</f>
        <v>1.126551606673633</v>
      </c>
      <c r="I172">
        <v>-5.0662966188955298</v>
      </c>
      <c r="J172">
        <f>(Table2[[#This Row],[1M Return vs Nifty]]-AVERAGE(Table2[1M Return vs Nifty]))/_xlfn.STDEV.P(Table2[1M Return vs Nifty])</f>
        <v>-0.31454440693258051</v>
      </c>
      <c r="K172">
        <v>-20.346952611377901</v>
      </c>
      <c r="L172">
        <f>(Table2[[#This Row],[6M Return vs Nifty]]-AVERAGE(Table2[6M Return vs Nifty]))/_xlfn.STDEV.P(Table2[6M Return vs Nifty])</f>
        <v>-0.76420123170108545</v>
      </c>
      <c r="M172">
        <v>0.28991383731288001</v>
      </c>
      <c r="N172">
        <f>(Table2[[#This Row],[1W Return vs Nifty]]-AVERAGE(Table2[1W Return vs Nifty]))/_xlfn.STDEV.P(Table2[1W Return vs Nifty])</f>
        <v>-0.2232014985722727</v>
      </c>
      <c r="O172">
        <v>4226.4799999999996</v>
      </c>
      <c r="P172">
        <v>4364.9630612192896</v>
      </c>
      <c r="Q172">
        <v>4125.2878973971201</v>
      </c>
      <c r="R172">
        <v>26.244839578612201</v>
      </c>
      <c r="S172" s="1">
        <f>(Table2[[#This Row],[Close Price]]-Table2[[#This Row],[20D EMA]])/Table2[[#This Row],[20D EMA]]</f>
        <v>-5.7501750865968787E-2</v>
      </c>
      <c r="T172" s="1">
        <f>(Table2[[#This Row],[Close Price]]-Table2[[#This Row],[50D EMA]])/Table2[[#This Row],[50D EMA]]</f>
        <v>-8.7403502817437265E-2</v>
      </c>
      <c r="U172" s="1">
        <f>(Table2[[#This Row],[Close Price]]-Table2[[#This Row],[200D EMA]])/Table2[[#This Row],[200D EMA]]</f>
        <v>-3.4382545151967196E-2</v>
      </c>
      <c r="V172">
        <v>1.1323217477162</v>
      </c>
      <c r="W172">
        <v>3931.05</v>
      </c>
      <c r="X172">
        <v>4079.8</v>
      </c>
      <c r="Y172">
        <v>3931.05</v>
      </c>
      <c r="Z172">
        <v>4248</v>
      </c>
      <c r="AA172">
        <v>3920.35</v>
      </c>
      <c r="AB172">
        <v>4489.8999999999996</v>
      </c>
      <c r="AC172" s="1">
        <f>(Table2[[#This Row],[Close Price]]/Table2[[#This Row],[Day Low]])-1</f>
        <v>1.3329771943882518E-2</v>
      </c>
      <c r="AD172" s="1">
        <f>(Table2[[#This Row],[Day High]]/Table2[[#This Row],[Close Price]])-1</f>
        <v>2.4187576096097674E-2</v>
      </c>
      <c r="AE172" s="1">
        <f>(Table2[[#This Row],[Close Price]]/Table2[[#This Row],[Current Week Low]])-1</f>
        <v>1.3329771943882518E-2</v>
      </c>
      <c r="AF172" s="1">
        <f>(Table2[[#This Row],[Current Week High]]/Table2[[#This Row],[Close Price]])-1</f>
        <v>6.6412280811859015E-2</v>
      </c>
      <c r="AG172" s="1">
        <f>(Table2[[#This Row],[Close Price]]/Table2[[#This Row],[Current Month Low]])-1</f>
        <v>1.609550167714624E-2</v>
      </c>
      <c r="AH172" s="1">
        <f>(Table2[[#This Row],[Current Month High]]/Table2[[#This Row],[Close Price]])-1</f>
        <v>0.12713853569142319</v>
      </c>
      <c r="AI172">
        <v>42.458170681193401</v>
      </c>
      <c r="AJ172">
        <v>90.6914957275186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0</v>
      </c>
      <c r="AM172">
        <v>0</v>
      </c>
      <c r="AN172">
        <v>-7.1</v>
      </c>
      <c r="AO172" t="s">
        <v>3149</v>
      </c>
      <c r="AP172">
        <v>0.24068736825370901</v>
      </c>
      <c r="AQ172">
        <f>(Table2[[#This Row],[Sharpe Ratio]]-AVERAGE(Table2[Sharpe Ratio]))/_xlfn.STDEV.P(Table2[Sharpe Ratio])</f>
        <v>2.1486616439167925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79</v>
      </c>
      <c r="AT172">
        <f>_xlfn.RANK.AVG(Table2[[#This Row],[6M Return vs Nifty Z-Score]],Table2[6M Return vs Nifty Z-Score])</f>
        <v>595</v>
      </c>
      <c r="AU172">
        <f>_xlfn.RANK.AVG(Table2[[#This Row],[Sharpe Ratio Z-Score]],Table2[Sharpe Ratio Z-Score])</f>
        <v>11</v>
      </c>
      <c r="AV172">
        <f>(Table2[[#This Row],[Rank 1Y]]+Table2[[#This Row],[Rank 6M]]+Table2[[#This Row],[Rank Sharpe]])/3</f>
        <v>228.33333333333334</v>
      </c>
    </row>
    <row r="173" spans="1:48" x14ac:dyDescent="0.3">
      <c r="A173" t="s">
        <v>481</v>
      </c>
      <c r="B173" t="s">
        <v>482</v>
      </c>
      <c r="C173" t="s">
        <v>3104</v>
      </c>
      <c r="D173" t="s">
        <v>206</v>
      </c>
      <c r="E173">
        <v>42746.558201214997</v>
      </c>
      <c r="F173">
        <v>674.95</v>
      </c>
      <c r="G173">
        <v>48.800699270257702</v>
      </c>
      <c r="H173">
        <f>(Table2[[#This Row],[1Y Return vs Nifty]]-AVERAGE(Table2[1Y Return vs Nifty]))/_xlfn.STDEV.P(Table2[1Y Return vs Nifty])</f>
        <v>0.67141693940678038</v>
      </c>
      <c r="I173">
        <v>3.29309962857474</v>
      </c>
      <c r="J173">
        <f>(Table2[[#This Row],[1M Return vs Nifty]]-AVERAGE(Table2[1M Return vs Nifty]))/_xlfn.STDEV.P(Table2[1M Return vs Nifty])</f>
        <v>0.56785715231809153</v>
      </c>
      <c r="K173">
        <v>8.8856583565277898</v>
      </c>
      <c r="L173">
        <f>(Table2[[#This Row],[6M Return vs Nifty]]-AVERAGE(Table2[6M Return vs Nifty]))/_xlfn.STDEV.P(Table2[6M Return vs Nifty])</f>
        <v>0.22477399740804954</v>
      </c>
      <c r="M173">
        <v>2.7117013700026402</v>
      </c>
      <c r="N173">
        <f>(Table2[[#This Row],[1W Return vs Nifty]]-AVERAGE(Table2[1W Return vs Nifty]))/_xlfn.STDEV.P(Table2[1W Return vs Nifty])</f>
        <v>0.36740321041398455</v>
      </c>
      <c r="O173">
        <v>689.83</v>
      </c>
      <c r="P173">
        <v>683.608073543655</v>
      </c>
      <c r="Q173">
        <v>609.07458315374402</v>
      </c>
      <c r="R173">
        <v>40.450814026613997</v>
      </c>
      <c r="S173" s="1">
        <f>(Table2[[#This Row],[Close Price]]-Table2[[#This Row],[20D EMA]])/Table2[[#This Row],[20D EMA]]</f>
        <v>-2.1570531870170905E-2</v>
      </c>
      <c r="T173" s="1">
        <f>(Table2[[#This Row],[Close Price]]-Table2[[#This Row],[50D EMA]])/Table2[[#This Row],[50D EMA]]</f>
        <v>-1.2665259347762879E-2</v>
      </c>
      <c r="U173" s="1">
        <f>(Table2[[#This Row],[Close Price]]-Table2[[#This Row],[200D EMA]])/Table2[[#This Row],[200D EMA]]</f>
        <v>0.10815656845366606</v>
      </c>
      <c r="V173">
        <v>0.69284190444029703</v>
      </c>
      <c r="W173">
        <v>669.15</v>
      </c>
      <c r="X173">
        <v>689.9</v>
      </c>
      <c r="Y173">
        <v>660.9</v>
      </c>
      <c r="Z173">
        <v>702</v>
      </c>
      <c r="AA173">
        <v>660.9</v>
      </c>
      <c r="AB173">
        <v>745</v>
      </c>
      <c r="AC173" s="1">
        <f>(Table2[[#This Row],[Close Price]]/Table2[[#This Row],[Day Low]])-1</f>
        <v>8.6677127699321677E-3</v>
      </c>
      <c r="AD173" s="1">
        <f>(Table2[[#This Row],[Day High]]/Table2[[#This Row],[Close Price]])-1</f>
        <v>2.2149788873249809E-2</v>
      </c>
      <c r="AE173" s="1">
        <f>(Table2[[#This Row],[Close Price]]/Table2[[#This Row],[Current Week Low]])-1</f>
        <v>2.1258889393251712E-2</v>
      </c>
      <c r="AF173" s="1">
        <f>(Table2[[#This Row],[Current Week High]]/Table2[[#This Row],[Close Price]])-1</f>
        <v>4.0077042743906777E-2</v>
      </c>
      <c r="AG173" s="1">
        <f>(Table2[[#This Row],[Close Price]]/Table2[[#This Row],[Current Month Low]])-1</f>
        <v>2.1258889393251712E-2</v>
      </c>
      <c r="AH173" s="1">
        <f>(Table2[[#This Row],[Current Month High]]/Table2[[#This Row],[Close Price]])-1</f>
        <v>0.10378546559004365</v>
      </c>
      <c r="AI173">
        <v>10.9119194014371</v>
      </c>
      <c r="AJ173">
        <v>67.502171485295904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0.01</v>
      </c>
      <c r="AM173" t="s">
        <v>3150</v>
      </c>
      <c r="AN173">
        <v>-5.4</v>
      </c>
      <c r="AO173" t="s">
        <v>3149</v>
      </c>
      <c r="AP173">
        <v>6.7351063772996003E-2</v>
      </c>
      <c r="AQ173">
        <f>(Table2[[#This Row],[Sharpe Ratio]]-AVERAGE(Table2[Sharpe Ratio]))/_xlfn.STDEV.P(Table2[Sharpe Ratio])</f>
        <v>0.12989551373533265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1.9613468132822387</v>
      </c>
      <c r="AS173">
        <f>_xlfn.RANK.AVG(Table2[[#This Row],[1Y Return vs Nifty Z-Score]],Table2[1Y Return vs Nifty Z-Score])</f>
        <v>136</v>
      </c>
      <c r="AT173">
        <f>_xlfn.RANK.AVG(Table2[[#This Row],[6M Return vs Nifty Z-Score]],Table2[6M Return vs Nifty Z-Score])</f>
        <v>237</v>
      </c>
      <c r="AU173">
        <f>_xlfn.RANK.AVG(Table2[[#This Row],[Sharpe Ratio Z-Score]],Table2[Sharpe Ratio Z-Score])</f>
        <v>312</v>
      </c>
      <c r="AV173">
        <f>(Table2[[#This Row],[Rank 1Y]]+Table2[[#This Row],[Rank 6M]]+Table2[[#This Row],[Rank Sharpe]])/3</f>
        <v>228.33333333333334</v>
      </c>
    </row>
    <row r="174" spans="1:48" x14ac:dyDescent="0.3">
      <c r="A174" t="s">
        <v>832</v>
      </c>
      <c r="B174" t="s">
        <v>833</v>
      </c>
      <c r="C174" t="s">
        <v>3104</v>
      </c>
      <c r="D174" t="s">
        <v>406</v>
      </c>
      <c r="E174">
        <v>17700.201808664999</v>
      </c>
      <c r="F174">
        <v>1030.6500000000001</v>
      </c>
      <c r="G174">
        <v>75.216017909253495</v>
      </c>
      <c r="H174">
        <f>(Table2[[#This Row],[1Y Return vs Nifty]]-AVERAGE(Table2[1Y Return vs Nifty]))/_xlfn.STDEV.P(Table2[1Y Return vs Nifty])</f>
        <v>1.2086686877090984</v>
      </c>
      <c r="I174">
        <v>0.27210724954861498</v>
      </c>
      <c r="J174">
        <f>(Table2[[#This Row],[1M Return vs Nifty]]-AVERAGE(Table2[1M Return vs Nifty]))/_xlfn.STDEV.P(Table2[1M Return vs Nifty])</f>
        <v>0.24896709054553753</v>
      </c>
      <c r="K174">
        <v>34.698763843591699</v>
      </c>
      <c r="L174">
        <f>(Table2[[#This Row],[6M Return vs Nifty]]-AVERAGE(Table2[6M Return vs Nifty]))/_xlfn.STDEV.P(Table2[6M Return vs Nifty])</f>
        <v>1.0980631449670859</v>
      </c>
      <c r="M174">
        <v>5.1033682517093997</v>
      </c>
      <c r="N174">
        <f>(Table2[[#This Row],[1W Return vs Nifty]]-AVERAGE(Table2[1W Return vs Nifty]))/_xlfn.STDEV.P(Table2[1W Return vs Nifty])</f>
        <v>0.95066235416457712</v>
      </c>
      <c r="O174">
        <v>1008</v>
      </c>
      <c r="P174">
        <v>1002.68580810308</v>
      </c>
      <c r="Q174">
        <v>836.06902316238097</v>
      </c>
      <c r="R174">
        <v>58.900870521512999</v>
      </c>
      <c r="S174" s="1">
        <f>(Table2[[#This Row],[Close Price]]-Table2[[#This Row],[20D EMA]])/Table2[[#This Row],[20D EMA]]</f>
        <v>2.2470238095238185E-2</v>
      </c>
      <c r="T174" s="1">
        <f>(Table2[[#This Row],[Close Price]]-Table2[[#This Row],[50D EMA]])/Table2[[#This Row],[50D EMA]]</f>
        <v>2.7889286624913742E-2</v>
      </c>
      <c r="U174" s="1">
        <f>(Table2[[#This Row],[Close Price]]-Table2[[#This Row],[200D EMA]])/Table2[[#This Row],[200D EMA]]</f>
        <v>0.2327331493536601</v>
      </c>
      <c r="V174">
        <v>0.39361354962978801</v>
      </c>
      <c r="W174">
        <v>1003.05</v>
      </c>
      <c r="X174">
        <v>1035.7</v>
      </c>
      <c r="Y174">
        <v>969.4</v>
      </c>
      <c r="Z174">
        <v>1035.7</v>
      </c>
      <c r="AA174">
        <v>956.6</v>
      </c>
      <c r="AB174">
        <v>1060</v>
      </c>
      <c r="AC174" s="1">
        <f>(Table2[[#This Row],[Close Price]]/Table2[[#This Row],[Day Low]])-1</f>
        <v>2.751607596829686E-2</v>
      </c>
      <c r="AD174" s="1">
        <f>(Table2[[#This Row],[Day High]]/Table2[[#This Row],[Close Price]])-1</f>
        <v>4.899820501625074E-3</v>
      </c>
      <c r="AE174" s="1">
        <f>(Table2[[#This Row],[Close Price]]/Table2[[#This Row],[Current Week Low]])-1</f>
        <v>6.3183412420053653E-2</v>
      </c>
      <c r="AF174" s="1">
        <f>(Table2[[#This Row],[Current Week High]]/Table2[[#This Row],[Close Price]])-1</f>
        <v>4.899820501625074E-3</v>
      </c>
      <c r="AG174" s="1">
        <f>(Table2[[#This Row],[Close Price]]/Table2[[#This Row],[Current Month Low]])-1</f>
        <v>7.7409575580179801E-2</v>
      </c>
      <c r="AH174" s="1">
        <f>(Table2[[#This Row],[Current Month High]]/Table2[[#This Row],[Close Price]])-1</f>
        <v>2.8477174598554145E-2</v>
      </c>
      <c r="AI174">
        <v>15.364090622422699</v>
      </c>
      <c r="AJ174">
        <v>125.895890410958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0.03</v>
      </c>
      <c r="AM174" t="s">
        <v>3150</v>
      </c>
      <c r="AN174">
        <v>1.74</v>
      </c>
      <c r="AO174" t="s">
        <v>3150</v>
      </c>
      <c r="AQ174">
        <f>(Table2[[#This Row],[Sharpe Ratio]]-AVERAGE(Table2[Sharpe Ratio]))/_xlfn.STDEV.P(Table2[Sharpe Ratio])</f>
        <v>-0.65451053890290556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2.8518507384833933</v>
      </c>
      <c r="AS174">
        <f>_xlfn.RANK.AVG(Table2[[#This Row],[1Y Return vs Nifty Z-Score]],Table2[1Y Return vs Nifty Z-Score])</f>
        <v>73</v>
      </c>
      <c r="AT174">
        <f>_xlfn.RANK.AVG(Table2[[#This Row],[6M Return vs Nifty Z-Score]],Table2[6M Return vs Nifty Z-Score])</f>
        <v>79</v>
      </c>
      <c r="AU174">
        <f>_xlfn.RANK.AVG(Table2[[#This Row],[Sharpe Ratio Z-Score]],Table2[Sharpe Ratio Z-Score])</f>
        <v>534</v>
      </c>
      <c r="AV174">
        <f>(Table2[[#This Row],[Rank 1Y]]+Table2[[#This Row],[Rank 6M]]+Table2[[#This Row],[Rank Sharpe]])/3</f>
        <v>228.66666666666666</v>
      </c>
    </row>
    <row r="175" spans="1:48" x14ac:dyDescent="0.3">
      <c r="A175" t="s">
        <v>1218</v>
      </c>
      <c r="B175" t="s">
        <v>1219</v>
      </c>
      <c r="C175" t="s">
        <v>3112</v>
      </c>
      <c r="D175" t="s">
        <v>276</v>
      </c>
      <c r="E175">
        <v>9450.901425</v>
      </c>
      <c r="F175">
        <v>1376.25</v>
      </c>
      <c r="G175">
        <v>41.722845922050801</v>
      </c>
      <c r="H175">
        <f>(Table2[[#This Row],[1Y Return vs Nifty]]-AVERAGE(Table2[1Y Return vs Nifty]))/_xlfn.STDEV.P(Table2[1Y Return vs Nifty])</f>
        <v>0.52746300352890785</v>
      </c>
      <c r="I175">
        <v>-15.1141492814768</v>
      </c>
      <c r="J175">
        <f>(Table2[[#This Row],[1M Return vs Nifty]]-AVERAGE(Table2[1M Return vs Nifty]))/_xlfn.STDEV.P(Table2[1M Return vs Nifty])</f>
        <v>-1.375176131294952</v>
      </c>
      <c r="K175">
        <v>34.105456041065999</v>
      </c>
      <c r="L175">
        <f>(Table2[[#This Row],[6M Return vs Nifty]]-AVERAGE(Table2[6M Return vs Nifty]))/_xlfn.STDEV.P(Table2[6M Return vs Nifty])</f>
        <v>1.0779908113469623</v>
      </c>
      <c r="M175">
        <v>-0.826393786159201</v>
      </c>
      <c r="N175">
        <f>(Table2[[#This Row],[1W Return vs Nifty]]-AVERAGE(Table2[1W Return vs Nifty]))/_xlfn.STDEV.P(Table2[1W Return vs Nifty])</f>
        <v>-0.49543699826023274</v>
      </c>
      <c r="O175">
        <v>1513.72</v>
      </c>
      <c r="P175">
        <v>1546.9363645993501</v>
      </c>
      <c r="Q175">
        <v>1314.20856036125</v>
      </c>
      <c r="R175">
        <v>24.338552905854499</v>
      </c>
      <c r="S175" s="1">
        <f>(Table2[[#This Row],[Close Price]]-Table2[[#This Row],[20D EMA]])/Table2[[#This Row],[20D EMA]]</f>
        <v>-9.0816002959596243E-2</v>
      </c>
      <c r="T175" s="1">
        <f>(Table2[[#This Row],[Close Price]]-Table2[[#This Row],[50D EMA]])/Table2[[#This Row],[50D EMA]]</f>
        <v>-0.11033832322091487</v>
      </c>
      <c r="U175" s="1">
        <f>(Table2[[#This Row],[Close Price]]-Table2[[#This Row],[200D EMA]])/Table2[[#This Row],[200D EMA]]</f>
        <v>4.7208214517866227E-2</v>
      </c>
      <c r="V175">
        <v>0.47180155547568903</v>
      </c>
      <c r="W175">
        <v>1369.05</v>
      </c>
      <c r="X175">
        <v>1420.95</v>
      </c>
      <c r="Y175">
        <v>1369.05</v>
      </c>
      <c r="Z175">
        <v>1436.65</v>
      </c>
      <c r="AA175">
        <v>1369.05</v>
      </c>
      <c r="AB175">
        <v>1644.25</v>
      </c>
      <c r="AC175" s="1">
        <f>(Table2[[#This Row],[Close Price]]/Table2[[#This Row],[Day Low]])-1</f>
        <v>5.2591212884847138E-3</v>
      </c>
      <c r="AD175" s="1">
        <f>(Table2[[#This Row],[Day High]]/Table2[[#This Row],[Close Price]])-1</f>
        <v>3.2479564032697583E-2</v>
      </c>
      <c r="AE175" s="1">
        <f>(Table2[[#This Row],[Close Price]]/Table2[[#This Row],[Current Week Low]])-1</f>
        <v>5.2591212884847138E-3</v>
      </c>
      <c r="AF175" s="1">
        <f>(Table2[[#This Row],[Current Week High]]/Table2[[#This Row],[Close Price]])-1</f>
        <v>4.3887375113533134E-2</v>
      </c>
      <c r="AG175" s="1">
        <f>(Table2[[#This Row],[Close Price]]/Table2[[#This Row],[Current Month Low]])-1</f>
        <v>5.2591212884847138E-3</v>
      </c>
      <c r="AH175" s="1">
        <f>(Table2[[#This Row],[Current Month High]]/Table2[[#This Row],[Close Price]])-1</f>
        <v>0.1947320617620345</v>
      </c>
      <c r="AI175">
        <v>36.672116257947302</v>
      </c>
      <c r="AJ175">
        <v>67.835365853658502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0.01</v>
      </c>
      <c r="AM175" t="s">
        <v>3150</v>
      </c>
      <c r="AN175">
        <v>-10.27</v>
      </c>
      <c r="AO175" t="s">
        <v>3149</v>
      </c>
      <c r="AP175">
        <v>2.1310350980767001E-2</v>
      </c>
      <c r="AQ175">
        <f>(Table2[[#This Row],[Sharpe Ratio]]-AVERAGE(Table2[Sharpe Ratio]))/_xlfn.STDEV.P(Table2[Sharpe Ratio])</f>
        <v>-0.40631893870043012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161</v>
      </c>
      <c r="AT175">
        <f>_xlfn.RANK.AVG(Table2[[#This Row],[6M Return vs Nifty Z-Score]],Table2[6M Return vs Nifty Z-Score])</f>
        <v>82</v>
      </c>
      <c r="AU175">
        <f>_xlfn.RANK.AVG(Table2[[#This Row],[Sharpe Ratio Z-Score]],Table2[Sharpe Ratio Z-Score])</f>
        <v>444</v>
      </c>
      <c r="AV175">
        <f>(Table2[[#This Row],[Rank 1Y]]+Table2[[#This Row],[Rank 6M]]+Table2[[#This Row],[Rank Sharpe]])/3</f>
        <v>229</v>
      </c>
    </row>
    <row r="176" spans="1:48" x14ac:dyDescent="0.3">
      <c r="A176" t="s">
        <v>209</v>
      </c>
      <c r="B176" t="s">
        <v>210</v>
      </c>
      <c r="C176" t="s">
        <v>3109</v>
      </c>
      <c r="D176" t="s">
        <v>211</v>
      </c>
      <c r="E176">
        <v>113875.399364328</v>
      </c>
      <c r="F176">
        <v>161.84</v>
      </c>
      <c r="G176">
        <v>68.819717198274205</v>
      </c>
      <c r="H176">
        <f>(Table2[[#This Row],[1Y Return vs Nifty]]-AVERAGE(Table2[1Y Return vs Nifty]))/_xlfn.STDEV.P(Table2[1Y Return vs Nifty])</f>
        <v>1.0785766079350563</v>
      </c>
      <c r="I176">
        <v>-13.6673161117043</v>
      </c>
      <c r="J176">
        <f>(Table2[[#This Row],[1M Return vs Nifty]]-AVERAGE(Table2[1M Return vs Nifty]))/_xlfn.STDEV.P(Table2[1M Return vs Nifty])</f>
        <v>-1.2224512445701243</v>
      </c>
      <c r="K176">
        <v>19.3352053686523</v>
      </c>
      <c r="L176">
        <f>(Table2[[#This Row],[6M Return vs Nifty]]-AVERAGE(Table2[6M Return vs Nifty]))/_xlfn.STDEV.P(Table2[6M Return vs Nifty])</f>
        <v>0.57829504148271427</v>
      </c>
      <c r="M176">
        <v>3.3701653111213101</v>
      </c>
      <c r="N176">
        <f>(Table2[[#This Row],[1W Return vs Nifty]]-AVERAGE(Table2[1W Return vs Nifty]))/_xlfn.STDEV.P(Table2[1W Return vs Nifty])</f>
        <v>0.52798373165005386</v>
      </c>
      <c r="O176">
        <v>177.44</v>
      </c>
      <c r="P176">
        <v>186.69746401834601</v>
      </c>
      <c r="Q176">
        <v>166.217155420598</v>
      </c>
      <c r="R176">
        <v>25.108754129806002</v>
      </c>
      <c r="S176" s="1">
        <f>(Table2[[#This Row],[Close Price]]-Table2[[#This Row],[20D EMA]])/Table2[[#This Row],[20D EMA]]</f>
        <v>-8.7917042380522961E-2</v>
      </c>
      <c r="T176" s="1">
        <f>(Table2[[#This Row],[Close Price]]-Table2[[#This Row],[50D EMA]])/Table2[[#This Row],[50D EMA]]</f>
        <v>-0.13314301910337339</v>
      </c>
      <c r="U176" s="1">
        <f>(Table2[[#This Row],[Close Price]]-Table2[[#This Row],[200D EMA]])/Table2[[#This Row],[200D EMA]]</f>
        <v>-2.6333956982490712E-2</v>
      </c>
      <c r="V176">
        <v>1.12850643340155</v>
      </c>
      <c r="W176">
        <v>161</v>
      </c>
      <c r="X176">
        <v>165.3</v>
      </c>
      <c r="Y176">
        <v>161</v>
      </c>
      <c r="Z176">
        <v>169.99</v>
      </c>
      <c r="AA176">
        <v>158.80000000000001</v>
      </c>
      <c r="AB176">
        <v>189.74</v>
      </c>
      <c r="AC176" s="1">
        <f>(Table2[[#This Row],[Close Price]]/Table2[[#This Row],[Day Low]])-1</f>
        <v>5.2173913043478404E-3</v>
      </c>
      <c r="AD176" s="1">
        <f>(Table2[[#This Row],[Day High]]/Table2[[#This Row],[Close Price]])-1</f>
        <v>2.137913989125062E-2</v>
      </c>
      <c r="AE176" s="1">
        <f>(Table2[[#This Row],[Close Price]]/Table2[[#This Row],[Current Week Low]])-1</f>
        <v>5.2173913043478404E-3</v>
      </c>
      <c r="AF176" s="1">
        <f>(Table2[[#This Row],[Current Week High]]/Table2[[#This Row],[Close Price]])-1</f>
        <v>5.0358378645575907E-2</v>
      </c>
      <c r="AG176" s="1">
        <f>(Table2[[#This Row],[Close Price]]/Table2[[#This Row],[Current Month Low]])-1</f>
        <v>1.9143576826196496E-2</v>
      </c>
      <c r="AH176" s="1">
        <f>(Table2[[#This Row],[Current Month High]]/Table2[[#This Row],[Close Price]])-1</f>
        <v>0.17239248640632732</v>
      </c>
      <c r="AI176">
        <v>34.076866040533801</v>
      </c>
      <c r="AJ176">
        <v>86.451612903225794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-0.06</v>
      </c>
      <c r="AM176" t="s">
        <v>3149</v>
      </c>
      <c r="AN176">
        <v>-11.19</v>
      </c>
      <c r="AO176" t="s">
        <v>3149</v>
      </c>
      <c r="AP176">
        <v>2.2950371105641999E-2</v>
      </c>
      <c r="AQ176">
        <f>(Table2[[#This Row],[Sharpe Ratio]]-AVERAGE(Table2[Sharpe Ratio]))/_xlfn.STDEV.P(Table2[Sharpe Ratio])</f>
        <v>-0.38721839833277732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85</v>
      </c>
      <c r="AT176">
        <f>_xlfn.RANK.AVG(Table2[[#This Row],[6M Return vs Nifty Z-Score]],Table2[6M Return vs Nifty Z-Score])</f>
        <v>163</v>
      </c>
      <c r="AU176">
        <f>_xlfn.RANK.AVG(Table2[[#This Row],[Sharpe Ratio Z-Score]],Table2[Sharpe Ratio Z-Score])</f>
        <v>440</v>
      </c>
      <c r="AV176">
        <f>(Table2[[#This Row],[Rank 1Y]]+Table2[[#This Row],[Rank 6M]]+Table2[[#This Row],[Rank Sharpe]])/3</f>
        <v>229.33333333333334</v>
      </c>
    </row>
    <row r="177" spans="1:48" x14ac:dyDescent="0.3">
      <c r="A177" t="s">
        <v>879</v>
      </c>
      <c r="B177" t="s">
        <v>880</v>
      </c>
      <c r="C177" t="s">
        <v>3104</v>
      </c>
      <c r="D177" t="s">
        <v>206</v>
      </c>
      <c r="E177">
        <v>16518.8355160299</v>
      </c>
      <c r="F177">
        <v>1282.5</v>
      </c>
      <c r="G177">
        <v>44.242140003875299</v>
      </c>
      <c r="H177">
        <f>(Table2[[#This Row],[1Y Return vs Nifty]]-AVERAGE(Table2[1Y Return vs Nifty]))/_xlfn.STDEV.P(Table2[1Y Return vs Nifty])</f>
        <v>0.57870202768929746</v>
      </c>
      <c r="I177">
        <v>4.9671398889173002</v>
      </c>
      <c r="J177">
        <f>(Table2[[#This Row],[1M Return vs Nifty]]-AVERAGE(Table2[1M Return vs Nifty]))/_xlfn.STDEV.P(Table2[1M Return vs Nifty])</f>
        <v>0.74456557625740416</v>
      </c>
      <c r="K177">
        <v>35.509088702312702</v>
      </c>
      <c r="L177">
        <f>(Table2[[#This Row],[6M Return vs Nifty]]-AVERAGE(Table2[6M Return vs Nifty]))/_xlfn.STDEV.P(Table2[6M Return vs Nifty])</f>
        <v>1.125477432855577</v>
      </c>
      <c r="M177">
        <v>0.58612254577330303</v>
      </c>
      <c r="N177">
        <f>(Table2[[#This Row],[1W Return vs Nifty]]-AVERAGE(Table2[1W Return vs Nifty]))/_xlfn.STDEV.P(Table2[1W Return vs Nifty])</f>
        <v>-0.15096466701786979</v>
      </c>
      <c r="O177">
        <v>1290.1300000000001</v>
      </c>
      <c r="P177">
        <v>1250.51392351145</v>
      </c>
      <c r="Q177">
        <v>1077.7240828936399</v>
      </c>
      <c r="R177">
        <v>49.957766540268899</v>
      </c>
      <c r="S177" s="1">
        <f>(Table2[[#This Row],[Close Price]]-Table2[[#This Row],[20D EMA]])/Table2[[#This Row],[20D EMA]]</f>
        <v>-5.9141326843032164E-3</v>
      </c>
      <c r="T177" s="1">
        <f>(Table2[[#This Row],[Close Price]]-Table2[[#This Row],[50D EMA]])/Table2[[#This Row],[50D EMA]]</f>
        <v>2.5578344940560851E-2</v>
      </c>
      <c r="U177" s="1">
        <f>(Table2[[#This Row],[Close Price]]-Table2[[#This Row],[200D EMA]])/Table2[[#This Row],[200D EMA]]</f>
        <v>0.19000773978859797</v>
      </c>
      <c r="V177">
        <v>0.66460580905102795</v>
      </c>
      <c r="W177">
        <v>1257.95</v>
      </c>
      <c r="X177">
        <v>1304.7</v>
      </c>
      <c r="Y177">
        <v>1257.95</v>
      </c>
      <c r="Z177">
        <v>1304.7</v>
      </c>
      <c r="AA177">
        <v>1253.8499999999999</v>
      </c>
      <c r="AB177">
        <v>1400</v>
      </c>
      <c r="AC177" s="1">
        <f>(Table2[[#This Row],[Close Price]]/Table2[[#This Row],[Day Low]])-1</f>
        <v>1.9515879009499582E-2</v>
      </c>
      <c r="AD177" s="1">
        <f>(Table2[[#This Row],[Day High]]/Table2[[#This Row],[Close Price]])-1</f>
        <v>1.7309941520467831E-2</v>
      </c>
      <c r="AE177" s="1">
        <f>(Table2[[#This Row],[Close Price]]/Table2[[#This Row],[Current Week Low]])-1</f>
        <v>1.9515879009499582E-2</v>
      </c>
      <c r="AF177" s="1">
        <f>(Table2[[#This Row],[Current Week High]]/Table2[[#This Row],[Close Price]])-1</f>
        <v>1.7309941520467831E-2</v>
      </c>
      <c r="AG177" s="1">
        <f>(Table2[[#This Row],[Close Price]]/Table2[[#This Row],[Current Month Low]])-1</f>
        <v>2.2849623160665189E-2</v>
      </c>
      <c r="AH177" s="1">
        <f>(Table2[[#This Row],[Current Month High]]/Table2[[#This Row],[Close Price]])-1</f>
        <v>9.161793372319682E-2</v>
      </c>
      <c r="AI177">
        <v>9.1617933723196803</v>
      </c>
      <c r="AJ177">
        <v>65.419837482264896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0.11</v>
      </c>
      <c r="AM177" t="s">
        <v>3150</v>
      </c>
      <c r="AN177">
        <v>-4.8</v>
      </c>
      <c r="AO177" t="s">
        <v>3149</v>
      </c>
      <c r="AP177">
        <v>1.4589716475317E-2</v>
      </c>
      <c r="AQ177">
        <f>(Table2[[#This Row],[Sharpe Ratio]]-AVERAGE(Table2[Sharpe Ratio]))/_xlfn.STDEV.P(Table2[Sharpe Ratio])</f>
        <v>-0.48459099690299157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1.8131893728814175</v>
      </c>
      <c r="AS177">
        <f>_xlfn.RANK.AVG(Table2[[#This Row],[1Y Return vs Nifty Z-Score]],Table2[1Y Return vs Nifty Z-Score])</f>
        <v>151</v>
      </c>
      <c r="AT177">
        <f>_xlfn.RANK.AVG(Table2[[#This Row],[6M Return vs Nifty Z-Score]],Table2[6M Return vs Nifty Z-Score])</f>
        <v>76</v>
      </c>
      <c r="AU177">
        <f>_xlfn.RANK.AVG(Table2[[#This Row],[Sharpe Ratio Z-Score]],Table2[Sharpe Ratio Z-Score])</f>
        <v>466</v>
      </c>
      <c r="AV177">
        <f>(Table2[[#This Row],[Rank 1Y]]+Table2[[#This Row],[Rank 6M]]+Table2[[#This Row],[Rank Sharpe]])/3</f>
        <v>231</v>
      </c>
    </row>
    <row r="178" spans="1:48" x14ac:dyDescent="0.3">
      <c r="A178" t="s">
        <v>1679</v>
      </c>
      <c r="B178" t="s">
        <v>1680</v>
      </c>
      <c r="C178" t="s">
        <v>3102</v>
      </c>
      <c r="D178" t="s">
        <v>270</v>
      </c>
      <c r="E178">
        <v>5109.4717157650002</v>
      </c>
      <c r="F178">
        <v>1037.6500000000001</v>
      </c>
      <c r="G178">
        <v>57.519172551223598</v>
      </c>
      <c r="H178">
        <f>(Table2[[#This Row],[1Y Return vs Nifty]]-AVERAGE(Table2[1Y Return vs Nifty]))/_xlfn.STDEV.P(Table2[1Y Return vs Nifty])</f>
        <v>0.84873885918900716</v>
      </c>
      <c r="I178">
        <v>-10.078289404464501</v>
      </c>
      <c r="J178">
        <f>(Table2[[#This Row],[1M Return vs Nifty]]-AVERAGE(Table2[1M Return vs Nifty]))/_xlfn.STDEV.P(Table2[1M Return vs Nifty])</f>
        <v>-0.84360058730895016</v>
      </c>
      <c r="K178">
        <v>6.7565245221159804</v>
      </c>
      <c r="L178">
        <f>(Table2[[#This Row],[6M Return vs Nifty]]-AVERAGE(Table2[6M Return vs Nifty]))/_xlfn.STDEV.P(Table2[6M Return vs Nifty])</f>
        <v>0.15274277775397135</v>
      </c>
      <c r="M178">
        <v>-1.71645788153671</v>
      </c>
      <c r="N178">
        <f>(Table2[[#This Row],[1W Return vs Nifty]]-AVERAGE(Table2[1W Return vs Nifty]))/_xlfn.STDEV.P(Table2[1W Return vs Nifty])</f>
        <v>-0.71249817267535887</v>
      </c>
      <c r="O178">
        <v>1155.03</v>
      </c>
      <c r="P178">
        <v>1219.25300670877</v>
      </c>
      <c r="Q178">
        <v>1109.3135131224301</v>
      </c>
      <c r="R178">
        <v>23.5424484547842</v>
      </c>
      <c r="S178" s="1">
        <f>(Table2[[#This Row],[Close Price]]-Table2[[#This Row],[20D EMA]])/Table2[[#This Row],[20D EMA]]</f>
        <v>-0.10162506601560123</v>
      </c>
      <c r="T178" s="1">
        <f>(Table2[[#This Row],[Close Price]]-Table2[[#This Row],[50D EMA]])/Table2[[#This Row],[50D EMA]]</f>
        <v>-0.14894612169051433</v>
      </c>
      <c r="U178" s="1">
        <f>(Table2[[#This Row],[Close Price]]-Table2[[#This Row],[200D EMA]])/Table2[[#This Row],[200D EMA]]</f>
        <v>-6.4601676870153488E-2</v>
      </c>
      <c r="V178">
        <v>0.59991036371296202</v>
      </c>
      <c r="W178">
        <v>1033.5999999999999</v>
      </c>
      <c r="X178">
        <v>1083.3</v>
      </c>
      <c r="Y178">
        <v>1033.5999999999999</v>
      </c>
      <c r="Z178">
        <v>1109.75</v>
      </c>
      <c r="AA178">
        <v>1033.5999999999999</v>
      </c>
      <c r="AB178">
        <v>1280</v>
      </c>
      <c r="AC178" s="1">
        <f>(Table2[[#This Row],[Close Price]]/Table2[[#This Row],[Day Low]])-1</f>
        <v>3.9183436532510552E-3</v>
      </c>
      <c r="AD178" s="1">
        <f>(Table2[[#This Row],[Day High]]/Table2[[#This Row],[Close Price]])-1</f>
        <v>4.3993639473810964E-2</v>
      </c>
      <c r="AE178" s="1">
        <f>(Table2[[#This Row],[Close Price]]/Table2[[#This Row],[Current Week Low]])-1</f>
        <v>3.9183436532510552E-3</v>
      </c>
      <c r="AF178" s="1">
        <f>(Table2[[#This Row],[Current Week High]]/Table2[[#This Row],[Close Price]])-1</f>
        <v>6.9483930034211827E-2</v>
      </c>
      <c r="AG178" s="1">
        <f>(Table2[[#This Row],[Close Price]]/Table2[[#This Row],[Current Month Low]])-1</f>
        <v>3.9183436532510552E-3</v>
      </c>
      <c r="AH178" s="1">
        <f>(Table2[[#This Row],[Current Month High]]/Table2[[#This Row],[Close Price]])-1</f>
        <v>0.23355659422734054</v>
      </c>
      <c r="AI178">
        <v>45.863248686936799</v>
      </c>
      <c r="AJ178">
        <v>69.509107244956297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-0.21</v>
      </c>
      <c r="AM178" t="s">
        <v>3149</v>
      </c>
      <c r="AN178">
        <v>-12.3</v>
      </c>
      <c r="AO178" t="s">
        <v>3149</v>
      </c>
      <c r="AP178">
        <v>6.4087451873322002E-2</v>
      </c>
      <c r="AQ178">
        <f>(Table2[[#This Row],[Sharpe Ratio]]-AVERAGE(Table2[Sharpe Ratio]))/_xlfn.STDEV.P(Table2[Sharpe Ratio])</f>
        <v>9.1885766239809319E-2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110</v>
      </c>
      <c r="AT178">
        <f>_xlfn.RANK.AVG(Table2[[#This Row],[6M Return vs Nifty Z-Score]],Table2[6M Return vs Nifty Z-Score])</f>
        <v>259</v>
      </c>
      <c r="AU178">
        <f>_xlfn.RANK.AVG(Table2[[#This Row],[Sharpe Ratio Z-Score]],Table2[Sharpe Ratio Z-Score])</f>
        <v>325</v>
      </c>
      <c r="AV178">
        <f>(Table2[[#This Row],[Rank 1Y]]+Table2[[#This Row],[Rank 6M]]+Table2[[#This Row],[Rank Sharpe]])/3</f>
        <v>231.33333333333334</v>
      </c>
    </row>
    <row r="179" spans="1:48" x14ac:dyDescent="0.3">
      <c r="A179" t="s">
        <v>760</v>
      </c>
      <c r="B179" t="s">
        <v>761</v>
      </c>
      <c r="C179" t="s">
        <v>3108</v>
      </c>
      <c r="D179" t="s">
        <v>247</v>
      </c>
      <c r="E179">
        <v>21322.786669149998</v>
      </c>
      <c r="F179">
        <v>428.15</v>
      </c>
      <c r="G179">
        <v>10.1504451564745</v>
      </c>
      <c r="H179">
        <f>(Table2[[#This Row],[1Y Return vs Nifty]]-AVERAGE(Table2[1Y Return vs Nifty]))/_xlfn.STDEV.P(Table2[1Y Return vs Nifty])</f>
        <v>-0.11467679956120341</v>
      </c>
      <c r="I179">
        <v>8.2602821601648504</v>
      </c>
      <c r="J179">
        <f>(Table2[[#This Row],[1M Return vs Nifty]]-AVERAGE(Table2[1M Return vs Nifty]))/_xlfn.STDEV.P(Table2[1M Return vs Nifty])</f>
        <v>1.0921832497063111</v>
      </c>
      <c r="K179">
        <v>15.618320404508401</v>
      </c>
      <c r="L179">
        <f>(Table2[[#This Row],[6M Return vs Nifty]]-AVERAGE(Table2[6M Return vs Nifty]))/_xlfn.STDEV.P(Table2[6M Return vs Nifty])</f>
        <v>0.45254824578860847</v>
      </c>
      <c r="M179">
        <v>0.56939427782371699</v>
      </c>
      <c r="N179">
        <f>(Table2[[#This Row],[1W Return vs Nifty]]-AVERAGE(Table2[1W Return vs Nifty]))/_xlfn.STDEV.P(Table2[1W Return vs Nifty])</f>
        <v>-0.15504421309317573</v>
      </c>
      <c r="O179">
        <v>432.58</v>
      </c>
      <c r="P179">
        <v>423.02177838383398</v>
      </c>
      <c r="Q179">
        <v>394.97489457192</v>
      </c>
      <c r="R179">
        <v>39.432636548579801</v>
      </c>
      <c r="S179" s="1">
        <f>(Table2[[#This Row],[Close Price]]-Table2[[#This Row],[20D EMA]])/Table2[[#This Row],[20D EMA]]</f>
        <v>-1.0240880299597778E-2</v>
      </c>
      <c r="T179" s="1">
        <f>(Table2[[#This Row],[Close Price]]-Table2[[#This Row],[50D EMA]])/Table2[[#This Row],[50D EMA]]</f>
        <v>1.2122831206843557E-2</v>
      </c>
      <c r="U179" s="1">
        <f>(Table2[[#This Row],[Close Price]]-Table2[[#This Row],[200D EMA]])/Table2[[#This Row],[200D EMA]]</f>
        <v>8.3992947106260193E-2</v>
      </c>
      <c r="V179">
        <v>0.62325229614295896</v>
      </c>
      <c r="W179">
        <v>426</v>
      </c>
      <c r="X179">
        <v>437.7</v>
      </c>
      <c r="Y179">
        <v>426</v>
      </c>
      <c r="Z179">
        <v>440.5</v>
      </c>
      <c r="AA179">
        <v>426</v>
      </c>
      <c r="AB179">
        <v>452.85</v>
      </c>
      <c r="AC179" s="1">
        <f>(Table2[[#This Row],[Close Price]]/Table2[[#This Row],[Day Low]])-1</f>
        <v>5.0469483568074125E-3</v>
      </c>
      <c r="AD179" s="1">
        <f>(Table2[[#This Row],[Day High]]/Table2[[#This Row],[Close Price]])-1</f>
        <v>2.2305266845731753E-2</v>
      </c>
      <c r="AE179" s="1">
        <f>(Table2[[#This Row],[Close Price]]/Table2[[#This Row],[Current Week Low]])-1</f>
        <v>5.0469483568074125E-3</v>
      </c>
      <c r="AF179" s="1">
        <f>(Table2[[#This Row],[Current Week High]]/Table2[[#This Row],[Close Price]])-1</f>
        <v>2.8845030947098005E-2</v>
      </c>
      <c r="AG179" s="1">
        <f>(Table2[[#This Row],[Close Price]]/Table2[[#This Row],[Current Month Low]])-1</f>
        <v>5.0469483568074125E-3</v>
      </c>
      <c r="AH179" s="1">
        <f>(Table2[[#This Row],[Current Month High]]/Table2[[#This Row],[Close Price]])-1</f>
        <v>5.769006189419601E-2</v>
      </c>
      <c r="AI179">
        <v>30.3281560200864</v>
      </c>
      <c r="AJ179">
        <v>37.624558019929196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0.13</v>
      </c>
      <c r="AM179" t="s">
        <v>3150</v>
      </c>
      <c r="AN179">
        <v>-3.76</v>
      </c>
      <c r="AO179" t="s">
        <v>3149</v>
      </c>
      <c r="AP179">
        <v>0.114956909595787</v>
      </c>
      <c r="AQ179">
        <f>(Table2[[#This Row],[Sharpe Ratio]]-AVERAGE(Table2[Sharpe Ratio]))/_xlfn.STDEV.P(Table2[Sharpe Ratio])</f>
        <v>0.6843383318951286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1.959348814735669</v>
      </c>
      <c r="AS179">
        <f>_xlfn.RANK.AVG(Table2[[#This Row],[1Y Return vs Nifty Z-Score]],Table2[1Y Return vs Nifty Z-Score])</f>
        <v>339</v>
      </c>
      <c r="AT179">
        <f>_xlfn.RANK.AVG(Table2[[#This Row],[6M Return vs Nifty Z-Score]],Table2[6M Return vs Nifty Z-Score])</f>
        <v>185</v>
      </c>
      <c r="AU179">
        <f>_xlfn.RANK.AVG(Table2[[#This Row],[Sharpe Ratio Z-Score]],Table2[Sharpe Ratio Z-Score])</f>
        <v>174</v>
      </c>
      <c r="AV179">
        <f>(Table2[[#This Row],[Rank 1Y]]+Table2[[#This Row],[Rank 6M]]+Table2[[#This Row],[Rank Sharpe]])/3</f>
        <v>232.66666666666666</v>
      </c>
    </row>
    <row r="180" spans="1:48" x14ac:dyDescent="0.3">
      <c r="A180" t="s">
        <v>1063</v>
      </c>
      <c r="B180" t="s">
        <v>1064</v>
      </c>
      <c r="C180" t="s">
        <v>3113</v>
      </c>
      <c r="D180" t="s">
        <v>114</v>
      </c>
      <c r="E180">
        <v>12005.311483949999</v>
      </c>
      <c r="F180">
        <v>395.3</v>
      </c>
      <c r="G180">
        <v>0.36099871461175298</v>
      </c>
      <c r="H180">
        <f>(Table2[[#This Row],[1Y Return vs Nifty]]-AVERAGE(Table2[1Y Return vs Nifty]))/_xlfn.STDEV.P(Table2[1Y Return vs Nifty])</f>
        <v>-0.31378086064333793</v>
      </c>
      <c r="I180">
        <v>-3.05765669813746</v>
      </c>
      <c r="J180">
        <f>(Table2[[#This Row],[1M Return vs Nifty]]-AVERAGE(Table2[1M Return vs Nifty]))/_xlfn.STDEV.P(Table2[1M Return vs Nifty])</f>
        <v>-0.10251629562173782</v>
      </c>
      <c r="K180">
        <v>11.604295375475701</v>
      </c>
      <c r="L180">
        <f>(Table2[[#This Row],[6M Return vs Nifty]]-AVERAGE(Table2[6M Return vs Nifty]))/_xlfn.STDEV.P(Table2[6M Return vs Nifty])</f>
        <v>0.31674883577026269</v>
      </c>
      <c r="M180">
        <v>7.0402323036108303</v>
      </c>
      <c r="N180">
        <f>(Table2[[#This Row],[1W Return vs Nifty]]-AVERAGE(Table2[1W Return vs Nifty]))/_xlfn.STDEV.P(Table2[1W Return vs Nifty])</f>
        <v>1.4230080964224419</v>
      </c>
      <c r="O180">
        <v>396.21</v>
      </c>
      <c r="P180">
        <v>387.15691475603501</v>
      </c>
      <c r="Q180">
        <v>357.62837491140601</v>
      </c>
      <c r="R180">
        <v>48.662042366921803</v>
      </c>
      <c r="S180" s="1">
        <f>(Table2[[#This Row],[Close Price]]-Table2[[#This Row],[20D EMA]])/Table2[[#This Row],[20D EMA]]</f>
        <v>-2.2967618182276272E-3</v>
      </c>
      <c r="T180" s="1">
        <f>(Table2[[#This Row],[Close Price]]-Table2[[#This Row],[50D EMA]])/Table2[[#This Row],[50D EMA]]</f>
        <v>2.1033035788851476E-2</v>
      </c>
      <c r="U180" s="1">
        <f>(Table2[[#This Row],[Close Price]]-Table2[[#This Row],[200D EMA]])/Table2[[#This Row],[200D EMA]]</f>
        <v>0.10533734941453193</v>
      </c>
      <c r="V180">
        <v>0.50402768750137905</v>
      </c>
      <c r="W180">
        <v>387</v>
      </c>
      <c r="X180">
        <v>396.95</v>
      </c>
      <c r="Y180">
        <v>374.95</v>
      </c>
      <c r="Z180">
        <v>402.45</v>
      </c>
      <c r="AA180">
        <v>363.7</v>
      </c>
      <c r="AB180">
        <v>437.7</v>
      </c>
      <c r="AC180" s="1">
        <f>(Table2[[#This Row],[Close Price]]/Table2[[#This Row],[Day Low]])-1</f>
        <v>2.1447028423772663E-2</v>
      </c>
      <c r="AD180" s="1">
        <f>(Table2[[#This Row],[Day High]]/Table2[[#This Row],[Close Price]])-1</f>
        <v>4.1740450290916886E-3</v>
      </c>
      <c r="AE180" s="1">
        <f>(Table2[[#This Row],[Close Price]]/Table2[[#This Row],[Current Week Low]])-1</f>
        <v>5.4273903187091577E-2</v>
      </c>
      <c r="AF180" s="1">
        <f>(Table2[[#This Row],[Current Week High]]/Table2[[#This Row],[Close Price]])-1</f>
        <v>1.8087528459397761E-2</v>
      </c>
      <c r="AG180" s="1">
        <f>(Table2[[#This Row],[Close Price]]/Table2[[#This Row],[Current Month Low]])-1</f>
        <v>8.6884795160846906E-2</v>
      </c>
      <c r="AH180" s="1">
        <f>(Table2[[#This Row],[Current Month High]]/Table2[[#This Row],[Close Price]])-1</f>
        <v>0.10726030862635971</v>
      </c>
      <c r="AI180">
        <v>14.0905641285099</v>
      </c>
      <c r="AJ180">
        <v>44.772019776597602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0.26</v>
      </c>
      <c r="AM180" t="s">
        <v>3150</v>
      </c>
      <c r="AN180">
        <v>-7.99</v>
      </c>
      <c r="AO180" t="s">
        <v>3149</v>
      </c>
      <c r="AP180">
        <v>0.167057185951204</v>
      </c>
      <c r="AQ180">
        <f>(Table2[[#This Row],[Sharpe Ratio]]-AVERAGE(Table2[Sharpe Ratio]))/_xlfn.STDEV.P(Table2[Sharpe Ratio])</f>
        <v>1.2911256612691253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2.6145854371967543</v>
      </c>
      <c r="AS180">
        <f>_xlfn.RANK.AVG(Table2[[#This Row],[1Y Return vs Nifty Z-Score]],Table2[1Y Return vs Nifty Z-Score])</f>
        <v>419</v>
      </c>
      <c r="AT180">
        <f>_xlfn.RANK.AVG(Table2[[#This Row],[6M Return vs Nifty Z-Score]],Table2[6M Return vs Nifty Z-Score])</f>
        <v>219</v>
      </c>
      <c r="AU180">
        <f>_xlfn.RANK.AVG(Table2[[#This Row],[Sharpe Ratio Z-Score]],Table2[Sharpe Ratio Z-Score])</f>
        <v>62</v>
      </c>
      <c r="AV180">
        <f>(Table2[[#This Row],[Rank 1Y]]+Table2[[#This Row],[Rank 6M]]+Table2[[#This Row],[Rank Sharpe]])/3</f>
        <v>233.33333333333334</v>
      </c>
    </row>
    <row r="181" spans="1:48" x14ac:dyDescent="0.3">
      <c r="A181" t="s">
        <v>561</v>
      </c>
      <c r="B181" t="s">
        <v>562</v>
      </c>
      <c r="C181" t="s">
        <v>3120</v>
      </c>
      <c r="D181" t="s">
        <v>166</v>
      </c>
      <c r="E181">
        <v>33686.995223115002</v>
      </c>
      <c r="F181">
        <v>1000.35</v>
      </c>
      <c r="G181">
        <v>38.234140796917899</v>
      </c>
      <c r="H181">
        <f>(Table2[[#This Row],[1Y Return vs Nifty]]-AVERAGE(Table2[1Y Return vs Nifty]))/_xlfn.STDEV.P(Table2[1Y Return vs Nifty])</f>
        <v>0.4565074737696741</v>
      </c>
      <c r="I181">
        <v>4.3365202112575298</v>
      </c>
      <c r="J181">
        <f>(Table2[[#This Row],[1M Return vs Nifty]]-AVERAGE(Table2[1M Return vs Nifty]))/_xlfn.STDEV.P(Table2[1M Return vs Nifty])</f>
        <v>0.67799859338115465</v>
      </c>
      <c r="K181">
        <v>18.2240582572642</v>
      </c>
      <c r="L181">
        <f>(Table2[[#This Row],[6M Return vs Nifty]]-AVERAGE(Table2[6M Return vs Nifty]))/_xlfn.STDEV.P(Table2[6M Return vs Nifty])</f>
        <v>0.54070356632281591</v>
      </c>
      <c r="M181">
        <v>7.9196485862529196</v>
      </c>
      <c r="N181">
        <f>(Table2[[#This Row],[1W Return vs Nifty]]-AVERAGE(Table2[1W Return vs Nifty]))/_xlfn.STDEV.P(Table2[1W Return vs Nifty])</f>
        <v>1.6374725738701184</v>
      </c>
      <c r="O181">
        <v>1011.57</v>
      </c>
      <c r="P181">
        <v>1037.27367599946</v>
      </c>
      <c r="Q181">
        <v>928.16723049651398</v>
      </c>
      <c r="R181">
        <v>49.722156310026101</v>
      </c>
      <c r="S181" s="1">
        <f>(Table2[[#This Row],[Close Price]]-Table2[[#This Row],[20D EMA]])/Table2[[#This Row],[20D EMA]]</f>
        <v>-1.1091669385213112E-2</v>
      </c>
      <c r="T181" s="1">
        <f>(Table2[[#This Row],[Close Price]]-Table2[[#This Row],[50D EMA]])/Table2[[#This Row],[50D EMA]]</f>
        <v>-3.5596850526339985E-2</v>
      </c>
      <c r="U181" s="1">
        <f>(Table2[[#This Row],[Close Price]]-Table2[[#This Row],[200D EMA]])/Table2[[#This Row],[200D EMA]]</f>
        <v>7.7769142382749901E-2</v>
      </c>
      <c r="V181">
        <v>0.84976748512713196</v>
      </c>
      <c r="W181">
        <v>995.4</v>
      </c>
      <c r="X181">
        <v>1025</v>
      </c>
      <c r="Y181">
        <v>934.15</v>
      </c>
      <c r="Z181">
        <v>1079.8499999999999</v>
      </c>
      <c r="AA181">
        <v>921</v>
      </c>
      <c r="AB181">
        <v>1079.8499999999999</v>
      </c>
      <c r="AC181" s="1">
        <f>(Table2[[#This Row],[Close Price]]/Table2[[#This Row],[Day Low]])-1</f>
        <v>4.9728752260398412E-3</v>
      </c>
      <c r="AD181" s="1">
        <f>(Table2[[#This Row],[Day High]]/Table2[[#This Row],[Close Price]])-1</f>
        <v>2.4641375518568376E-2</v>
      </c>
      <c r="AE181" s="1">
        <f>(Table2[[#This Row],[Close Price]]/Table2[[#This Row],[Current Week Low]])-1</f>
        <v>7.0866563185783882E-2</v>
      </c>
      <c r="AF181" s="1">
        <f>(Table2[[#This Row],[Current Week High]]/Table2[[#This Row],[Close Price]])-1</f>
        <v>7.9472184735342566E-2</v>
      </c>
      <c r="AG181" s="1">
        <f>(Table2[[#This Row],[Close Price]]/Table2[[#This Row],[Current Month Low]])-1</f>
        <v>8.6156351791530916E-2</v>
      </c>
      <c r="AH181" s="1">
        <f>(Table2[[#This Row],[Current Month High]]/Table2[[#This Row],[Close Price]])-1</f>
        <v>7.9472184735342566E-2</v>
      </c>
      <c r="AI181">
        <v>31.3540260908681</v>
      </c>
      <c r="AJ181">
        <v>55.684382538323803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0.09</v>
      </c>
      <c r="AM181" t="s">
        <v>3150</v>
      </c>
      <c r="AN181">
        <v>-3.96</v>
      </c>
      <c r="AO181" t="s">
        <v>3149</v>
      </c>
      <c r="AP181">
        <v>5.6265848865856997E-2</v>
      </c>
      <c r="AQ181">
        <f>(Table2[[#This Row],[Sharpe Ratio]]-AVERAGE(Table2[Sharpe Ratio]))/_xlfn.STDEV.P(Table2[Sharpe Ratio])</f>
        <v>7.9124750929875586E-4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180</v>
      </c>
      <c r="AT181">
        <f>_xlfn.RANK.AVG(Table2[[#This Row],[6M Return vs Nifty Z-Score]],Table2[6M Return vs Nifty Z-Score])</f>
        <v>172</v>
      </c>
      <c r="AU181">
        <f>_xlfn.RANK.AVG(Table2[[#This Row],[Sharpe Ratio Z-Score]],Table2[Sharpe Ratio Z-Score])</f>
        <v>355</v>
      </c>
      <c r="AV181">
        <f>(Table2[[#This Row],[Rank 1Y]]+Table2[[#This Row],[Rank 6M]]+Table2[[#This Row],[Rank Sharpe]])/3</f>
        <v>235.66666666666666</v>
      </c>
    </row>
    <row r="182" spans="1:48" x14ac:dyDescent="0.3">
      <c r="A182" t="s">
        <v>555</v>
      </c>
      <c r="B182" t="s">
        <v>556</v>
      </c>
      <c r="C182" t="s">
        <v>3113</v>
      </c>
      <c r="D182" t="s">
        <v>311</v>
      </c>
      <c r="E182">
        <v>34079.4842412</v>
      </c>
      <c r="F182">
        <v>1295.4000000000001</v>
      </c>
      <c r="G182">
        <v>130.942888173955</v>
      </c>
      <c r="H182">
        <f>(Table2[[#This Row],[1Y Return vs Nifty]]-AVERAGE(Table2[1Y Return vs Nifty]))/_xlfn.STDEV.P(Table2[1Y Return vs Nifty])</f>
        <v>2.3420776344756593</v>
      </c>
      <c r="I182">
        <v>-7.4165275021110899</v>
      </c>
      <c r="J182">
        <f>(Table2[[#This Row],[1M Return vs Nifty]]-AVERAGE(Table2[1M Return vs Nifty]))/_xlfn.STDEV.P(Table2[1M Return vs Nifty])</f>
        <v>-0.5626301938189342</v>
      </c>
      <c r="K182">
        <v>-24.703847103244598</v>
      </c>
      <c r="L182">
        <f>(Table2[[#This Row],[6M Return vs Nifty]]-AVERAGE(Table2[6M Return vs Nifty]))/_xlfn.STDEV.P(Table2[6M Return vs Nifty])</f>
        <v>-0.91160033789207429</v>
      </c>
      <c r="M182">
        <v>2.3824673209163199</v>
      </c>
      <c r="N182">
        <f>(Table2[[#This Row],[1W Return vs Nifty]]-AVERAGE(Table2[1W Return vs Nifty]))/_xlfn.STDEV.P(Table2[1W Return vs Nifty])</f>
        <v>0.28711244290267007</v>
      </c>
      <c r="O182">
        <v>1425</v>
      </c>
      <c r="P182">
        <v>1586.04285921512</v>
      </c>
      <c r="Q182">
        <v>1562.8376991785999</v>
      </c>
      <c r="R182">
        <v>31.140473672856999</v>
      </c>
      <c r="S182" s="1">
        <f>(Table2[[#This Row],[Close Price]]-Table2[[#This Row],[20D EMA]])/Table2[[#This Row],[20D EMA]]</f>
        <v>-9.0947368421052568E-2</v>
      </c>
      <c r="T182" s="1">
        <f>(Table2[[#This Row],[Close Price]]-Table2[[#This Row],[50D EMA]])/Table2[[#This Row],[50D EMA]]</f>
        <v>-0.18325031856891269</v>
      </c>
      <c r="U182" s="1">
        <f>(Table2[[#This Row],[Close Price]]-Table2[[#This Row],[200D EMA]])/Table2[[#This Row],[200D EMA]]</f>
        <v>-0.17112314306159904</v>
      </c>
      <c r="V182">
        <v>0.31291859107824799</v>
      </c>
      <c r="W182">
        <v>1292.5</v>
      </c>
      <c r="X182">
        <v>1350</v>
      </c>
      <c r="Y182">
        <v>1290.25</v>
      </c>
      <c r="Z182">
        <v>1362.3</v>
      </c>
      <c r="AA182">
        <v>1290.25</v>
      </c>
      <c r="AB182">
        <v>1555</v>
      </c>
      <c r="AC182" s="1">
        <f>(Table2[[#This Row],[Close Price]]/Table2[[#This Row],[Day Low]])-1</f>
        <v>2.2437137330755252E-3</v>
      </c>
      <c r="AD182" s="1">
        <f>(Table2[[#This Row],[Day High]]/Table2[[#This Row],[Close Price]])-1</f>
        <v>4.2149143121815502E-2</v>
      </c>
      <c r="AE182" s="1">
        <f>(Table2[[#This Row],[Close Price]]/Table2[[#This Row],[Current Week Low]])-1</f>
        <v>3.9914745204419066E-3</v>
      </c>
      <c r="AF182" s="1">
        <f>(Table2[[#This Row],[Current Week High]]/Table2[[#This Row],[Close Price]])-1</f>
        <v>5.1644279759147649E-2</v>
      </c>
      <c r="AG182" s="1">
        <f>(Table2[[#This Row],[Close Price]]/Table2[[#This Row],[Current Month Low]])-1</f>
        <v>3.9914745204419066E-3</v>
      </c>
      <c r="AH182" s="1">
        <f>(Table2[[#This Row],[Current Month High]]/Table2[[#This Row],[Close Price]])-1</f>
        <v>0.20040142041068387</v>
      </c>
      <c r="AI182">
        <v>130.00231588698401</v>
      </c>
      <c r="AJ182">
        <v>141.90476190476099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-0.21</v>
      </c>
      <c r="AM182" t="s">
        <v>3149</v>
      </c>
      <c r="AN182">
        <v>-15.18</v>
      </c>
      <c r="AO182" t="s">
        <v>3149</v>
      </c>
      <c r="AP182">
        <v>0.18302620968298</v>
      </c>
      <c r="AQ182">
        <f>(Table2[[#This Row],[Sharpe Ratio]]-AVERAGE(Table2[Sharpe Ratio]))/_xlfn.STDEV.P(Table2[Sharpe Ratio])</f>
        <v>1.4771093439047522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27</v>
      </c>
      <c r="AT182">
        <f>_xlfn.RANK.AVG(Table2[[#This Row],[6M Return vs Nifty Z-Score]],Table2[6M Return vs Nifty Z-Score])</f>
        <v>636</v>
      </c>
      <c r="AU182">
        <f>_xlfn.RANK.AVG(Table2[[#This Row],[Sharpe Ratio Z-Score]],Table2[Sharpe Ratio Z-Score])</f>
        <v>47</v>
      </c>
      <c r="AV182">
        <f>(Table2[[#This Row],[Rank 1Y]]+Table2[[#This Row],[Rank 6M]]+Table2[[#This Row],[Rank Sharpe]])/3</f>
        <v>236.66666666666666</v>
      </c>
    </row>
    <row r="183" spans="1:48" x14ac:dyDescent="0.3">
      <c r="A183" t="s">
        <v>815</v>
      </c>
      <c r="B183" t="s">
        <v>816</v>
      </c>
      <c r="C183" t="s">
        <v>3113</v>
      </c>
      <c r="D183" t="s">
        <v>114</v>
      </c>
      <c r="E183">
        <v>18135.464183700002</v>
      </c>
      <c r="F183">
        <v>686.9</v>
      </c>
      <c r="G183">
        <v>6.8972391110301201</v>
      </c>
      <c r="H183">
        <f>(Table2[[#This Row],[1Y Return vs Nifty]]-AVERAGE(Table2[1Y Return vs Nifty]))/_xlfn.STDEV.P(Table2[1Y Return vs Nifty])</f>
        <v>-0.18084259749795345</v>
      </c>
      <c r="I183">
        <v>2.2026871639871901</v>
      </c>
      <c r="J183">
        <f>(Table2[[#This Row],[1M Return vs Nifty]]-AVERAGE(Table2[1M Return vs Nifty]))/_xlfn.STDEV.P(Table2[1M Return vs Nifty])</f>
        <v>0.45275533987923278</v>
      </c>
      <c r="K183">
        <v>8.8984660718763706</v>
      </c>
      <c r="L183">
        <f>(Table2[[#This Row],[6M Return vs Nifty]]-AVERAGE(Table2[6M Return vs Nifty]))/_xlfn.STDEV.P(Table2[6M Return vs Nifty])</f>
        <v>0.22520729819103924</v>
      </c>
      <c r="M183">
        <v>0.22662494563987201</v>
      </c>
      <c r="N183">
        <f>(Table2[[#This Row],[1W Return vs Nifty]]-AVERAGE(Table2[1W Return vs Nifty]))/_xlfn.STDEV.P(Table2[1W Return vs Nifty])</f>
        <v>-0.23863584900312362</v>
      </c>
      <c r="O183">
        <v>717.27</v>
      </c>
      <c r="P183">
        <v>710.86344387267798</v>
      </c>
      <c r="Q183">
        <v>624.44983286999502</v>
      </c>
      <c r="R183">
        <v>38.300604984581703</v>
      </c>
      <c r="S183" s="1">
        <f>(Table2[[#This Row],[Close Price]]-Table2[[#This Row],[20D EMA]])/Table2[[#This Row],[20D EMA]]</f>
        <v>-4.2341098888842424E-2</v>
      </c>
      <c r="T183" s="1">
        <f>(Table2[[#This Row],[Close Price]]-Table2[[#This Row],[50D EMA]])/Table2[[#This Row],[50D EMA]]</f>
        <v>-3.3710333650199722E-2</v>
      </c>
      <c r="U183" s="1">
        <f>(Table2[[#This Row],[Close Price]]-Table2[[#This Row],[200D EMA]])/Table2[[#This Row],[200D EMA]]</f>
        <v>0.10000830145631015</v>
      </c>
      <c r="V183">
        <v>1.1780917461135301</v>
      </c>
      <c r="W183">
        <v>650.15</v>
      </c>
      <c r="X183">
        <v>693.65</v>
      </c>
      <c r="Y183">
        <v>650.15</v>
      </c>
      <c r="Z183">
        <v>702</v>
      </c>
      <c r="AA183">
        <v>650.15</v>
      </c>
      <c r="AB183">
        <v>806</v>
      </c>
      <c r="AC183" s="1">
        <f>(Table2[[#This Row],[Close Price]]/Table2[[#This Row],[Day Low]])-1</f>
        <v>5.6525417211412687E-2</v>
      </c>
      <c r="AD183" s="1">
        <f>(Table2[[#This Row],[Day High]]/Table2[[#This Row],[Close Price]])-1</f>
        <v>9.8267578978017411E-3</v>
      </c>
      <c r="AE183" s="1">
        <f>(Table2[[#This Row],[Close Price]]/Table2[[#This Row],[Current Week Low]])-1</f>
        <v>5.6525417211412687E-2</v>
      </c>
      <c r="AF183" s="1">
        <f>(Table2[[#This Row],[Current Week High]]/Table2[[#This Row],[Close Price]])-1</f>
        <v>2.1982821371378636E-2</v>
      </c>
      <c r="AG183" s="1">
        <f>(Table2[[#This Row],[Close Price]]/Table2[[#This Row],[Current Month Low]])-1</f>
        <v>5.6525417211412687E-2</v>
      </c>
      <c r="AH183" s="1">
        <f>(Table2[[#This Row],[Current Month High]]/Table2[[#This Row],[Close Price]])-1</f>
        <v>0.17338768379676806</v>
      </c>
      <c r="AI183">
        <v>17.3387683796768</v>
      </c>
      <c r="AJ183">
        <v>56.060433942974001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0.06</v>
      </c>
      <c r="AM183" t="s">
        <v>3150</v>
      </c>
      <c r="AN183">
        <v>-5.71</v>
      </c>
      <c r="AO183" t="s">
        <v>3149</v>
      </c>
      <c r="AP183">
        <v>0.143856254014192</v>
      </c>
      <c r="AQ183">
        <f>(Table2[[#This Row],[Sharpe Ratio]]-AVERAGE(Table2[Sharpe Ratio]))/_xlfn.STDEV.P(Table2[Sharpe Ratio])</f>
        <v>1.0209153569511589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1.2793995485203538</v>
      </c>
      <c r="AS183">
        <f>_xlfn.RANK.AVG(Table2[[#This Row],[1Y Return vs Nifty Z-Score]],Table2[1Y Return vs Nifty Z-Score])</f>
        <v>362</v>
      </c>
      <c r="AT183">
        <f>_xlfn.RANK.AVG(Table2[[#This Row],[6M Return vs Nifty Z-Score]],Table2[6M Return vs Nifty Z-Score])</f>
        <v>236</v>
      </c>
      <c r="AU183">
        <f>_xlfn.RANK.AVG(Table2[[#This Row],[Sharpe Ratio Z-Score]],Table2[Sharpe Ratio Z-Score])</f>
        <v>113</v>
      </c>
      <c r="AV183">
        <f>(Table2[[#This Row],[Rank 1Y]]+Table2[[#This Row],[Rank 6M]]+Table2[[#This Row],[Rank Sharpe]])/3</f>
        <v>237</v>
      </c>
    </row>
    <row r="184" spans="1:48" x14ac:dyDescent="0.3">
      <c r="A184" t="s">
        <v>1774</v>
      </c>
      <c r="B184" t="s">
        <v>1775</v>
      </c>
      <c r="C184" t="s">
        <v>3114</v>
      </c>
      <c r="D184" t="s">
        <v>114</v>
      </c>
      <c r="E184">
        <v>4314.7098568199999</v>
      </c>
      <c r="F184">
        <v>799.7</v>
      </c>
      <c r="G184">
        <v>44.183212918011598</v>
      </c>
      <c r="H184">
        <f>(Table2[[#This Row],[1Y Return vs Nifty]]-AVERAGE(Table2[1Y Return vs Nifty]))/_xlfn.STDEV.P(Table2[1Y Return vs Nifty])</f>
        <v>0.57750353069839244</v>
      </c>
      <c r="I184">
        <v>16.270317892931899</v>
      </c>
      <c r="J184">
        <f>(Table2[[#This Row],[1M Return vs Nifty]]-AVERAGE(Table2[1M Return vs Nifty]))/_xlfn.STDEV.P(Table2[1M Return vs Nifty])</f>
        <v>1.937706994604298</v>
      </c>
      <c r="K184">
        <v>5.0556800070775001</v>
      </c>
      <c r="L184">
        <f>(Table2[[#This Row],[6M Return vs Nifty]]-AVERAGE(Table2[6M Return vs Nifty]))/_xlfn.STDEV.P(Table2[6M Return vs Nifty])</f>
        <v>9.5201113214120406E-2</v>
      </c>
      <c r="M184">
        <v>3.5414257546030101</v>
      </c>
      <c r="N184">
        <f>(Table2[[#This Row],[1W Return vs Nifty]]-AVERAGE(Table2[1W Return vs Nifty]))/_xlfn.STDEV.P(Table2[1W Return vs Nifty])</f>
        <v>0.56974925526352616</v>
      </c>
      <c r="O184">
        <v>729.93</v>
      </c>
      <c r="P184">
        <v>706.06862170883301</v>
      </c>
      <c r="Q184">
        <v>658.66860639054505</v>
      </c>
      <c r="R184">
        <v>71.094023721585003</v>
      </c>
      <c r="S184" s="1">
        <f>(Table2[[#This Row],[Close Price]]-Table2[[#This Row],[20D EMA]])/Table2[[#This Row],[20D EMA]]</f>
        <v>9.5584508103516916E-2</v>
      </c>
      <c r="T184" s="1">
        <f>(Table2[[#This Row],[Close Price]]-Table2[[#This Row],[50D EMA]])/Table2[[#This Row],[50D EMA]]</f>
        <v>0.13260945949497036</v>
      </c>
      <c r="U184" s="1">
        <f>(Table2[[#This Row],[Close Price]]-Table2[[#This Row],[200D EMA]])/Table2[[#This Row],[200D EMA]]</f>
        <v>0.21411585771833963</v>
      </c>
      <c r="V184">
        <v>3.11236567781574</v>
      </c>
      <c r="W184">
        <v>750</v>
      </c>
      <c r="X184">
        <v>806</v>
      </c>
      <c r="Y184">
        <v>722</v>
      </c>
      <c r="Z184">
        <v>806</v>
      </c>
      <c r="AA184">
        <v>668.2</v>
      </c>
      <c r="AB184">
        <v>806</v>
      </c>
      <c r="AC184" s="1">
        <f>(Table2[[#This Row],[Close Price]]/Table2[[#This Row],[Day Low]])-1</f>
        <v>6.6266666666666696E-2</v>
      </c>
      <c r="AD184" s="1">
        <f>(Table2[[#This Row],[Day High]]/Table2[[#This Row],[Close Price]])-1</f>
        <v>7.8779542328373253E-3</v>
      </c>
      <c r="AE184" s="1">
        <f>(Table2[[#This Row],[Close Price]]/Table2[[#This Row],[Current Week Low]])-1</f>
        <v>0.10761772853185603</v>
      </c>
      <c r="AF184" s="1">
        <f>(Table2[[#This Row],[Current Week High]]/Table2[[#This Row],[Close Price]])-1</f>
        <v>7.8779542328373253E-3</v>
      </c>
      <c r="AG184" s="1">
        <f>(Table2[[#This Row],[Close Price]]/Table2[[#This Row],[Current Month Low]])-1</f>
        <v>0.19679736605806641</v>
      </c>
      <c r="AH184" s="1">
        <f>(Table2[[#This Row],[Current Month High]]/Table2[[#This Row],[Close Price]])-1</f>
        <v>7.8779542328373253E-3</v>
      </c>
      <c r="AI184">
        <v>10.041265474552899</v>
      </c>
      <c r="AJ184">
        <v>69.571670907548693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0.28999999999999998</v>
      </c>
      <c r="AM184" t="s">
        <v>3150</v>
      </c>
      <c r="AN184">
        <v>15.6</v>
      </c>
      <c r="AO184" t="s">
        <v>3150</v>
      </c>
      <c r="AP184">
        <v>7.873395476075E-2</v>
      </c>
      <c r="AQ184">
        <f>(Table2[[#This Row],[Sharpe Ratio]]-AVERAGE(Table2[Sharpe Ratio]))/_xlfn.STDEV.P(Table2[Sharpe Ratio])</f>
        <v>0.26246667278056568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3.442627566560903</v>
      </c>
      <c r="AS184">
        <f>_xlfn.RANK.AVG(Table2[[#This Row],[1Y Return vs Nifty Z-Score]],Table2[1Y Return vs Nifty Z-Score])</f>
        <v>152</v>
      </c>
      <c r="AT184">
        <f>_xlfn.RANK.AVG(Table2[[#This Row],[6M Return vs Nifty Z-Score]],Table2[6M Return vs Nifty Z-Score])</f>
        <v>281</v>
      </c>
      <c r="AU184">
        <f>_xlfn.RANK.AVG(Table2[[#This Row],[Sharpe Ratio Z-Score]],Table2[Sharpe Ratio Z-Score])</f>
        <v>278</v>
      </c>
      <c r="AV184">
        <f>(Table2[[#This Row],[Rank 1Y]]+Table2[[#This Row],[Rank 6M]]+Table2[[#This Row],[Rank Sharpe]])/3</f>
        <v>237</v>
      </c>
    </row>
    <row r="185" spans="1:48" x14ac:dyDescent="0.3">
      <c r="A185" t="s">
        <v>610</v>
      </c>
      <c r="B185" t="s">
        <v>611</v>
      </c>
      <c r="C185" t="s">
        <v>3106</v>
      </c>
      <c r="D185" t="s">
        <v>197</v>
      </c>
      <c r="E185">
        <v>29894.003927969999</v>
      </c>
      <c r="F185">
        <v>9174.1</v>
      </c>
      <c r="G185">
        <v>25.915329779913598</v>
      </c>
      <c r="H185">
        <f>(Table2[[#This Row],[1Y Return vs Nifty]]-AVERAGE(Table2[1Y Return vs Nifty]))/_xlfn.STDEV.P(Table2[1Y Return vs Nifty])</f>
        <v>0.20595956835387119</v>
      </c>
      <c r="I185">
        <v>11.5563877033866</v>
      </c>
      <c r="J185">
        <f>(Table2[[#This Row],[1M Return vs Nifty]]-AVERAGE(Table2[1M Return vs Nifty]))/_xlfn.STDEV.P(Table2[1M Return vs Nifty])</f>
        <v>1.4401137203636656</v>
      </c>
      <c r="K185">
        <v>31.105244504238101</v>
      </c>
      <c r="L185">
        <f>(Table2[[#This Row],[6M Return vs Nifty]]-AVERAGE(Table2[6M Return vs Nifty]))/_xlfn.STDEV.P(Table2[6M Return vs Nifty])</f>
        <v>0.97648996028484403</v>
      </c>
      <c r="M185">
        <v>-2.41490867651454</v>
      </c>
      <c r="N185">
        <f>(Table2[[#This Row],[1W Return vs Nifty]]-AVERAGE(Table2[1W Return vs Nifty]))/_xlfn.STDEV.P(Table2[1W Return vs Nifty])</f>
        <v>-0.88283034382620662</v>
      </c>
      <c r="O185">
        <v>9433.61</v>
      </c>
      <c r="P185">
        <v>9104.33113153261</v>
      </c>
      <c r="Q185">
        <v>7912.6439756440996</v>
      </c>
      <c r="R185">
        <v>36.205179788440297</v>
      </c>
      <c r="S185" s="1">
        <f>(Table2[[#This Row],[Close Price]]-Table2[[#This Row],[20D EMA]])/Table2[[#This Row],[20D EMA]]</f>
        <v>-2.7509087189315669E-2</v>
      </c>
      <c r="T185" s="1">
        <f>(Table2[[#This Row],[Close Price]]-Table2[[#This Row],[50D EMA]])/Table2[[#This Row],[50D EMA]]</f>
        <v>7.6632613049131878E-3</v>
      </c>
      <c r="U185" s="1">
        <f>(Table2[[#This Row],[Close Price]]-Table2[[#This Row],[200D EMA]])/Table2[[#This Row],[200D EMA]]</f>
        <v>0.15942282102402019</v>
      </c>
      <c r="V185">
        <v>0.48974564127773601</v>
      </c>
      <c r="W185">
        <v>9110</v>
      </c>
      <c r="X185">
        <v>9333.9500000000007</v>
      </c>
      <c r="Y185">
        <v>9110</v>
      </c>
      <c r="Z185">
        <v>9572.5</v>
      </c>
      <c r="AA185">
        <v>9110</v>
      </c>
      <c r="AB185">
        <v>10633</v>
      </c>
      <c r="AC185" s="1">
        <f>(Table2[[#This Row],[Close Price]]/Table2[[#This Row],[Day Low]])-1</f>
        <v>7.0362239297476759E-3</v>
      </c>
      <c r="AD185" s="1">
        <f>(Table2[[#This Row],[Day High]]/Table2[[#This Row],[Close Price]])-1</f>
        <v>1.742405249561263E-2</v>
      </c>
      <c r="AE185" s="1">
        <f>(Table2[[#This Row],[Close Price]]/Table2[[#This Row],[Current Week Low]])-1</f>
        <v>7.0362239297476759E-3</v>
      </c>
      <c r="AF185" s="1">
        <f>(Table2[[#This Row],[Current Week High]]/Table2[[#This Row],[Close Price]])-1</f>
        <v>4.3426603154532728E-2</v>
      </c>
      <c r="AG185" s="1">
        <f>(Table2[[#This Row],[Close Price]]/Table2[[#This Row],[Current Month Low]])-1</f>
        <v>7.0362239297476759E-3</v>
      </c>
      <c r="AH185" s="1">
        <f>(Table2[[#This Row],[Current Month High]]/Table2[[#This Row],[Close Price]])-1</f>
        <v>0.15902377344916663</v>
      </c>
      <c r="AI185">
        <v>15.9023773449166</v>
      </c>
      <c r="AJ185">
        <v>54.029935947481903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0.18</v>
      </c>
      <c r="AM185" t="s">
        <v>3150</v>
      </c>
      <c r="AN185">
        <v>-7.9</v>
      </c>
      <c r="AO185" t="s">
        <v>3149</v>
      </c>
      <c r="AP185">
        <v>5.1700596573801001E-2</v>
      </c>
      <c r="AQ185">
        <f>(Table2[[#This Row],[Sharpe Ratio]]-AVERAGE(Table2[Sharpe Ratio]))/_xlfn.STDEV.P(Table2[Sharpe Ratio])</f>
        <v>-5.237809131182166E-2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1.6873548138643526</v>
      </c>
      <c r="AS185">
        <f>_xlfn.RANK.AVG(Table2[[#This Row],[1Y Return vs Nifty Z-Score]],Table2[1Y Return vs Nifty Z-Score])</f>
        <v>247</v>
      </c>
      <c r="AT185">
        <f>_xlfn.RANK.AVG(Table2[[#This Row],[6M Return vs Nifty Z-Score]],Table2[6M Return vs Nifty Z-Score])</f>
        <v>97</v>
      </c>
      <c r="AU185">
        <f>_xlfn.RANK.AVG(Table2[[#This Row],[Sharpe Ratio Z-Score]],Table2[Sharpe Ratio Z-Score])</f>
        <v>368</v>
      </c>
      <c r="AV185">
        <f>(Table2[[#This Row],[Rank 1Y]]+Table2[[#This Row],[Rank 6M]]+Table2[[#This Row],[Rank Sharpe]])/3</f>
        <v>237.33333333333334</v>
      </c>
    </row>
    <row r="186" spans="1:48" x14ac:dyDescent="0.3">
      <c r="A186" t="s">
        <v>1057</v>
      </c>
      <c r="B186" t="s">
        <v>1058</v>
      </c>
      <c r="C186" t="s">
        <v>3112</v>
      </c>
      <c r="D186" t="s">
        <v>438</v>
      </c>
      <c r="E186">
        <v>12128.859789475</v>
      </c>
      <c r="F186">
        <v>2481.0500000000002</v>
      </c>
      <c r="G186">
        <v>-8.3418910483976898</v>
      </c>
      <c r="H186">
        <f>(Table2[[#This Row],[1Y Return vs Nifty]]-AVERAGE(Table2[1Y Return vs Nifty]))/_xlfn.STDEV.P(Table2[1Y Return vs Nifty])</f>
        <v>-0.49078583280962929</v>
      </c>
      <c r="I186">
        <v>5.3071215436963897</v>
      </c>
      <c r="J186">
        <f>(Table2[[#This Row],[1M Return vs Nifty]]-AVERAGE(Table2[1M Return vs Nifty]))/_xlfn.STDEV.P(Table2[1M Return vs Nifty])</f>
        <v>0.78045337645403667</v>
      </c>
      <c r="K186">
        <v>14.476408646774599</v>
      </c>
      <c r="L186">
        <f>(Table2[[#This Row],[6M Return vs Nifty]]-AVERAGE(Table2[6M Return vs Nifty]))/_xlfn.STDEV.P(Table2[6M Return vs Nifty])</f>
        <v>0.41391596475606313</v>
      </c>
      <c r="M186">
        <v>8.4441827477436</v>
      </c>
      <c r="N186">
        <f>(Table2[[#This Row],[1W Return vs Nifty]]-AVERAGE(Table2[1W Return vs Nifty]))/_xlfn.STDEV.P(Table2[1W Return vs Nifty])</f>
        <v>1.7653914526400005</v>
      </c>
      <c r="O186">
        <v>2337.92</v>
      </c>
      <c r="P186">
        <v>2349.8488760311202</v>
      </c>
      <c r="Q186">
        <v>2181.3628527968899</v>
      </c>
      <c r="R186">
        <v>78.727866809509095</v>
      </c>
      <c r="S186" s="1">
        <f>(Table2[[#This Row],[Close Price]]-Table2[[#This Row],[20D EMA]])/Table2[[#This Row],[20D EMA]]</f>
        <v>6.1221085409252717E-2</v>
      </c>
      <c r="T186" s="1">
        <f>(Table2[[#This Row],[Close Price]]-Table2[[#This Row],[50D EMA]])/Table2[[#This Row],[50D EMA]]</f>
        <v>5.583385608630196E-2</v>
      </c>
      <c r="U186" s="1">
        <f>(Table2[[#This Row],[Close Price]]-Table2[[#This Row],[200D EMA]])/Table2[[#This Row],[200D EMA]]</f>
        <v>0.13738528040800674</v>
      </c>
      <c r="V186">
        <v>0.71169959234828495</v>
      </c>
      <c r="W186">
        <v>2387.9499999999998</v>
      </c>
      <c r="X186">
        <v>2513.6999999999998</v>
      </c>
      <c r="Y186">
        <v>2290</v>
      </c>
      <c r="Z186">
        <v>2513.6999999999998</v>
      </c>
      <c r="AA186">
        <v>2150.5</v>
      </c>
      <c r="AB186">
        <v>2513.6999999999998</v>
      </c>
      <c r="AC186" s="1">
        <f>(Table2[[#This Row],[Close Price]]/Table2[[#This Row],[Day Low]])-1</f>
        <v>3.8987415984421903E-2</v>
      </c>
      <c r="AD186" s="1">
        <f>(Table2[[#This Row],[Day High]]/Table2[[#This Row],[Close Price]])-1</f>
        <v>1.3159750911912127E-2</v>
      </c>
      <c r="AE186" s="1">
        <f>(Table2[[#This Row],[Close Price]]/Table2[[#This Row],[Current Week Low]])-1</f>
        <v>8.3427947598253338E-2</v>
      </c>
      <c r="AF186" s="1">
        <f>(Table2[[#This Row],[Current Week High]]/Table2[[#This Row],[Close Price]])-1</f>
        <v>1.3159750911912127E-2</v>
      </c>
      <c r="AG186" s="1">
        <f>(Table2[[#This Row],[Close Price]]/Table2[[#This Row],[Current Month Low]])-1</f>
        <v>0.15370843989769822</v>
      </c>
      <c r="AH186" s="1">
        <f>(Table2[[#This Row],[Current Month High]]/Table2[[#This Row],[Close Price]])-1</f>
        <v>1.3159750911912127E-2</v>
      </c>
      <c r="AI186">
        <v>8.8248926865641408</v>
      </c>
      <c r="AJ186">
        <v>50.494358849933299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0.14000000000000001</v>
      </c>
      <c r="AM186" t="s">
        <v>3150</v>
      </c>
      <c r="AN186">
        <v>9.26</v>
      </c>
      <c r="AO186" t="s">
        <v>3150</v>
      </c>
      <c r="AP186">
        <v>0.1948754174381</v>
      </c>
      <c r="AQ186">
        <f>(Table2[[#This Row],[Sharpe Ratio]]-AVERAGE(Table2[Sharpe Ratio]))/_xlfn.STDEV.P(Table2[Sharpe Ratio])</f>
        <v>1.6151114742558201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487</v>
      </c>
      <c r="AT186">
        <f>_xlfn.RANK.AVG(Table2[[#This Row],[6M Return vs Nifty Z-Score]],Table2[6M Return vs Nifty Z-Score])</f>
        <v>192</v>
      </c>
      <c r="AU186">
        <f>_xlfn.RANK.AVG(Table2[[#This Row],[Sharpe Ratio Z-Score]],Table2[Sharpe Ratio Z-Score])</f>
        <v>37</v>
      </c>
      <c r="AV186">
        <f>(Table2[[#This Row],[Rank 1Y]]+Table2[[#This Row],[Rank 6M]]+Table2[[#This Row],[Rank Sharpe]])/3</f>
        <v>238.66666666666666</v>
      </c>
    </row>
    <row r="187" spans="1:48" x14ac:dyDescent="0.3">
      <c r="A187" t="s">
        <v>1997</v>
      </c>
      <c r="B187" t="s">
        <v>1998</v>
      </c>
      <c r="C187" t="s">
        <v>3118</v>
      </c>
      <c r="D187" t="s">
        <v>270</v>
      </c>
      <c r="E187">
        <v>3228.8093641999999</v>
      </c>
      <c r="F187">
        <v>323.10000000000002</v>
      </c>
      <c r="G187">
        <v>51.046042930653201</v>
      </c>
      <c r="H187">
        <f>(Table2[[#This Row],[1Y Return vs Nifty]]-AVERAGE(Table2[1Y Return vs Nifty]))/_xlfn.STDEV.P(Table2[1Y Return vs Nifty])</f>
        <v>0.71708418361356352</v>
      </c>
      <c r="I187">
        <v>10.135834248399901</v>
      </c>
      <c r="J187">
        <f>(Table2[[#This Row],[1M Return vs Nifty]]-AVERAGE(Table2[1M Return vs Nifty]))/_xlfn.STDEV.P(Table2[1M Return vs Nifty])</f>
        <v>1.290162869061632</v>
      </c>
      <c r="K187">
        <v>19.1848415918443</v>
      </c>
      <c r="L187">
        <f>(Table2[[#This Row],[6M Return vs Nifty]]-AVERAGE(Table2[6M Return vs Nifty]))/_xlfn.STDEV.P(Table2[6M Return vs Nifty])</f>
        <v>0.57320804973977113</v>
      </c>
      <c r="M187">
        <v>4.6674666845533404</v>
      </c>
      <c r="N187">
        <f>(Table2[[#This Row],[1W Return vs Nifty]]-AVERAGE(Table2[1W Return vs Nifty]))/_xlfn.STDEV.P(Table2[1W Return vs Nifty])</f>
        <v>0.84435843000037691</v>
      </c>
      <c r="O187">
        <v>316.02</v>
      </c>
      <c r="P187">
        <v>317.05680859829999</v>
      </c>
      <c r="Q187">
        <v>292.26600286927601</v>
      </c>
      <c r="R187">
        <v>48.282090859633698</v>
      </c>
      <c r="S187" s="1">
        <f>(Table2[[#This Row],[Close Price]]-Table2[[#This Row],[20D EMA]])/Table2[[#This Row],[20D EMA]]</f>
        <v>2.2403645338902732E-2</v>
      </c>
      <c r="T187" s="1">
        <f>(Table2[[#This Row],[Close Price]]-Table2[[#This Row],[50D EMA]])/Table2[[#This Row],[50D EMA]]</f>
        <v>1.9060279539230909E-2</v>
      </c>
      <c r="U187" s="1">
        <f>(Table2[[#This Row],[Close Price]]-Table2[[#This Row],[200D EMA]])/Table2[[#This Row],[200D EMA]]</f>
        <v>0.10549977358986692</v>
      </c>
      <c r="V187">
        <v>1.31711669298421</v>
      </c>
      <c r="W187">
        <v>314</v>
      </c>
      <c r="X187">
        <v>325.8</v>
      </c>
      <c r="Y187">
        <v>313</v>
      </c>
      <c r="Z187">
        <v>333.2</v>
      </c>
      <c r="AA187">
        <v>301</v>
      </c>
      <c r="AB187">
        <v>343.7</v>
      </c>
      <c r="AC187" s="1">
        <f>(Table2[[#This Row],[Close Price]]/Table2[[#This Row],[Day Low]])-1</f>
        <v>2.8980891719745383E-2</v>
      </c>
      <c r="AD187" s="1">
        <f>(Table2[[#This Row],[Day High]]/Table2[[#This Row],[Close Price]])-1</f>
        <v>8.3565459610026593E-3</v>
      </c>
      <c r="AE187" s="1">
        <f>(Table2[[#This Row],[Close Price]]/Table2[[#This Row],[Current Week Low]])-1</f>
        <v>3.2268370607028807E-2</v>
      </c>
      <c r="AF187" s="1">
        <f>(Table2[[#This Row],[Current Week High]]/Table2[[#This Row],[Close Price]])-1</f>
        <v>3.1259671928195454E-2</v>
      </c>
      <c r="AG187" s="1">
        <f>(Table2[[#This Row],[Close Price]]/Table2[[#This Row],[Current Month Low]])-1</f>
        <v>7.342192691029914E-2</v>
      </c>
      <c r="AH187" s="1">
        <f>(Table2[[#This Row],[Current Month High]]/Table2[[#This Row],[Close Price]])-1</f>
        <v>6.3757350665428536E-2</v>
      </c>
      <c r="AI187">
        <v>12.3026926648096</v>
      </c>
      <c r="AJ187">
        <v>69.873817034700295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0.09</v>
      </c>
      <c r="AM187" t="s">
        <v>3150</v>
      </c>
      <c r="AN187">
        <v>1.56</v>
      </c>
      <c r="AO187" t="s">
        <v>3150</v>
      </c>
      <c r="AP187">
        <v>2.7745944435593001E-2</v>
      </c>
      <c r="AQ187">
        <f>(Table2[[#This Row],[Sharpe Ratio]]-AVERAGE(Table2[Sharpe Ratio]))/_xlfn.STDEV.P(Table2[Sharpe Ratio])</f>
        <v>-0.33136661908601361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130</v>
      </c>
      <c r="AT187">
        <f>_xlfn.RANK.AVG(Table2[[#This Row],[6M Return vs Nifty Z-Score]],Table2[6M Return vs Nifty Z-Score])</f>
        <v>165</v>
      </c>
      <c r="AU187">
        <f>_xlfn.RANK.AVG(Table2[[#This Row],[Sharpe Ratio Z-Score]],Table2[Sharpe Ratio Z-Score])</f>
        <v>426</v>
      </c>
      <c r="AV187">
        <f>(Table2[[#This Row],[Rank 1Y]]+Table2[[#This Row],[Rank 6M]]+Table2[[#This Row],[Rank Sharpe]])/3</f>
        <v>240.33333333333334</v>
      </c>
    </row>
    <row r="188" spans="1:48" x14ac:dyDescent="0.3">
      <c r="A188" t="s">
        <v>44</v>
      </c>
      <c r="B188" t="s">
        <v>45</v>
      </c>
      <c r="C188" t="s">
        <v>3103</v>
      </c>
      <c r="D188" t="s">
        <v>21</v>
      </c>
      <c r="E188">
        <v>496940.77918011497</v>
      </c>
      <c r="F188">
        <v>1836.35</v>
      </c>
      <c r="G188">
        <v>19.206542700961101</v>
      </c>
      <c r="H188">
        <f>(Table2[[#This Row],[1Y Return vs Nifty]]-AVERAGE(Table2[1Y Return vs Nifty]))/_xlfn.STDEV.P(Table2[1Y Return vs Nifty])</f>
        <v>6.9511939748159599E-2</v>
      </c>
      <c r="I188">
        <v>2.8403083515706098</v>
      </c>
      <c r="J188">
        <f>(Table2[[#This Row],[1M Return vs Nifty]]-AVERAGE(Table2[1M Return vs Nifty]))/_xlfn.STDEV.P(Table2[1M Return vs Nifty])</f>
        <v>0.52006138848353722</v>
      </c>
      <c r="K188">
        <v>33.203489938165497</v>
      </c>
      <c r="L188">
        <f>(Table2[[#This Row],[6M Return vs Nifty]]-AVERAGE(Table2[6M Return vs Nifty]))/_xlfn.STDEV.P(Table2[6M Return vs Nifty])</f>
        <v>1.0474761873113589</v>
      </c>
      <c r="M188">
        <v>-1.8780048350771099</v>
      </c>
      <c r="N188">
        <f>(Table2[[#This Row],[1W Return vs Nifty]]-AVERAGE(Table2[1W Return vs Nifty]))/_xlfn.STDEV.P(Table2[1W Return vs Nifty])</f>
        <v>-0.75189485392649102</v>
      </c>
      <c r="O188">
        <v>1833.18</v>
      </c>
      <c r="P188">
        <v>1800.2393857219899</v>
      </c>
      <c r="Q188">
        <v>1621.9947594597099</v>
      </c>
      <c r="R188">
        <v>50.0245210829287</v>
      </c>
      <c r="S188" s="1">
        <f>(Table2[[#This Row],[Close Price]]-Table2[[#This Row],[20D EMA]])/Table2[[#This Row],[20D EMA]]</f>
        <v>1.7292355360629319E-3</v>
      </c>
      <c r="T188" s="1">
        <f>(Table2[[#This Row],[Close Price]]-Table2[[#This Row],[50D EMA]])/Table2[[#This Row],[50D EMA]]</f>
        <v>2.0058784717415633E-2</v>
      </c>
      <c r="U188" s="1">
        <f>(Table2[[#This Row],[Close Price]]-Table2[[#This Row],[200D EMA]])/Table2[[#This Row],[200D EMA]]</f>
        <v>0.13215532250652412</v>
      </c>
      <c r="V188">
        <v>0.79260374246788101</v>
      </c>
      <c r="W188">
        <v>1820.2</v>
      </c>
      <c r="X188">
        <v>1839.55</v>
      </c>
      <c r="Y188">
        <v>1815</v>
      </c>
      <c r="Z188">
        <v>1865.05</v>
      </c>
      <c r="AA188">
        <v>1745</v>
      </c>
      <c r="AB188">
        <v>1897</v>
      </c>
      <c r="AC188" s="1">
        <f>(Table2[[#This Row],[Close Price]]/Table2[[#This Row],[Day Low]])-1</f>
        <v>8.872651356993666E-3</v>
      </c>
      <c r="AD188" s="1">
        <f>(Table2[[#This Row],[Day High]]/Table2[[#This Row],[Close Price]])-1</f>
        <v>1.7425871974297014E-3</v>
      </c>
      <c r="AE188" s="1">
        <f>(Table2[[#This Row],[Close Price]]/Table2[[#This Row],[Current Week Low]])-1</f>
        <v>1.1763085399449036E-2</v>
      </c>
      <c r="AF188" s="1">
        <f>(Table2[[#This Row],[Current Week High]]/Table2[[#This Row],[Close Price]])-1</f>
        <v>1.5628828926947502E-2</v>
      </c>
      <c r="AG188" s="1">
        <f>(Table2[[#This Row],[Close Price]]/Table2[[#This Row],[Current Month Low]])-1</f>
        <v>5.2349570200572959E-2</v>
      </c>
      <c r="AH188" s="1">
        <f>(Table2[[#This Row],[Current Month High]]/Table2[[#This Row],[Close Price]])-1</f>
        <v>3.30274729762845E-2</v>
      </c>
      <c r="AI188">
        <v>3.30274729762845</v>
      </c>
      <c r="AJ188">
        <v>48.692307692307601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0.04</v>
      </c>
      <c r="AM188" t="s">
        <v>3150</v>
      </c>
      <c r="AN188">
        <v>4.49</v>
      </c>
      <c r="AO188" t="s">
        <v>3150</v>
      </c>
      <c r="AP188">
        <v>5.8245151674071002E-2</v>
      </c>
      <c r="AQ188">
        <f>(Table2[[#This Row],[Sharpe Ratio]]-AVERAGE(Table2[Sharpe Ratio]))/_xlfn.STDEV.P(Table2[Sharpe Ratio])</f>
        <v>2.3843253161352371E-2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0.90899791477791714</v>
      </c>
      <c r="AS188">
        <f>_xlfn.RANK.AVG(Table2[[#This Row],[1Y Return vs Nifty Z-Score]],Table2[1Y Return vs Nifty Z-Score])</f>
        <v>285</v>
      </c>
      <c r="AT188">
        <f>_xlfn.RANK.AVG(Table2[[#This Row],[6M Return vs Nifty Z-Score]],Table2[6M Return vs Nifty Z-Score])</f>
        <v>89</v>
      </c>
      <c r="AU188">
        <f>_xlfn.RANK.AVG(Table2[[#This Row],[Sharpe Ratio Z-Score]],Table2[Sharpe Ratio Z-Score])</f>
        <v>348</v>
      </c>
      <c r="AV188">
        <f>(Table2[[#This Row],[Rank 1Y]]+Table2[[#This Row],[Rank 6M]]+Table2[[#This Row],[Rank Sharpe]])/3</f>
        <v>240.66666666666666</v>
      </c>
    </row>
    <row r="189" spans="1:48" x14ac:dyDescent="0.3">
      <c r="A189" t="s">
        <v>344</v>
      </c>
      <c r="B189" t="s">
        <v>345</v>
      </c>
      <c r="C189" t="s">
        <v>3117</v>
      </c>
      <c r="D189" t="s">
        <v>134</v>
      </c>
      <c r="E189">
        <v>69715.274911194996</v>
      </c>
      <c r="F189">
        <v>1917.35</v>
      </c>
      <c r="G189">
        <v>19.378060793962302</v>
      </c>
      <c r="H189">
        <f>(Table2[[#This Row],[1Y Return vs Nifty]]-AVERAGE(Table2[1Y Return vs Nifty]))/_xlfn.STDEV.P(Table2[1Y Return vs Nifty])</f>
        <v>7.3000385092685555E-2</v>
      </c>
      <c r="I189">
        <v>2.7352607718228499</v>
      </c>
      <c r="J189">
        <f>(Table2[[#This Row],[1M Return vs Nifty]]-AVERAGE(Table2[1M Return vs Nifty]))/_xlfn.STDEV.P(Table2[1M Return vs Nifty])</f>
        <v>0.5089727709062829</v>
      </c>
      <c r="K189">
        <v>7.5136504959061297</v>
      </c>
      <c r="L189">
        <f>(Table2[[#This Row],[6M Return vs Nifty]]-AVERAGE(Table2[6M Return vs Nifty]))/_xlfn.STDEV.P(Table2[6M Return vs Nifty])</f>
        <v>0.17835728185063482</v>
      </c>
      <c r="M189">
        <v>1.5777462425153801E-3</v>
      </c>
      <c r="N189">
        <f>(Table2[[#This Row],[1W Return vs Nifty]]-AVERAGE(Table2[1W Return vs Nifty]))/_xlfn.STDEV.P(Table2[1W Return vs Nifty])</f>
        <v>-0.29351842392522143</v>
      </c>
      <c r="O189">
        <v>1955.88</v>
      </c>
      <c r="P189">
        <v>1914.4364911042201</v>
      </c>
      <c r="Q189">
        <v>1708.47556083938</v>
      </c>
      <c r="R189">
        <v>40.779643712729602</v>
      </c>
      <c r="S189" s="1">
        <f>(Table2[[#This Row],[Close Price]]-Table2[[#This Row],[20D EMA]])/Table2[[#This Row],[20D EMA]]</f>
        <v>-1.9699572570914474E-2</v>
      </c>
      <c r="T189" s="1">
        <f>(Table2[[#This Row],[Close Price]]-Table2[[#This Row],[50D EMA]])/Table2[[#This Row],[50D EMA]]</f>
        <v>1.5218623910053923E-3</v>
      </c>
      <c r="U189" s="1">
        <f>(Table2[[#This Row],[Close Price]]-Table2[[#This Row],[200D EMA]])/Table2[[#This Row],[200D EMA]]</f>
        <v>0.12225778579940537</v>
      </c>
      <c r="V189">
        <v>1.5103423167130701</v>
      </c>
      <c r="W189">
        <v>1900.15</v>
      </c>
      <c r="X189">
        <v>1964.45</v>
      </c>
      <c r="Y189">
        <v>1900.15</v>
      </c>
      <c r="Z189">
        <v>1989.3</v>
      </c>
      <c r="AA189">
        <v>1900.15</v>
      </c>
      <c r="AB189">
        <v>2089.9</v>
      </c>
      <c r="AC189" s="1">
        <f>(Table2[[#This Row],[Close Price]]/Table2[[#This Row],[Day Low]])-1</f>
        <v>9.0519169539244881E-3</v>
      </c>
      <c r="AD189" s="1">
        <f>(Table2[[#This Row],[Day High]]/Table2[[#This Row],[Close Price]])-1</f>
        <v>2.4565155031684327E-2</v>
      </c>
      <c r="AE189" s="1">
        <f>(Table2[[#This Row],[Close Price]]/Table2[[#This Row],[Current Week Low]])-1</f>
        <v>9.0519169539244881E-3</v>
      </c>
      <c r="AF189" s="1">
        <f>(Table2[[#This Row],[Current Week High]]/Table2[[#This Row],[Close Price]])-1</f>
        <v>3.7525751688528564E-2</v>
      </c>
      <c r="AG189" s="1">
        <f>(Table2[[#This Row],[Close Price]]/Table2[[#This Row],[Current Month Low]])-1</f>
        <v>9.0519169539244881E-3</v>
      </c>
      <c r="AH189" s="1">
        <f>(Table2[[#This Row],[Current Month High]]/Table2[[#This Row],[Close Price]])-1</f>
        <v>8.9994002138368057E-2</v>
      </c>
      <c r="AI189">
        <v>8.9994002138368003</v>
      </c>
      <c r="AJ189">
        <v>51.192682253676502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0.17</v>
      </c>
      <c r="AM189" t="s">
        <v>3150</v>
      </c>
      <c r="AN189">
        <v>-2.84</v>
      </c>
      <c r="AO189" t="s">
        <v>3149</v>
      </c>
      <c r="AP189">
        <v>0.110595670950148</v>
      </c>
      <c r="AQ189">
        <f>(Table2[[#This Row],[Sharpe Ratio]]-AVERAGE(Table2[Sharpe Ratio]))/_xlfn.STDEV.P(Table2[Sharpe Ratio])</f>
        <v>0.63354504372718956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1.1003570576515718</v>
      </c>
      <c r="AS189">
        <f>_xlfn.RANK.AVG(Table2[[#This Row],[1Y Return vs Nifty Z-Score]],Table2[1Y Return vs Nifty Z-Score])</f>
        <v>284</v>
      </c>
      <c r="AT189">
        <f>_xlfn.RANK.AVG(Table2[[#This Row],[6M Return vs Nifty Z-Score]],Table2[6M Return vs Nifty Z-Score])</f>
        <v>247</v>
      </c>
      <c r="AU189">
        <f>_xlfn.RANK.AVG(Table2[[#This Row],[Sharpe Ratio Z-Score]],Table2[Sharpe Ratio Z-Score])</f>
        <v>191</v>
      </c>
      <c r="AV189">
        <f>(Table2[[#This Row],[Rank 1Y]]+Table2[[#This Row],[Rank 6M]]+Table2[[#This Row],[Rank Sharpe]])/3</f>
        <v>240.66666666666666</v>
      </c>
    </row>
    <row r="190" spans="1:48" x14ac:dyDescent="0.3">
      <c r="A190" t="s">
        <v>1129</v>
      </c>
      <c r="B190" t="s">
        <v>1130</v>
      </c>
      <c r="C190" t="s">
        <v>3113</v>
      </c>
      <c r="D190" t="s">
        <v>267</v>
      </c>
      <c r="E190">
        <v>10586.5368084</v>
      </c>
      <c r="F190">
        <v>5320.3</v>
      </c>
      <c r="G190">
        <v>22.4273930224082</v>
      </c>
      <c r="H190">
        <f>(Table2[[#This Row],[1Y Return vs Nifty]]-AVERAGE(Table2[1Y Return vs Nifty]))/_xlfn.STDEV.P(Table2[1Y Return vs Nifty])</f>
        <v>0.13501966614987751</v>
      </c>
      <c r="I190">
        <v>-2.0902469385346198</v>
      </c>
      <c r="J190">
        <f>(Table2[[#This Row],[1M Return vs Nifty]]-AVERAGE(Table2[1M Return vs Nifty]))/_xlfn.STDEV.P(Table2[1M Return vs Nifty])</f>
        <v>-3.9840875087743E-4</v>
      </c>
      <c r="K190">
        <v>-4.8761836750482201</v>
      </c>
      <c r="L190">
        <f>(Table2[[#This Row],[6M Return vs Nifty]]-AVERAGE(Table2[6M Return vs Nifty]))/_xlfn.STDEV.P(Table2[6M Return vs Nifty])</f>
        <v>-0.24080606627781412</v>
      </c>
      <c r="M190">
        <v>1.25934491617542</v>
      </c>
      <c r="N190">
        <f>(Table2[[#This Row],[1W Return vs Nifty]]-AVERAGE(Table2[1W Return vs Nifty]))/_xlfn.STDEV.P(Table2[1W Return vs Nifty])</f>
        <v>1.3215012986005945E-2</v>
      </c>
      <c r="O190">
        <v>5364.57</v>
      </c>
      <c r="P190">
        <v>5374.0440446975799</v>
      </c>
      <c r="Q190">
        <v>4786.11226343007</v>
      </c>
      <c r="R190">
        <v>38.880576289565902</v>
      </c>
      <c r="S190" s="1">
        <f>(Table2[[#This Row],[Close Price]]-Table2[[#This Row],[20D EMA]])/Table2[[#This Row],[20D EMA]]</f>
        <v>-8.2522923552119792E-3</v>
      </c>
      <c r="T190" s="1">
        <f>(Table2[[#This Row],[Close Price]]-Table2[[#This Row],[50D EMA]])/Table2[[#This Row],[50D EMA]]</f>
        <v>-1.0000670677533336E-2</v>
      </c>
      <c r="U190" s="1">
        <f>(Table2[[#This Row],[Close Price]]-Table2[[#This Row],[200D EMA]])/Table2[[#This Row],[200D EMA]]</f>
        <v>0.11161203648555729</v>
      </c>
      <c r="V190">
        <v>0.43000306754688999</v>
      </c>
      <c r="W190">
        <v>5143.1499999999996</v>
      </c>
      <c r="X190">
        <v>5321.2</v>
      </c>
      <c r="Y190">
        <v>5143.1499999999996</v>
      </c>
      <c r="Z190">
        <v>5447.05</v>
      </c>
      <c r="AA190">
        <v>5143.1499999999996</v>
      </c>
      <c r="AB190">
        <v>5700</v>
      </c>
      <c r="AC190" s="1">
        <f>(Table2[[#This Row],[Close Price]]/Table2[[#This Row],[Day Low]])-1</f>
        <v>3.4443871946181037E-2</v>
      </c>
      <c r="AD190" s="1">
        <f>(Table2[[#This Row],[Day High]]/Table2[[#This Row],[Close Price]])-1</f>
        <v>1.6916339304162697E-4</v>
      </c>
      <c r="AE190" s="1">
        <f>(Table2[[#This Row],[Close Price]]/Table2[[#This Row],[Current Week Low]])-1</f>
        <v>3.4443871946181037E-2</v>
      </c>
      <c r="AF190" s="1">
        <f>(Table2[[#This Row],[Current Week High]]/Table2[[#This Row],[Close Price]])-1</f>
        <v>2.3823844520045823E-2</v>
      </c>
      <c r="AG190" s="1">
        <f>(Table2[[#This Row],[Close Price]]/Table2[[#This Row],[Current Month Low]])-1</f>
        <v>3.4443871946181037E-2</v>
      </c>
      <c r="AH190" s="1">
        <f>(Table2[[#This Row],[Current Month High]]/Table2[[#This Row],[Close Price]])-1</f>
        <v>7.1368155931056387E-2</v>
      </c>
      <c r="AI190">
        <v>12.7567994286036</v>
      </c>
      <c r="AJ190">
        <v>76.636786188578995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0.09</v>
      </c>
      <c r="AM190" t="s">
        <v>3150</v>
      </c>
      <c r="AN190">
        <v>-1.29</v>
      </c>
      <c r="AO190" t="s">
        <v>3149</v>
      </c>
      <c r="AP190">
        <v>0.17429168941691001</v>
      </c>
      <c r="AQ190">
        <f>(Table2[[#This Row],[Sharpe Ratio]]-AVERAGE(Table2[Sharpe Ratio]))/_xlfn.STDEV.P(Table2[Sharpe Ratio])</f>
        <v>1.3753825087252953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272</v>
      </c>
      <c r="AT190">
        <f>_xlfn.RANK.AVG(Table2[[#This Row],[6M Return vs Nifty Z-Score]],Table2[6M Return vs Nifty Z-Score])</f>
        <v>395</v>
      </c>
      <c r="AU190">
        <f>_xlfn.RANK.AVG(Table2[[#This Row],[Sharpe Ratio Z-Score]],Table2[Sharpe Ratio Z-Score])</f>
        <v>57</v>
      </c>
      <c r="AV190">
        <f>(Table2[[#This Row],[Rank 1Y]]+Table2[[#This Row],[Rank 6M]]+Table2[[#This Row],[Rank Sharpe]])/3</f>
        <v>241.33333333333334</v>
      </c>
    </row>
    <row r="191" spans="1:48" x14ac:dyDescent="0.3">
      <c r="A191" t="s">
        <v>1527</v>
      </c>
      <c r="B191" t="s">
        <v>1528</v>
      </c>
      <c r="C191" t="s">
        <v>3118</v>
      </c>
      <c r="D191" t="s">
        <v>166</v>
      </c>
      <c r="E191">
        <v>6323.5631512500004</v>
      </c>
      <c r="F191">
        <v>913.45</v>
      </c>
      <c r="G191">
        <v>86.005654345090306</v>
      </c>
      <c r="H191">
        <f>(Table2[[#This Row],[1Y Return vs Nifty]]-AVERAGE(Table2[1Y Return vs Nifty]))/_xlfn.STDEV.P(Table2[1Y Return vs Nifty])</f>
        <v>1.428115256494463</v>
      </c>
      <c r="I191">
        <v>-3.5136161655412499</v>
      </c>
      <c r="J191">
        <f>(Table2[[#This Row],[1M Return vs Nifty]]-AVERAGE(Table2[1M Return vs Nifty]))/_xlfn.STDEV.P(Table2[1M Return vs Nifty])</f>
        <v>-0.15064648745394899</v>
      </c>
      <c r="K191">
        <v>5.6927677983787497</v>
      </c>
      <c r="L191">
        <f>(Table2[[#This Row],[6M Return vs Nifty]]-AVERAGE(Table2[6M Return vs Nifty]))/_xlfn.STDEV.P(Table2[6M Return vs Nifty])</f>
        <v>0.11675457776973364</v>
      </c>
      <c r="M191">
        <v>2.87651473567509</v>
      </c>
      <c r="N191">
        <f>(Table2[[#This Row],[1W Return vs Nifty]]-AVERAGE(Table2[1W Return vs Nifty]))/_xlfn.STDEV.P(Table2[1W Return vs Nifty])</f>
        <v>0.4075964761551425</v>
      </c>
      <c r="O191">
        <v>978.58</v>
      </c>
      <c r="P191">
        <v>995.60532899151406</v>
      </c>
      <c r="Q191">
        <v>859.28882180871994</v>
      </c>
      <c r="R191">
        <v>34.502239026181499</v>
      </c>
      <c r="S191" s="1">
        <f>(Table2[[#This Row],[Close Price]]-Table2[[#This Row],[20D EMA]])/Table2[[#This Row],[20D EMA]]</f>
        <v>-6.655562141061537E-2</v>
      </c>
      <c r="T191" s="1">
        <f>(Table2[[#This Row],[Close Price]]-Table2[[#This Row],[50D EMA]])/Table2[[#This Row],[50D EMA]]</f>
        <v>-8.2517968314545109E-2</v>
      </c>
      <c r="U191" s="1">
        <f>(Table2[[#This Row],[Close Price]]-Table2[[#This Row],[200D EMA]])/Table2[[#This Row],[200D EMA]]</f>
        <v>6.303023711780173E-2</v>
      </c>
      <c r="V191">
        <v>0.48208778875932601</v>
      </c>
      <c r="W191">
        <v>910.35</v>
      </c>
      <c r="X191">
        <v>938</v>
      </c>
      <c r="Y191">
        <v>904.15</v>
      </c>
      <c r="Z191">
        <v>957.35</v>
      </c>
      <c r="AA191">
        <v>904.15</v>
      </c>
      <c r="AB191">
        <v>1078</v>
      </c>
      <c r="AC191" s="1">
        <f>(Table2[[#This Row],[Close Price]]/Table2[[#This Row],[Day Low]])-1</f>
        <v>3.4052836821003574E-3</v>
      </c>
      <c r="AD191" s="1">
        <f>(Table2[[#This Row],[Day High]]/Table2[[#This Row],[Close Price]])-1</f>
        <v>2.6876128961628831E-2</v>
      </c>
      <c r="AE191" s="1">
        <f>(Table2[[#This Row],[Close Price]]/Table2[[#This Row],[Current Week Low]])-1</f>
        <v>1.0285903887629289E-2</v>
      </c>
      <c r="AF191" s="1">
        <f>(Table2[[#This Row],[Current Week High]]/Table2[[#This Row],[Close Price]])-1</f>
        <v>4.8059554436477026E-2</v>
      </c>
      <c r="AG191" s="1">
        <f>(Table2[[#This Row],[Close Price]]/Table2[[#This Row],[Current Month Low]])-1</f>
        <v>1.0285903887629289E-2</v>
      </c>
      <c r="AH191" s="1">
        <f>(Table2[[#This Row],[Current Month High]]/Table2[[#This Row],[Close Price]])-1</f>
        <v>0.18014122283649892</v>
      </c>
      <c r="AI191">
        <v>35.141496524166598</v>
      </c>
      <c r="AJ191">
        <v>103.62238074008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0.03</v>
      </c>
      <c r="AM191" t="s">
        <v>3150</v>
      </c>
      <c r="AN191">
        <v>-13.46</v>
      </c>
      <c r="AO191" t="s">
        <v>3149</v>
      </c>
      <c r="AP191">
        <v>4.627446331434E-2</v>
      </c>
      <c r="AQ191">
        <f>(Table2[[#This Row],[Sharpe Ratio]]-AVERAGE(Table2[Sharpe Ratio]))/_xlfn.STDEV.P(Table2[Sharpe Ratio])</f>
        <v>-0.11557370445742123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63</v>
      </c>
      <c r="AT191">
        <f>_xlfn.RANK.AVG(Table2[[#This Row],[6M Return vs Nifty Z-Score]],Table2[6M Return vs Nifty Z-Score])</f>
        <v>276</v>
      </c>
      <c r="AU191">
        <f>_xlfn.RANK.AVG(Table2[[#This Row],[Sharpe Ratio Z-Score]],Table2[Sharpe Ratio Z-Score])</f>
        <v>385</v>
      </c>
      <c r="AV191">
        <f>(Table2[[#This Row],[Rank 1Y]]+Table2[[#This Row],[Rank 6M]]+Table2[[#This Row],[Rank Sharpe]])/3</f>
        <v>241.33333333333334</v>
      </c>
    </row>
    <row r="192" spans="1:48" x14ac:dyDescent="0.3">
      <c r="A192" t="s">
        <v>1422</v>
      </c>
      <c r="B192" t="s">
        <v>1423</v>
      </c>
      <c r="C192" t="s">
        <v>3116</v>
      </c>
      <c r="D192" t="s">
        <v>105</v>
      </c>
      <c r="E192">
        <v>7177.1169961199903</v>
      </c>
      <c r="F192">
        <v>3512.55</v>
      </c>
      <c r="G192">
        <v>85.763742513833705</v>
      </c>
      <c r="H192">
        <f>(Table2[[#This Row],[1Y Return vs Nifty]]-AVERAGE(Table2[1Y Return vs Nifty]))/_xlfn.STDEV.P(Table2[1Y Return vs Nifty])</f>
        <v>1.4231950980040877</v>
      </c>
      <c r="I192">
        <v>-12.101020519866999</v>
      </c>
      <c r="J192">
        <f>(Table2[[#This Row],[1M Return vs Nifty]]-AVERAGE(Table2[1M Return vs Nifty]))/_xlfn.STDEV.P(Table2[1M Return vs Nifty])</f>
        <v>-1.0571161376354647</v>
      </c>
      <c r="K192">
        <v>51.923601854560502</v>
      </c>
      <c r="L192">
        <f>(Table2[[#This Row],[6M Return vs Nifty]]-AVERAGE(Table2[6M Return vs Nifty]))/_xlfn.STDEV.P(Table2[6M Return vs Nifty])</f>
        <v>1.6808006273277334</v>
      </c>
      <c r="M192">
        <v>0.594919009857379</v>
      </c>
      <c r="N192">
        <f>(Table2[[#This Row],[1W Return vs Nifty]]-AVERAGE(Table2[1W Return vs Nifty]))/_xlfn.STDEV.P(Table2[1W Return vs Nifty])</f>
        <v>-0.14881946103247368</v>
      </c>
      <c r="O192">
        <v>3924.84</v>
      </c>
      <c r="P192">
        <v>3972.4056721912498</v>
      </c>
      <c r="Q192">
        <v>3229.1020400474699</v>
      </c>
      <c r="R192">
        <v>35.302533700286297</v>
      </c>
      <c r="S192" s="1">
        <f>(Table2[[#This Row],[Close Price]]-Table2[[#This Row],[20D EMA]])/Table2[[#This Row],[20D EMA]]</f>
        <v>-0.10504632035955605</v>
      </c>
      <c r="T192" s="1">
        <f>(Table2[[#This Row],[Close Price]]-Table2[[#This Row],[50D EMA]])/Table2[[#This Row],[50D EMA]]</f>
        <v>-0.11576251524622988</v>
      </c>
      <c r="U192" s="1">
        <f>(Table2[[#This Row],[Close Price]]-Table2[[#This Row],[200D EMA]])/Table2[[#This Row],[200D EMA]]</f>
        <v>8.777918951993334E-2</v>
      </c>
      <c r="V192">
        <v>0.98989514875838303</v>
      </c>
      <c r="W192">
        <v>3465</v>
      </c>
      <c r="X192">
        <v>3669.5</v>
      </c>
      <c r="Y192">
        <v>3389.05</v>
      </c>
      <c r="Z192">
        <v>3669.5</v>
      </c>
      <c r="AA192">
        <v>3389.05</v>
      </c>
      <c r="AB192">
        <v>4475.95</v>
      </c>
      <c r="AC192" s="1">
        <f>(Table2[[#This Row],[Close Price]]/Table2[[#This Row],[Day Low]])-1</f>
        <v>1.3722943722943803E-2</v>
      </c>
      <c r="AD192" s="1">
        <f>(Table2[[#This Row],[Day High]]/Table2[[#This Row],[Close Price]])-1</f>
        <v>4.4682637969566175E-2</v>
      </c>
      <c r="AE192" s="1">
        <f>(Table2[[#This Row],[Close Price]]/Table2[[#This Row],[Current Week Low]])-1</f>
        <v>3.6440890515041069E-2</v>
      </c>
      <c r="AF192" s="1">
        <f>(Table2[[#This Row],[Current Week High]]/Table2[[#This Row],[Close Price]])-1</f>
        <v>4.4682637969566175E-2</v>
      </c>
      <c r="AG192" s="1">
        <f>(Table2[[#This Row],[Close Price]]/Table2[[#This Row],[Current Month Low]])-1</f>
        <v>3.6440890515041069E-2</v>
      </c>
      <c r="AH192" s="1">
        <f>(Table2[[#This Row],[Current Month High]]/Table2[[#This Row],[Close Price]])-1</f>
        <v>0.27427367581956119</v>
      </c>
      <c r="AI192">
        <v>28.681442257049699</v>
      </c>
      <c r="AJ192">
        <v>105.316226326864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0.08</v>
      </c>
      <c r="AM192" t="s">
        <v>3150</v>
      </c>
      <c r="AN192">
        <v>-13.5</v>
      </c>
      <c r="AO192" t="s">
        <v>3149</v>
      </c>
      <c r="AP192">
        <v>-3.0448099905844E-2</v>
      </c>
      <c r="AQ192">
        <f>(Table2[[#This Row],[Sharpe Ratio]]-AVERAGE(Table2[Sharpe Ratio]))/_xlfn.STDEV.P(Table2[Sharpe Ratio])</f>
        <v>-1.0091251881677894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64</v>
      </c>
      <c r="AT192">
        <f>_xlfn.RANK.AVG(Table2[[#This Row],[6M Return vs Nifty Z-Score]],Table2[6M Return vs Nifty Z-Score])</f>
        <v>43</v>
      </c>
      <c r="AU192">
        <f>_xlfn.RANK.AVG(Table2[[#This Row],[Sharpe Ratio Z-Score]],Table2[Sharpe Ratio Z-Score])</f>
        <v>619</v>
      </c>
      <c r="AV192">
        <f>(Table2[[#This Row],[Rank 1Y]]+Table2[[#This Row],[Rank 6M]]+Table2[[#This Row],[Rank Sharpe]])/3</f>
        <v>242</v>
      </c>
    </row>
    <row r="193" spans="1:48" x14ac:dyDescent="0.3">
      <c r="A193" t="s">
        <v>224</v>
      </c>
      <c r="B193" t="s">
        <v>225</v>
      </c>
      <c r="C193" t="s">
        <v>3104</v>
      </c>
      <c r="D193" t="s">
        <v>54</v>
      </c>
      <c r="E193">
        <v>105372.0331117</v>
      </c>
      <c r="F193">
        <v>2802.2</v>
      </c>
      <c r="G193">
        <v>23.220353178176101</v>
      </c>
      <c r="H193">
        <f>(Table2[[#This Row],[1Y Return vs Nifty]]-AVERAGE(Table2[1Y Return vs Nifty]))/_xlfn.STDEV.P(Table2[1Y Return vs Nifty])</f>
        <v>0.15114740005468338</v>
      </c>
      <c r="I193">
        <v>-10.072040526174501</v>
      </c>
      <c r="J193">
        <f>(Table2[[#This Row],[1M Return vs Nifty]]-AVERAGE(Table2[1M Return vs Nifty]))/_xlfn.STDEV.P(Table2[1M Return vs Nifty])</f>
        <v>-0.84294096790780837</v>
      </c>
      <c r="K193">
        <v>14.430852553252</v>
      </c>
      <c r="L193">
        <f>(Table2[[#This Row],[6M Return vs Nifty]]-AVERAGE(Table2[6M Return vs Nifty]))/_xlfn.STDEV.P(Table2[6M Return vs Nifty])</f>
        <v>0.41237474600970159</v>
      </c>
      <c r="M193">
        <v>-0.204717626799643</v>
      </c>
      <c r="N193">
        <f>(Table2[[#This Row],[1W Return vs Nifty]]-AVERAGE(Table2[1W Return vs Nifty]))/_xlfn.STDEV.P(Table2[1W Return vs Nifty])</f>
        <v>-0.34382796475659844</v>
      </c>
      <c r="O193">
        <v>3029.62</v>
      </c>
      <c r="P193">
        <v>3140.0852692272501</v>
      </c>
      <c r="Q193">
        <v>2821.4311753782199</v>
      </c>
      <c r="R193">
        <v>19.299214856444099</v>
      </c>
      <c r="S193" s="1">
        <f>(Table2[[#This Row],[Close Price]]-Table2[[#This Row],[20D EMA]])/Table2[[#This Row],[20D EMA]]</f>
        <v>-7.5065519768155772E-2</v>
      </c>
      <c r="T193" s="1">
        <f>(Table2[[#This Row],[Close Price]]-Table2[[#This Row],[50D EMA]])/Table2[[#This Row],[50D EMA]]</f>
        <v>-0.10760385157005663</v>
      </c>
      <c r="U193" s="1">
        <f>(Table2[[#This Row],[Close Price]]-Table2[[#This Row],[200D EMA]])/Table2[[#This Row],[200D EMA]]</f>
        <v>-6.8161065015672762E-3</v>
      </c>
      <c r="V193">
        <v>0.84863197414455205</v>
      </c>
      <c r="W193">
        <v>2768</v>
      </c>
      <c r="X193">
        <v>2837</v>
      </c>
      <c r="Y193">
        <v>2768</v>
      </c>
      <c r="Z193">
        <v>2866.8</v>
      </c>
      <c r="AA193">
        <v>2768</v>
      </c>
      <c r="AB193">
        <v>3200</v>
      </c>
      <c r="AC193" s="1">
        <f>(Table2[[#This Row],[Close Price]]/Table2[[#This Row],[Day Low]])-1</f>
        <v>1.2355491329479662E-2</v>
      </c>
      <c r="AD193" s="1">
        <f>(Table2[[#This Row],[Day High]]/Table2[[#This Row],[Close Price]])-1</f>
        <v>1.241881378916565E-2</v>
      </c>
      <c r="AE193" s="1">
        <f>(Table2[[#This Row],[Close Price]]/Table2[[#This Row],[Current Week Low]])-1</f>
        <v>1.2355491329479662E-2</v>
      </c>
      <c r="AF193" s="1">
        <f>(Table2[[#This Row],[Current Week High]]/Table2[[#This Row],[Close Price]])-1</f>
        <v>2.3053315252301809E-2</v>
      </c>
      <c r="AG193" s="1">
        <f>(Table2[[#This Row],[Close Price]]/Table2[[#This Row],[Current Month Low]])-1</f>
        <v>1.2355491329479662E-2</v>
      </c>
      <c r="AH193" s="1">
        <f>(Table2[[#This Row],[Current Month High]]/Table2[[#This Row],[Close Price]])-1</f>
        <v>0.14195988865891085</v>
      </c>
      <c r="AI193">
        <v>30.335093854828301</v>
      </c>
      <c r="AJ193">
        <v>44.850223566204001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-0.11</v>
      </c>
      <c r="AM193" t="s">
        <v>3149</v>
      </c>
      <c r="AN193">
        <v>-11.07</v>
      </c>
      <c r="AO193" t="s">
        <v>3149</v>
      </c>
      <c r="AP193">
        <v>8.2485791140469999E-2</v>
      </c>
      <c r="AQ193">
        <f>(Table2[[#This Row],[Sharpe Ratio]]-AVERAGE(Table2[Sharpe Ratio]))/_xlfn.STDEV.P(Table2[Sharpe Ratio])</f>
        <v>0.30616254037190532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263</v>
      </c>
      <c r="AT193">
        <f>_xlfn.RANK.AVG(Table2[[#This Row],[6M Return vs Nifty Z-Score]],Table2[6M Return vs Nifty Z-Score])</f>
        <v>193</v>
      </c>
      <c r="AU193">
        <f>_xlfn.RANK.AVG(Table2[[#This Row],[Sharpe Ratio Z-Score]],Table2[Sharpe Ratio Z-Score])</f>
        <v>271</v>
      </c>
      <c r="AV193">
        <f>(Table2[[#This Row],[Rank 1Y]]+Table2[[#This Row],[Rank 6M]]+Table2[[#This Row],[Rank Sharpe]])/3</f>
        <v>242.33333333333334</v>
      </c>
    </row>
    <row r="194" spans="1:48" x14ac:dyDescent="0.3">
      <c r="A194" t="s">
        <v>1852</v>
      </c>
      <c r="B194" t="s">
        <v>1853</v>
      </c>
      <c r="C194" t="s">
        <v>3112</v>
      </c>
      <c r="D194" t="s">
        <v>920</v>
      </c>
      <c r="E194">
        <v>3907.4502971249999</v>
      </c>
      <c r="F194">
        <v>315.75</v>
      </c>
      <c r="G194">
        <v>38.997851072845599</v>
      </c>
      <c r="H194">
        <f>(Table2[[#This Row],[1Y Return vs Nifty]]-AVERAGE(Table2[1Y Return vs Nifty]))/_xlfn.STDEV.P(Table2[1Y Return vs Nifty])</f>
        <v>0.47204030479647413</v>
      </c>
      <c r="I194">
        <v>-11.042638285707501</v>
      </c>
      <c r="J194">
        <f>(Table2[[#This Row],[1M Return vs Nifty]]-AVERAGE(Table2[1M Return vs Nifty]))/_xlfn.STDEV.P(Table2[1M Return vs Nifty])</f>
        <v>-0.94539537383171823</v>
      </c>
      <c r="K194">
        <v>20.252891617133901</v>
      </c>
      <c r="L194">
        <f>(Table2[[#This Row],[6M Return vs Nifty]]-AVERAGE(Table2[6M Return vs Nifty]))/_xlfn.STDEV.P(Table2[6M Return vs Nifty])</f>
        <v>0.60934149740274168</v>
      </c>
      <c r="M194">
        <v>4.01488668149101</v>
      </c>
      <c r="N194">
        <f>(Table2[[#This Row],[1W Return vs Nifty]]-AVERAGE(Table2[1W Return vs Nifty]))/_xlfn.STDEV.P(Table2[1W Return vs Nifty])</f>
        <v>0.6852128329583379</v>
      </c>
      <c r="O194">
        <v>344.09</v>
      </c>
      <c r="P194">
        <v>357.28000397216601</v>
      </c>
      <c r="Q194">
        <v>315.98898798374199</v>
      </c>
      <c r="R194">
        <v>33.858123773150503</v>
      </c>
      <c r="S194" s="1">
        <f>(Table2[[#This Row],[Close Price]]-Table2[[#This Row],[20D EMA]])/Table2[[#This Row],[20D EMA]]</f>
        <v>-8.2362172687378235E-2</v>
      </c>
      <c r="T194" s="1">
        <f>(Table2[[#This Row],[Close Price]]-Table2[[#This Row],[50D EMA]])/Table2[[#This Row],[50D EMA]]</f>
        <v>-0.11623937390966167</v>
      </c>
      <c r="U194" s="1">
        <f>(Table2[[#This Row],[Close Price]]-Table2[[#This Row],[200D EMA]])/Table2[[#This Row],[200D EMA]]</f>
        <v>-7.5631744405690751E-4</v>
      </c>
      <c r="V194">
        <v>0.439023868076446</v>
      </c>
      <c r="W194">
        <v>314.45</v>
      </c>
      <c r="X194">
        <v>325.05</v>
      </c>
      <c r="Y194">
        <v>310.95</v>
      </c>
      <c r="Z194">
        <v>330.4</v>
      </c>
      <c r="AA194">
        <v>310.95</v>
      </c>
      <c r="AB194">
        <v>374.95</v>
      </c>
      <c r="AC194" s="1">
        <f>(Table2[[#This Row],[Close Price]]/Table2[[#This Row],[Day Low]])-1</f>
        <v>4.1342025759263379E-3</v>
      </c>
      <c r="AD194" s="1">
        <f>(Table2[[#This Row],[Day High]]/Table2[[#This Row],[Close Price]])-1</f>
        <v>2.9453681710213786E-2</v>
      </c>
      <c r="AE194" s="1">
        <f>(Table2[[#This Row],[Close Price]]/Table2[[#This Row],[Current Week Low]])-1</f>
        <v>1.5436565364206567E-2</v>
      </c>
      <c r="AF194" s="1">
        <f>(Table2[[#This Row],[Current Week High]]/Table2[[#This Row],[Close Price]])-1</f>
        <v>4.6397466349960448E-2</v>
      </c>
      <c r="AG194" s="1">
        <f>(Table2[[#This Row],[Close Price]]/Table2[[#This Row],[Current Month Low]])-1</f>
        <v>1.5436565364206567E-2</v>
      </c>
      <c r="AH194" s="1">
        <f>(Table2[[#This Row],[Current Month High]]/Table2[[#This Row],[Close Price]])-1</f>
        <v>0.18749010292953283</v>
      </c>
      <c r="AI194">
        <v>30.467141726049</v>
      </c>
      <c r="AJ194">
        <v>62.673879443585697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-0.06</v>
      </c>
      <c r="AM194" t="s">
        <v>3149</v>
      </c>
      <c r="AN194">
        <v>-10.5</v>
      </c>
      <c r="AO194" t="s">
        <v>3149</v>
      </c>
      <c r="AP194">
        <v>4.0883902788650998E-2</v>
      </c>
      <c r="AQ194">
        <f>(Table2[[#This Row],[Sharpe Ratio]]-AVERAGE(Table2[Sharpe Ratio]))/_xlfn.STDEV.P(Table2[Sharpe Ratio])</f>
        <v>-0.17835501876174797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178</v>
      </c>
      <c r="AT194">
        <f>_xlfn.RANK.AVG(Table2[[#This Row],[6M Return vs Nifty Z-Score]],Table2[6M Return vs Nifty Z-Score])</f>
        <v>155</v>
      </c>
      <c r="AU194">
        <f>_xlfn.RANK.AVG(Table2[[#This Row],[Sharpe Ratio Z-Score]],Table2[Sharpe Ratio Z-Score])</f>
        <v>396</v>
      </c>
      <c r="AV194">
        <f>(Table2[[#This Row],[Rank 1Y]]+Table2[[#This Row],[Rank 6M]]+Table2[[#This Row],[Rank Sharpe]])/3</f>
        <v>243</v>
      </c>
    </row>
    <row r="195" spans="1:48" x14ac:dyDescent="0.3">
      <c r="A195" t="s">
        <v>156</v>
      </c>
      <c r="B195" t="s">
        <v>157</v>
      </c>
      <c r="C195" t="s">
        <v>3108</v>
      </c>
      <c r="D195" t="s">
        <v>158</v>
      </c>
      <c r="E195">
        <v>158673.22495179999</v>
      </c>
      <c r="F195">
        <v>5977.1</v>
      </c>
      <c r="G195">
        <v>40.529063096521</v>
      </c>
      <c r="H195">
        <f>(Table2[[#This Row],[1Y Return vs Nifty]]-AVERAGE(Table2[1Y Return vs Nifty]))/_xlfn.STDEV.P(Table2[1Y Return vs Nifty])</f>
        <v>0.50318308024369895</v>
      </c>
      <c r="I195">
        <v>2.6694578020715798</v>
      </c>
      <c r="J195">
        <f>(Table2[[#This Row],[1M Return vs Nifty]]-AVERAGE(Table2[1M Return vs Nifty]))/_xlfn.STDEV.P(Table2[1M Return vs Nifty])</f>
        <v>0.50202673779660512</v>
      </c>
      <c r="K195">
        <v>45.168273178249699</v>
      </c>
      <c r="L195">
        <f>(Table2[[#This Row],[6M Return vs Nifty]]-AVERAGE(Table2[6M Return vs Nifty]))/_xlfn.STDEV.P(Table2[6M Return vs Nifty])</f>
        <v>1.4522595389967301</v>
      </c>
      <c r="M195">
        <v>2.7882012454530098</v>
      </c>
      <c r="N195">
        <f>(Table2[[#This Row],[1W Return vs Nifty]]-AVERAGE(Table2[1W Return vs Nifty]))/_xlfn.STDEV.P(Table2[1W Return vs Nifty])</f>
        <v>0.38605934191519425</v>
      </c>
      <c r="O195">
        <v>5849.97</v>
      </c>
      <c r="P195">
        <v>5667.8683938763697</v>
      </c>
      <c r="Q195">
        <v>4824.4743082671002</v>
      </c>
      <c r="R195">
        <v>64.968590587045298</v>
      </c>
      <c r="S195" s="1">
        <f>(Table2[[#This Row],[Close Price]]-Table2[[#This Row],[20D EMA]])/Table2[[#This Row],[20D EMA]]</f>
        <v>2.1731735376420751E-2</v>
      </c>
      <c r="T195" s="1">
        <f>(Table2[[#This Row],[Close Price]]-Table2[[#This Row],[50D EMA]])/Table2[[#This Row],[50D EMA]]</f>
        <v>5.4558713194139796E-2</v>
      </c>
      <c r="U195" s="1">
        <f>(Table2[[#This Row],[Close Price]]-Table2[[#This Row],[200D EMA]])/Table2[[#This Row],[200D EMA]]</f>
        <v>0.23891218360470676</v>
      </c>
      <c r="V195">
        <v>0.76802829634929504</v>
      </c>
      <c r="W195">
        <v>5880.1</v>
      </c>
      <c r="X195">
        <v>6004.5</v>
      </c>
      <c r="Y195">
        <v>5690.5</v>
      </c>
      <c r="Z195">
        <v>6004.5</v>
      </c>
      <c r="AA195">
        <v>5678.35</v>
      </c>
      <c r="AB195">
        <v>6155</v>
      </c>
      <c r="AC195" s="1">
        <f>(Table2[[#This Row],[Close Price]]/Table2[[#This Row],[Day Low]])-1</f>
        <v>1.6496318089828321E-2</v>
      </c>
      <c r="AD195" s="1">
        <f>(Table2[[#This Row],[Day High]]/Table2[[#This Row],[Close Price]])-1</f>
        <v>4.5841628883571683E-3</v>
      </c>
      <c r="AE195" s="1">
        <f>(Table2[[#This Row],[Close Price]]/Table2[[#This Row],[Current Week Low]])-1</f>
        <v>5.0364642825762251E-2</v>
      </c>
      <c r="AF195" s="1">
        <f>(Table2[[#This Row],[Current Week High]]/Table2[[#This Row],[Close Price]])-1</f>
        <v>4.5841628883571683E-3</v>
      </c>
      <c r="AG195" s="1">
        <f>(Table2[[#This Row],[Close Price]]/Table2[[#This Row],[Current Month Low]])-1</f>
        <v>5.2612114434650969E-2</v>
      </c>
      <c r="AH195" s="1">
        <f>(Table2[[#This Row],[Current Month High]]/Table2[[#This Row],[Close Price]])-1</f>
        <v>2.9763597731341296E-2</v>
      </c>
      <c r="AI195">
        <v>4.9982432952435198</v>
      </c>
      <c r="AJ195">
        <v>78.420895522387994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0.25</v>
      </c>
      <c r="AM195" t="s">
        <v>3150</v>
      </c>
      <c r="AN195">
        <v>1.25</v>
      </c>
      <c r="AO195" t="s">
        <v>3150</v>
      </c>
      <c r="AP195">
        <v>6.5427602113900002E-4</v>
      </c>
      <c r="AQ195">
        <f>(Table2[[#This Row],[Sharpe Ratio]]-AVERAGE(Table2[Sharpe Ratio]))/_xlfn.STDEV.P(Table2[Sharpe Ratio])</f>
        <v>-0.6468904948779548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2.1966382040742736</v>
      </c>
      <c r="AS195">
        <f>_xlfn.RANK.AVG(Table2[[#This Row],[1Y Return vs Nifty Z-Score]],Table2[1Y Return vs Nifty Z-Score])</f>
        <v>169</v>
      </c>
      <c r="AT195">
        <f>_xlfn.RANK.AVG(Table2[[#This Row],[6M Return vs Nifty Z-Score]],Table2[6M Return vs Nifty Z-Score])</f>
        <v>53</v>
      </c>
      <c r="AU195">
        <f>_xlfn.RANK.AVG(Table2[[#This Row],[Sharpe Ratio Z-Score]],Table2[Sharpe Ratio Z-Score])</f>
        <v>510</v>
      </c>
      <c r="AV195">
        <f>(Table2[[#This Row],[Rank 1Y]]+Table2[[#This Row],[Rank 6M]]+Table2[[#This Row],[Rank Sharpe]])/3</f>
        <v>244</v>
      </c>
    </row>
    <row r="196" spans="1:48" x14ac:dyDescent="0.3">
      <c r="A196" t="s">
        <v>1214</v>
      </c>
      <c r="B196" t="s">
        <v>1215</v>
      </c>
      <c r="C196" t="s">
        <v>3107</v>
      </c>
      <c r="D196" t="s">
        <v>974</v>
      </c>
      <c r="E196">
        <v>9475.3803061500003</v>
      </c>
      <c r="F196">
        <v>1288.6500000000001</v>
      </c>
      <c r="G196">
        <v>24.884816370446298</v>
      </c>
      <c r="H196">
        <f>(Table2[[#This Row],[1Y Return vs Nifty]]-AVERAGE(Table2[1Y Return vs Nifty]))/_xlfn.STDEV.P(Table2[1Y Return vs Nifty])</f>
        <v>0.18500032351372125</v>
      </c>
      <c r="I196">
        <v>-5.2935963851205399</v>
      </c>
      <c r="J196">
        <f>(Table2[[#This Row],[1M Return vs Nifty]]-AVERAGE(Table2[1M Return vs Nifty]))/_xlfn.STDEV.P(Table2[1M Return vs Nifty])</f>
        <v>-0.33853772680839794</v>
      </c>
      <c r="K196">
        <v>11.5533710718033</v>
      </c>
      <c r="L196">
        <f>(Table2[[#This Row],[6M Return vs Nifty]]-AVERAGE(Table2[6M Return vs Nifty]))/_xlfn.STDEV.P(Table2[6M Return vs Nifty])</f>
        <v>0.31502600386356339</v>
      </c>
      <c r="M196">
        <v>3.96981321036121</v>
      </c>
      <c r="N196">
        <f>(Table2[[#This Row],[1W Return vs Nifty]]-AVERAGE(Table2[1W Return vs Nifty]))/_xlfn.STDEV.P(Table2[1W Return vs Nifty])</f>
        <v>0.67422070258344513</v>
      </c>
      <c r="O196">
        <v>1317.5</v>
      </c>
      <c r="P196">
        <v>1337.9024364674401</v>
      </c>
      <c r="Q196">
        <v>1211.8994493084599</v>
      </c>
      <c r="R196">
        <v>42.500419965315999</v>
      </c>
      <c r="S196" s="1">
        <f>(Table2[[#This Row],[Close Price]]-Table2[[#This Row],[20D EMA]])/Table2[[#This Row],[20D EMA]]</f>
        <v>-2.1897533206831049E-2</v>
      </c>
      <c r="T196" s="1">
        <f>(Table2[[#This Row],[Close Price]]-Table2[[#This Row],[50D EMA]])/Table2[[#This Row],[50D EMA]]</f>
        <v>-3.6813174955779862E-2</v>
      </c>
      <c r="U196" s="1">
        <f>(Table2[[#This Row],[Close Price]]-Table2[[#This Row],[200D EMA]])/Table2[[#This Row],[200D EMA]]</f>
        <v>6.3330790962349198E-2</v>
      </c>
      <c r="V196">
        <v>0.705871680495603</v>
      </c>
      <c r="W196">
        <v>1275</v>
      </c>
      <c r="X196">
        <v>1311.8</v>
      </c>
      <c r="Y196">
        <v>1251.5</v>
      </c>
      <c r="Z196">
        <v>1327.75</v>
      </c>
      <c r="AA196">
        <v>1226</v>
      </c>
      <c r="AB196">
        <v>1393.1</v>
      </c>
      <c r="AC196" s="1">
        <f>(Table2[[#This Row],[Close Price]]/Table2[[#This Row],[Day Low]])-1</f>
        <v>1.0705882352941343E-2</v>
      </c>
      <c r="AD196" s="1">
        <f>(Table2[[#This Row],[Day High]]/Table2[[#This Row],[Close Price]])-1</f>
        <v>1.7964536530477471E-2</v>
      </c>
      <c r="AE196" s="1">
        <f>(Table2[[#This Row],[Close Price]]/Table2[[#This Row],[Current Week Low]])-1</f>
        <v>2.9684378745505446E-2</v>
      </c>
      <c r="AF196" s="1">
        <f>(Table2[[#This Row],[Current Week High]]/Table2[[#This Row],[Close Price]])-1</f>
        <v>3.03418305979124E-2</v>
      </c>
      <c r="AG196" s="1">
        <f>(Table2[[#This Row],[Close Price]]/Table2[[#This Row],[Current Month Low]])-1</f>
        <v>5.1101141924959181E-2</v>
      </c>
      <c r="AH196" s="1">
        <f>(Table2[[#This Row],[Current Month High]]/Table2[[#This Row],[Close Price]])-1</f>
        <v>8.1053816009001523E-2</v>
      </c>
      <c r="AI196">
        <v>23.481938462732298</v>
      </c>
      <c r="AJ196">
        <v>59.092592592592602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0.06</v>
      </c>
      <c r="AM196" t="s">
        <v>3150</v>
      </c>
      <c r="AN196">
        <v>-4.58</v>
      </c>
      <c r="AO196" t="s">
        <v>3149</v>
      </c>
      <c r="AP196">
        <v>8.6573995786611999E-2</v>
      </c>
      <c r="AQ196">
        <f>(Table2[[#This Row],[Sharpe Ratio]]-AVERAGE(Table2[Sharpe Ratio]))/_xlfn.STDEV.P(Table2[Sharpe Ratio])</f>
        <v>0.35377593040930666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254</v>
      </c>
      <c r="AT196">
        <f>_xlfn.RANK.AVG(Table2[[#This Row],[6M Return vs Nifty Z-Score]],Table2[6M Return vs Nifty Z-Score])</f>
        <v>222</v>
      </c>
      <c r="AU196">
        <f>_xlfn.RANK.AVG(Table2[[#This Row],[Sharpe Ratio Z-Score]],Table2[Sharpe Ratio Z-Score])</f>
        <v>257</v>
      </c>
      <c r="AV196">
        <f>(Table2[[#This Row],[Rank 1Y]]+Table2[[#This Row],[Rank 6M]]+Table2[[#This Row],[Rank Sharpe]])/3</f>
        <v>244.33333333333334</v>
      </c>
    </row>
    <row r="197" spans="1:48" x14ac:dyDescent="0.3">
      <c r="A197" t="s">
        <v>1876</v>
      </c>
      <c r="B197" t="s">
        <v>1877</v>
      </c>
      <c r="C197" t="s">
        <v>3112</v>
      </c>
      <c r="D197" t="s">
        <v>48</v>
      </c>
      <c r="E197">
        <v>3831.1089630000001</v>
      </c>
      <c r="F197">
        <v>2260.5</v>
      </c>
      <c r="G197">
        <v>3.3098649129611801</v>
      </c>
      <c r="H197">
        <f>(Table2[[#This Row],[1Y Return vs Nifty]]-AVERAGE(Table2[1Y Return vs Nifty]))/_xlfn.STDEV.P(Table2[1Y Return vs Nifty])</f>
        <v>-0.25380492235448349</v>
      </c>
      <c r="I197">
        <v>0.56933644454590304</v>
      </c>
      <c r="J197">
        <f>(Table2[[#This Row],[1M Return vs Nifty]]-AVERAGE(Table2[1M Return vs Nifty]))/_xlfn.STDEV.P(Table2[1M Return vs Nifty])</f>
        <v>0.2803420244948403</v>
      </c>
      <c r="K197">
        <v>37.5803597640409</v>
      </c>
      <c r="L197">
        <f>(Table2[[#This Row],[6M Return vs Nifty]]-AVERAGE(Table2[6M Return vs Nifty]))/_xlfn.STDEV.P(Table2[6M Return vs Nifty])</f>
        <v>1.1955510836515573</v>
      </c>
      <c r="M197">
        <v>5.5790053453980599</v>
      </c>
      <c r="N197">
        <f>(Table2[[#This Row],[1W Return vs Nifty]]-AVERAGE(Table2[1W Return vs Nifty]))/_xlfn.STDEV.P(Table2[1W Return vs Nifty])</f>
        <v>1.0666566366973076</v>
      </c>
      <c r="O197">
        <v>2251.92</v>
      </c>
      <c r="P197">
        <v>2193.0471980280399</v>
      </c>
      <c r="Q197">
        <v>1929.5500230007401</v>
      </c>
      <c r="R197">
        <v>51.5267968920813</v>
      </c>
      <c r="S197" s="1">
        <f>(Table2[[#This Row],[Close Price]]-Table2[[#This Row],[20D EMA]])/Table2[[#This Row],[20D EMA]]</f>
        <v>3.8100820633059466E-3</v>
      </c>
      <c r="T197" s="1">
        <f>(Table2[[#This Row],[Close Price]]-Table2[[#This Row],[50D EMA]])/Table2[[#This Row],[50D EMA]]</f>
        <v>3.0757569664990689E-2</v>
      </c>
      <c r="U197" s="1">
        <f>(Table2[[#This Row],[Close Price]]-Table2[[#This Row],[200D EMA]])/Table2[[#This Row],[200D EMA]]</f>
        <v>0.1715166609075949</v>
      </c>
      <c r="V197">
        <v>0.628634104869224</v>
      </c>
      <c r="W197">
        <v>2207.6</v>
      </c>
      <c r="X197">
        <v>2296.35</v>
      </c>
      <c r="Y197">
        <v>2160.1</v>
      </c>
      <c r="Z197">
        <v>2309.9499999999998</v>
      </c>
      <c r="AA197">
        <v>2130</v>
      </c>
      <c r="AB197">
        <v>2412</v>
      </c>
      <c r="AC197" s="1">
        <f>(Table2[[#This Row],[Close Price]]/Table2[[#This Row],[Day Low]])-1</f>
        <v>2.3962674397535855E-2</v>
      </c>
      <c r="AD197" s="1">
        <f>(Table2[[#This Row],[Day High]]/Table2[[#This Row],[Close Price]])-1</f>
        <v>1.5859323158593286E-2</v>
      </c>
      <c r="AE197" s="1">
        <f>(Table2[[#This Row],[Close Price]]/Table2[[#This Row],[Current Week Low]])-1</f>
        <v>4.6479329660663815E-2</v>
      </c>
      <c r="AF197" s="1">
        <f>(Table2[[#This Row],[Current Week High]]/Table2[[#This Row],[Close Price]])-1</f>
        <v>2.1875691218756765E-2</v>
      </c>
      <c r="AG197" s="1">
        <f>(Table2[[#This Row],[Close Price]]/Table2[[#This Row],[Current Month Low]])-1</f>
        <v>6.1267605633802846E-2</v>
      </c>
      <c r="AH197" s="1">
        <f>(Table2[[#This Row],[Current Month High]]/Table2[[#This Row],[Close Price]])-1</f>
        <v>6.7020570670205615E-2</v>
      </c>
      <c r="AI197">
        <v>20.990931209909299</v>
      </c>
      <c r="AJ197">
        <v>59.865629420084801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0.31</v>
      </c>
      <c r="AM197" t="s">
        <v>3150</v>
      </c>
      <c r="AN197">
        <v>-3.19</v>
      </c>
      <c r="AO197" t="s">
        <v>3149</v>
      </c>
      <c r="AP197">
        <v>8.4703900634633997E-2</v>
      </c>
      <c r="AQ197">
        <f>(Table2[[#This Row],[Sharpe Ratio]]-AVERAGE(Table2[Sharpe Ratio]))/_xlfn.STDEV.P(Table2[Sharpe Ratio])</f>
        <v>0.33199581478759738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2.6207406372768194</v>
      </c>
      <c r="AS197">
        <f>_xlfn.RANK.AVG(Table2[[#This Row],[1Y Return vs Nifty Z-Score]],Table2[1Y Return vs Nifty Z-Score])</f>
        <v>399</v>
      </c>
      <c r="AT197">
        <f>_xlfn.RANK.AVG(Table2[[#This Row],[6M Return vs Nifty Z-Score]],Table2[6M Return vs Nifty Z-Score])</f>
        <v>71</v>
      </c>
      <c r="AU197">
        <f>_xlfn.RANK.AVG(Table2[[#This Row],[Sharpe Ratio Z-Score]],Table2[Sharpe Ratio Z-Score])</f>
        <v>264</v>
      </c>
      <c r="AV197">
        <f>(Table2[[#This Row],[Rank 1Y]]+Table2[[#This Row],[Rank 6M]]+Table2[[#This Row],[Rank Sharpe]])/3</f>
        <v>244.66666666666666</v>
      </c>
    </row>
    <row r="198" spans="1:48" x14ac:dyDescent="0.3">
      <c r="A198" t="s">
        <v>62</v>
      </c>
      <c r="B198" t="s">
        <v>63</v>
      </c>
      <c r="C198" t="s">
        <v>3110</v>
      </c>
      <c r="D198" t="s">
        <v>64</v>
      </c>
      <c r="E198">
        <v>345346.76436241</v>
      </c>
      <c r="F198">
        <v>356.15</v>
      </c>
      <c r="G198">
        <v>28.6522595711556</v>
      </c>
      <c r="H198">
        <f>(Table2[[#This Row],[1Y Return vs Nifty]]-AVERAGE(Table2[1Y Return vs Nifty]))/_xlfn.STDEV.P(Table2[1Y Return vs Nifty])</f>
        <v>0.26162500761738799</v>
      </c>
      <c r="I198">
        <v>-8.2961012838135506</v>
      </c>
      <c r="J198">
        <f>(Table2[[#This Row],[1M Return vs Nifty]]-AVERAGE(Table2[1M Return vs Nifty]))/_xlfn.STDEV.P(Table2[1M Return vs Nifty])</f>
        <v>-0.65547628622484655</v>
      </c>
      <c r="K198">
        <v>-7.9042707237749799</v>
      </c>
      <c r="L198">
        <f>(Table2[[#This Row],[6M Return vs Nifty]]-AVERAGE(Table2[6M Return vs Nifty]))/_xlfn.STDEV.P(Table2[6M Return vs Nifty])</f>
        <v>-0.34324998023626346</v>
      </c>
      <c r="M198">
        <v>-2.77397131304819</v>
      </c>
      <c r="N198">
        <f>(Table2[[#This Row],[1W Return vs Nifty]]-AVERAGE(Table2[1W Return vs Nifty]))/_xlfn.STDEV.P(Table2[1W Return vs Nifty])</f>
        <v>-0.97039545063071031</v>
      </c>
      <c r="O198">
        <v>390.63</v>
      </c>
      <c r="P198">
        <v>401.73645308827599</v>
      </c>
      <c r="Q198">
        <v>370.72304531524702</v>
      </c>
      <c r="R198">
        <v>13.1269139452437</v>
      </c>
      <c r="S198" s="1">
        <f>(Table2[[#This Row],[Close Price]]-Table2[[#This Row],[20D EMA]])/Table2[[#This Row],[20D EMA]]</f>
        <v>-8.8267670173821824E-2</v>
      </c>
      <c r="T198" s="1">
        <f>(Table2[[#This Row],[Close Price]]-Table2[[#This Row],[50D EMA]])/Table2[[#This Row],[50D EMA]]</f>
        <v>-0.11347352907070903</v>
      </c>
      <c r="U198" s="1">
        <f>(Table2[[#This Row],[Close Price]]-Table2[[#This Row],[200D EMA]])/Table2[[#This Row],[200D EMA]]</f>
        <v>-3.9309790689852443E-2</v>
      </c>
      <c r="V198">
        <v>0.92333278495666904</v>
      </c>
      <c r="W198">
        <v>354.8</v>
      </c>
      <c r="X198">
        <v>364.35</v>
      </c>
      <c r="Y198">
        <v>354.8</v>
      </c>
      <c r="Z198">
        <v>380</v>
      </c>
      <c r="AA198">
        <v>354.8</v>
      </c>
      <c r="AB198">
        <v>415.45</v>
      </c>
      <c r="AC198" s="1">
        <f>(Table2[[#This Row],[Close Price]]/Table2[[#This Row],[Day Low]])-1</f>
        <v>3.804960541149871E-3</v>
      </c>
      <c r="AD198" s="1">
        <f>(Table2[[#This Row],[Day High]]/Table2[[#This Row],[Close Price]])-1</f>
        <v>2.3024006738733727E-2</v>
      </c>
      <c r="AE198" s="1">
        <f>(Table2[[#This Row],[Close Price]]/Table2[[#This Row],[Current Week Low]])-1</f>
        <v>3.804960541149871E-3</v>
      </c>
      <c r="AF198" s="1">
        <f>(Table2[[#This Row],[Current Week High]]/Table2[[#This Row],[Close Price]])-1</f>
        <v>6.6966165941316991E-2</v>
      </c>
      <c r="AG198" s="1">
        <f>(Table2[[#This Row],[Close Price]]/Table2[[#This Row],[Current Month Low]])-1</f>
        <v>3.804960541149871E-3</v>
      </c>
      <c r="AH198" s="1">
        <f>(Table2[[#This Row],[Current Month High]]/Table2[[#This Row],[Close Price]])-1</f>
        <v>0.1665028780008424</v>
      </c>
      <c r="AI198">
        <v>25.9160466095746</v>
      </c>
      <c r="AJ198">
        <v>44.015365952284597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0.06</v>
      </c>
      <c r="AM198" t="s">
        <v>3150</v>
      </c>
      <c r="AN198">
        <v>-13.42</v>
      </c>
      <c r="AO198" t="s">
        <v>3149</v>
      </c>
      <c r="AP198">
        <v>0.16610603177170599</v>
      </c>
      <c r="AQ198">
        <f>(Table2[[#This Row],[Sharpe Ratio]]-AVERAGE(Table2[Sharpe Ratio]))/_xlfn.STDEV.P(Table2[Sharpe Ratio])</f>
        <v>1.280048017448902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229</v>
      </c>
      <c r="AT198">
        <f>_xlfn.RANK.AVG(Table2[[#This Row],[6M Return vs Nifty Z-Score]],Table2[6M Return vs Nifty Z-Score])</f>
        <v>439</v>
      </c>
      <c r="AU198">
        <f>_xlfn.RANK.AVG(Table2[[#This Row],[Sharpe Ratio Z-Score]],Table2[Sharpe Ratio Z-Score])</f>
        <v>67</v>
      </c>
      <c r="AV198">
        <f>(Table2[[#This Row],[Rank 1Y]]+Table2[[#This Row],[Rank 6M]]+Table2[[#This Row],[Rank Sharpe]])/3</f>
        <v>245</v>
      </c>
    </row>
    <row r="199" spans="1:48" x14ac:dyDescent="0.3">
      <c r="A199" t="s">
        <v>184</v>
      </c>
      <c r="B199" t="s">
        <v>185</v>
      </c>
      <c r="C199" t="s">
        <v>3104</v>
      </c>
      <c r="D199" t="s">
        <v>137</v>
      </c>
      <c r="E199">
        <v>129278.13228000001</v>
      </c>
      <c r="F199">
        <v>490.95</v>
      </c>
      <c r="G199">
        <v>34.316700738952697</v>
      </c>
      <c r="H199">
        <f>(Table2[[#This Row],[1Y Return vs Nifty]]-AVERAGE(Table2[1Y Return vs Nifty]))/_xlfn.STDEV.P(Table2[1Y Return vs Nifty])</f>
        <v>0.37683205706263007</v>
      </c>
      <c r="I199">
        <v>0.11430266024355699</v>
      </c>
      <c r="J199">
        <f>(Table2[[#This Row],[1M Return vs Nifty]]-AVERAGE(Table2[1M Return vs Nifty]))/_xlfn.STDEV.P(Table2[1M Return vs Nifty])</f>
        <v>0.23230954596487072</v>
      </c>
      <c r="K199">
        <v>-13.882113885314901</v>
      </c>
      <c r="L199">
        <f>(Table2[[#This Row],[6M Return vs Nifty]]-AVERAGE(Table2[6M Return vs Nifty]))/_xlfn.STDEV.P(Table2[6M Return vs Nifty])</f>
        <v>-0.54548777612637744</v>
      </c>
      <c r="M199">
        <v>2.0709090904546099</v>
      </c>
      <c r="N199">
        <f>(Table2[[#This Row],[1W Return vs Nifty]]-AVERAGE(Table2[1W Return vs Nifty]))/_xlfn.STDEV.P(Table2[1W Return vs Nifty])</f>
        <v>0.21113230197356755</v>
      </c>
      <c r="O199">
        <v>518.09</v>
      </c>
      <c r="P199">
        <v>534.70477313933497</v>
      </c>
      <c r="Q199">
        <v>507.37518486951399</v>
      </c>
      <c r="R199">
        <v>34.964173239183999</v>
      </c>
      <c r="S199" s="1">
        <f>(Table2[[#This Row],[Close Price]]-Table2[[#This Row],[20D EMA]])/Table2[[#This Row],[20D EMA]]</f>
        <v>-5.2384720801405243E-2</v>
      </c>
      <c r="T199" s="1">
        <f>(Table2[[#This Row],[Close Price]]-Table2[[#This Row],[50D EMA]])/Table2[[#This Row],[50D EMA]]</f>
        <v>-8.1829778482140528E-2</v>
      </c>
      <c r="U199" s="1">
        <f>(Table2[[#This Row],[Close Price]]-Table2[[#This Row],[200D EMA]])/Table2[[#This Row],[200D EMA]]</f>
        <v>-3.2372858112361576E-2</v>
      </c>
      <c r="V199">
        <v>1.11626534724215</v>
      </c>
      <c r="W199">
        <v>469</v>
      </c>
      <c r="X199">
        <v>514.15</v>
      </c>
      <c r="Y199">
        <v>469</v>
      </c>
      <c r="Z199">
        <v>525.70000000000005</v>
      </c>
      <c r="AA199">
        <v>469</v>
      </c>
      <c r="AB199">
        <v>541</v>
      </c>
      <c r="AC199" s="1">
        <f>(Table2[[#This Row],[Close Price]]/Table2[[#This Row],[Day Low]])-1</f>
        <v>4.6801705756929657E-2</v>
      </c>
      <c r="AD199" s="1">
        <f>(Table2[[#This Row],[Day High]]/Table2[[#This Row],[Close Price]])-1</f>
        <v>4.7255321315816223E-2</v>
      </c>
      <c r="AE199" s="1">
        <f>(Table2[[#This Row],[Close Price]]/Table2[[#This Row],[Current Week Low]])-1</f>
        <v>4.6801705756929657E-2</v>
      </c>
      <c r="AF199" s="1">
        <f>(Table2[[#This Row],[Current Week High]]/Table2[[#This Row],[Close Price]])-1</f>
        <v>7.0781138608819738E-2</v>
      </c>
      <c r="AG199" s="1">
        <f>(Table2[[#This Row],[Close Price]]/Table2[[#This Row],[Current Month Low]])-1</f>
        <v>4.6801705756929657E-2</v>
      </c>
      <c r="AH199" s="1">
        <f>(Table2[[#This Row],[Current Month High]]/Table2[[#This Row],[Close Price]])-1</f>
        <v>0.10194520826968123</v>
      </c>
      <c r="AI199">
        <v>33.211121295447597</v>
      </c>
      <c r="AJ199">
        <v>47.943347898146698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-0.19</v>
      </c>
      <c r="AM199" t="s">
        <v>3149</v>
      </c>
      <c r="AN199">
        <v>-6.81</v>
      </c>
      <c r="AO199" t="s">
        <v>3149</v>
      </c>
      <c r="AP199">
        <v>0.19994613272230199</v>
      </c>
      <c r="AQ199">
        <f>(Table2[[#This Row],[Sharpe Ratio]]-AVERAGE(Table2[Sharpe Ratio]))/_xlfn.STDEV.P(Table2[Sharpe Ratio])</f>
        <v>1.6741677019872672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198</v>
      </c>
      <c r="AT199">
        <f>_xlfn.RANK.AVG(Table2[[#This Row],[6M Return vs Nifty Z-Score]],Table2[6M Return vs Nifty Z-Score])</f>
        <v>505</v>
      </c>
      <c r="AU199">
        <f>_xlfn.RANK.AVG(Table2[[#This Row],[Sharpe Ratio Z-Score]],Table2[Sharpe Ratio Z-Score])</f>
        <v>32</v>
      </c>
      <c r="AV199">
        <f>(Table2[[#This Row],[Rank 1Y]]+Table2[[#This Row],[Rank 6M]]+Table2[[#This Row],[Rank Sharpe]])/3</f>
        <v>245</v>
      </c>
    </row>
    <row r="200" spans="1:48" x14ac:dyDescent="0.3">
      <c r="A200" t="s">
        <v>935</v>
      </c>
      <c r="B200" t="s">
        <v>936</v>
      </c>
      <c r="C200" t="s">
        <v>3115</v>
      </c>
      <c r="D200" t="s">
        <v>453</v>
      </c>
      <c r="E200">
        <v>15344.614464279901</v>
      </c>
      <c r="F200">
        <v>1074.8</v>
      </c>
      <c r="G200">
        <v>15.4395710074427</v>
      </c>
      <c r="H200">
        <f>(Table2[[#This Row],[1Y Return vs Nifty]]-AVERAGE(Table2[1Y Return vs Nifty]))/_xlfn.STDEV.P(Table2[1Y Return vs Nifty])</f>
        <v>-7.1031545388514968E-3</v>
      </c>
      <c r="I200">
        <v>-10.6606170270487</v>
      </c>
      <c r="J200">
        <f>(Table2[[#This Row],[1M Return vs Nifty]]-AVERAGE(Table2[1M Return vs Nifty]))/_xlfn.STDEV.P(Table2[1M Return vs Nifty])</f>
        <v>-0.90506995506604571</v>
      </c>
      <c r="K200">
        <v>-1.05689972883573</v>
      </c>
      <c r="L200">
        <f>(Table2[[#This Row],[6M Return vs Nifty]]-AVERAGE(Table2[6M Return vs Nifty]))/_xlfn.STDEV.P(Table2[6M Return vs Nifty])</f>
        <v>-0.11159498691561555</v>
      </c>
      <c r="M200">
        <v>-1.3824093300492699</v>
      </c>
      <c r="N200">
        <f>(Table2[[#This Row],[1W Return vs Nifty]]-AVERAGE(Table2[1W Return vs Nifty]))/_xlfn.STDEV.P(Table2[1W Return vs Nifty])</f>
        <v>-0.63103328573732131</v>
      </c>
      <c r="O200">
        <v>1178.68</v>
      </c>
      <c r="P200">
        <v>1224.9292584160501</v>
      </c>
      <c r="Q200">
        <v>1154.21015874162</v>
      </c>
      <c r="R200">
        <v>27.2808386512821</v>
      </c>
      <c r="S200" s="1">
        <f>(Table2[[#This Row],[Close Price]]-Table2[[#This Row],[20D EMA]])/Table2[[#This Row],[20D EMA]]</f>
        <v>-8.8132487189059042E-2</v>
      </c>
      <c r="T200" s="1">
        <f>(Table2[[#This Row],[Close Price]]-Table2[[#This Row],[50D EMA]])/Table2[[#This Row],[50D EMA]]</f>
        <v>-0.12256157438036994</v>
      </c>
      <c r="U200" s="1">
        <f>(Table2[[#This Row],[Close Price]]-Table2[[#This Row],[200D EMA]])/Table2[[#This Row],[200D EMA]]</f>
        <v>-6.8800433040891937E-2</v>
      </c>
      <c r="V200">
        <v>1.3355915945788599</v>
      </c>
      <c r="W200">
        <v>1040.0999999999999</v>
      </c>
      <c r="X200">
        <v>1080</v>
      </c>
      <c r="Y200">
        <v>1040.0999999999999</v>
      </c>
      <c r="Z200">
        <v>1119.9000000000001</v>
      </c>
      <c r="AA200">
        <v>1040.0999999999999</v>
      </c>
      <c r="AB200">
        <v>1334.6</v>
      </c>
      <c r="AC200" s="1">
        <f>(Table2[[#This Row],[Close Price]]/Table2[[#This Row],[Day Low]])-1</f>
        <v>3.3362176713777503E-2</v>
      </c>
      <c r="AD200" s="1">
        <f>(Table2[[#This Row],[Day High]]/Table2[[#This Row],[Close Price]])-1</f>
        <v>4.8381094157052829E-3</v>
      </c>
      <c r="AE200" s="1">
        <f>(Table2[[#This Row],[Close Price]]/Table2[[#This Row],[Current Week Low]])-1</f>
        <v>3.3362176713777503E-2</v>
      </c>
      <c r="AF200" s="1">
        <f>(Table2[[#This Row],[Current Week High]]/Table2[[#This Row],[Close Price]])-1</f>
        <v>4.1961295124674391E-2</v>
      </c>
      <c r="AG200" s="1">
        <f>(Table2[[#This Row],[Close Price]]/Table2[[#This Row],[Current Month Low]])-1</f>
        <v>3.3362176713777503E-2</v>
      </c>
      <c r="AH200" s="1">
        <f>(Table2[[#This Row],[Current Month High]]/Table2[[#This Row],[Close Price]])-1</f>
        <v>0.24171938965388917</v>
      </c>
      <c r="AI200">
        <v>43.626721250465202</v>
      </c>
      <c r="AJ200">
        <v>39.584415584415503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-0.08</v>
      </c>
      <c r="AM200" t="s">
        <v>3149</v>
      </c>
      <c r="AN200">
        <v>-16.3</v>
      </c>
      <c r="AO200" t="s">
        <v>3149</v>
      </c>
      <c r="AP200">
        <v>0.157723829171944</v>
      </c>
      <c r="AQ200">
        <f>(Table2[[#This Row],[Sharpe Ratio]]-AVERAGE(Table2[Sharpe Ratio]))/_xlfn.STDEV.P(Table2[Sharpe Ratio])</f>
        <v>1.1824244598484723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307</v>
      </c>
      <c r="AT200">
        <f>_xlfn.RANK.AVG(Table2[[#This Row],[6M Return vs Nifty Z-Score]],Table2[6M Return vs Nifty Z-Score])</f>
        <v>343</v>
      </c>
      <c r="AU200">
        <f>_xlfn.RANK.AVG(Table2[[#This Row],[Sharpe Ratio Z-Score]],Table2[Sharpe Ratio Z-Score])</f>
        <v>85</v>
      </c>
      <c r="AV200">
        <f>(Table2[[#This Row],[Rank 1Y]]+Table2[[#This Row],[Rank 6M]]+Table2[[#This Row],[Rank Sharpe]])/3</f>
        <v>245</v>
      </c>
    </row>
    <row r="201" spans="1:48" x14ac:dyDescent="0.3">
      <c r="A201" t="s">
        <v>1625</v>
      </c>
      <c r="B201" t="s">
        <v>1626</v>
      </c>
      <c r="C201" t="s">
        <v>3109</v>
      </c>
      <c r="D201" t="s">
        <v>211</v>
      </c>
      <c r="E201">
        <v>5516.3565994800001</v>
      </c>
      <c r="F201">
        <v>452.6</v>
      </c>
      <c r="G201">
        <v>17.5642178734638</v>
      </c>
      <c r="H201">
        <f>(Table2[[#This Row],[1Y Return vs Nifty]]-AVERAGE(Table2[1Y Return vs Nifty]))/_xlfn.STDEV.P(Table2[1Y Return vs Nifty])</f>
        <v>3.6109280597545965E-2</v>
      </c>
      <c r="I201">
        <v>2.49302368916354</v>
      </c>
      <c r="J201">
        <f>(Table2[[#This Row],[1M Return vs Nifty]]-AVERAGE(Table2[1M Return vs Nifty]))/_xlfn.STDEV.P(Table2[1M Return vs Nifty])</f>
        <v>0.48340269704938277</v>
      </c>
      <c r="K201">
        <v>-3.5771903769692699</v>
      </c>
      <c r="L201">
        <f>(Table2[[#This Row],[6M Return vs Nifty]]-AVERAGE(Table2[6M Return vs Nifty]))/_xlfn.STDEV.P(Table2[6M Return vs Nifty])</f>
        <v>-0.19685952328891401</v>
      </c>
      <c r="M201">
        <v>0.89775031737862998</v>
      </c>
      <c r="N201">
        <f>(Table2[[#This Row],[1W Return vs Nifty]]-AVERAGE(Table2[1W Return vs Nifty]))/_xlfn.STDEV.P(Table2[1W Return vs Nifty])</f>
        <v>-7.4967566992920037E-2</v>
      </c>
      <c r="O201">
        <v>460.14</v>
      </c>
      <c r="P201">
        <v>467.68961916120799</v>
      </c>
      <c r="Q201">
        <v>444.38378985496797</v>
      </c>
      <c r="R201">
        <v>42.195228367003303</v>
      </c>
      <c r="S201" s="1">
        <f>(Table2[[#This Row],[Close Price]]-Table2[[#This Row],[20D EMA]])/Table2[[#This Row],[20D EMA]]</f>
        <v>-1.6386317207806242E-2</v>
      </c>
      <c r="T201" s="1">
        <f>(Table2[[#This Row],[Close Price]]-Table2[[#This Row],[50D EMA]])/Table2[[#This Row],[50D EMA]]</f>
        <v>-3.2264173808841203E-2</v>
      </c>
      <c r="U201" s="1">
        <f>(Table2[[#This Row],[Close Price]]-Table2[[#This Row],[200D EMA]])/Table2[[#This Row],[200D EMA]]</f>
        <v>1.8488996071871901E-2</v>
      </c>
      <c r="V201">
        <v>0.69912957836617096</v>
      </c>
      <c r="W201">
        <v>445.3</v>
      </c>
      <c r="X201">
        <v>453.9</v>
      </c>
      <c r="Y201">
        <v>445.3</v>
      </c>
      <c r="Z201">
        <v>461.75</v>
      </c>
      <c r="AA201">
        <v>437</v>
      </c>
      <c r="AB201">
        <v>486</v>
      </c>
      <c r="AC201" s="1">
        <f>(Table2[[#This Row],[Close Price]]/Table2[[#This Row],[Day Low]])-1</f>
        <v>1.6393442622950838E-2</v>
      </c>
      <c r="AD201" s="1">
        <f>(Table2[[#This Row],[Day High]]/Table2[[#This Row],[Close Price]])-1</f>
        <v>2.8722934158196267E-3</v>
      </c>
      <c r="AE201" s="1">
        <f>(Table2[[#This Row],[Close Price]]/Table2[[#This Row],[Current Week Low]])-1</f>
        <v>1.6393442622950838E-2</v>
      </c>
      <c r="AF201" s="1">
        <f>(Table2[[#This Row],[Current Week High]]/Table2[[#This Row],[Close Price]])-1</f>
        <v>2.0216526734423201E-2</v>
      </c>
      <c r="AG201" s="1">
        <f>(Table2[[#This Row],[Close Price]]/Table2[[#This Row],[Current Month Low]])-1</f>
        <v>3.5697940503432557E-2</v>
      </c>
      <c r="AH201" s="1">
        <f>(Table2[[#This Row],[Current Month High]]/Table2[[#This Row],[Close Price]])-1</f>
        <v>7.3795846221829331E-2</v>
      </c>
      <c r="AI201">
        <v>19.863013698630098</v>
      </c>
      <c r="AJ201">
        <v>37.987804878048699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0.02</v>
      </c>
      <c r="AM201" t="s">
        <v>3150</v>
      </c>
      <c r="AN201">
        <v>-5.54</v>
      </c>
      <c r="AO201" t="s">
        <v>3149</v>
      </c>
      <c r="AP201">
        <v>0.166333330715385</v>
      </c>
      <c r="AQ201">
        <f>(Table2[[#This Row],[Sharpe Ratio]]-AVERAGE(Table2[Sharpe Ratio]))/_xlfn.STDEV.P(Table2[Sharpe Ratio])</f>
        <v>1.2826952609695244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291</v>
      </c>
      <c r="AT201">
        <f>_xlfn.RANK.AVG(Table2[[#This Row],[6M Return vs Nifty Z-Score]],Table2[6M Return vs Nifty Z-Score])</f>
        <v>381</v>
      </c>
      <c r="AU201">
        <f>_xlfn.RANK.AVG(Table2[[#This Row],[Sharpe Ratio Z-Score]],Table2[Sharpe Ratio Z-Score])</f>
        <v>63</v>
      </c>
      <c r="AV201">
        <f>(Table2[[#This Row],[Rank 1Y]]+Table2[[#This Row],[Rank 6M]]+Table2[[#This Row],[Rank Sharpe]])/3</f>
        <v>245</v>
      </c>
    </row>
    <row r="202" spans="1:48" x14ac:dyDescent="0.3">
      <c r="A202" t="s">
        <v>221</v>
      </c>
      <c r="B202" t="s">
        <v>222</v>
      </c>
      <c r="C202" t="s">
        <v>3106</v>
      </c>
      <c r="D202" t="s">
        <v>223</v>
      </c>
      <c r="E202">
        <v>108597.119107165</v>
      </c>
      <c r="F202">
        <v>1487.4</v>
      </c>
      <c r="G202">
        <v>23.212407705235901</v>
      </c>
      <c r="H202">
        <f>(Table2[[#This Row],[1Y Return vs Nifty]]-AVERAGE(Table2[1Y Return vs Nifty]))/_xlfn.STDEV.P(Table2[1Y Return vs Nifty])</f>
        <v>0.15098579991324465</v>
      </c>
      <c r="I202">
        <v>3.2746316931643999</v>
      </c>
      <c r="J202">
        <f>(Table2[[#This Row],[1M Return vs Nifty]]-AVERAGE(Table2[1M Return vs Nifty]))/_xlfn.STDEV.P(Table2[1M Return vs Nifty])</f>
        <v>0.56590771308590337</v>
      </c>
      <c r="K202">
        <v>23.3761232965917</v>
      </c>
      <c r="L202">
        <f>(Table2[[#This Row],[6M Return vs Nifty]]-AVERAGE(Table2[6M Return vs Nifty]))/_xlfn.STDEV.P(Table2[6M Return vs Nifty])</f>
        <v>0.71500427138977485</v>
      </c>
      <c r="M202">
        <v>4.4247479605903104</v>
      </c>
      <c r="N202">
        <f>(Table2[[#This Row],[1W Return vs Nifty]]-AVERAGE(Table2[1W Return vs Nifty]))/_xlfn.STDEV.P(Table2[1W Return vs Nifty])</f>
        <v>0.78516627569421926</v>
      </c>
      <c r="O202">
        <v>1469.18</v>
      </c>
      <c r="P202">
        <v>1475.6637199184599</v>
      </c>
      <c r="Q202">
        <v>1335.11885514548</v>
      </c>
      <c r="R202">
        <v>63.2275198418141</v>
      </c>
      <c r="S202" s="1">
        <f>(Table2[[#This Row],[Close Price]]-Table2[[#This Row],[20D EMA]])/Table2[[#This Row],[20D EMA]]</f>
        <v>1.2401475653085412E-2</v>
      </c>
      <c r="T202" s="1">
        <f>(Table2[[#This Row],[Close Price]]-Table2[[#This Row],[50D EMA]])/Table2[[#This Row],[50D EMA]]</f>
        <v>7.9532212679109919E-3</v>
      </c>
      <c r="U202" s="1">
        <f>(Table2[[#This Row],[Close Price]]-Table2[[#This Row],[200D EMA]])/Table2[[#This Row],[200D EMA]]</f>
        <v>0.11405811869680092</v>
      </c>
      <c r="V202">
        <v>0.91582059188313103</v>
      </c>
      <c r="W202">
        <v>1481.55</v>
      </c>
      <c r="X202">
        <v>1504.95</v>
      </c>
      <c r="Y202">
        <v>1440.25</v>
      </c>
      <c r="Z202">
        <v>1505.95</v>
      </c>
      <c r="AA202">
        <v>1418.4</v>
      </c>
      <c r="AB202">
        <v>1505.95</v>
      </c>
      <c r="AC202" s="1">
        <f>(Table2[[#This Row],[Close Price]]/Table2[[#This Row],[Day Low]])-1</f>
        <v>3.948567378758927E-3</v>
      </c>
      <c r="AD202" s="1">
        <f>(Table2[[#This Row],[Day High]]/Table2[[#This Row],[Close Price]])-1</f>
        <v>1.179911254538113E-2</v>
      </c>
      <c r="AE202" s="1">
        <f>(Table2[[#This Row],[Close Price]]/Table2[[#This Row],[Current Week Low]])-1</f>
        <v>3.2737371984030705E-2</v>
      </c>
      <c r="AF202" s="1">
        <f>(Table2[[#This Row],[Current Week High]]/Table2[[#This Row],[Close Price]])-1</f>
        <v>1.2471426650531026E-2</v>
      </c>
      <c r="AG202" s="1">
        <f>(Table2[[#This Row],[Close Price]]/Table2[[#This Row],[Current Month Low]])-1</f>
        <v>4.8646362098138773E-2</v>
      </c>
      <c r="AH202" s="1">
        <f>(Table2[[#This Row],[Current Month High]]/Table2[[#This Row],[Close Price]])-1</f>
        <v>1.2471426650531026E-2</v>
      </c>
      <c r="AI202">
        <v>10.7637488234503</v>
      </c>
      <c r="AJ202">
        <v>44.120924373819101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0.1</v>
      </c>
      <c r="AM202" t="s">
        <v>3150</v>
      </c>
      <c r="AN202">
        <v>2.75</v>
      </c>
      <c r="AO202" t="s">
        <v>3150</v>
      </c>
      <c r="AP202">
        <v>6.2603037708548998E-2</v>
      </c>
      <c r="AQ202">
        <f>(Table2[[#This Row],[Sharpe Ratio]]-AVERAGE(Table2[Sharpe Ratio]))/_xlfn.STDEV.P(Table2[Sharpe Ratio])</f>
        <v>7.4597495049403398E-2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264</v>
      </c>
      <c r="AT202">
        <f>_xlfn.RANK.AVG(Table2[[#This Row],[6M Return vs Nifty Z-Score]],Table2[6M Return vs Nifty Z-Score])</f>
        <v>141</v>
      </c>
      <c r="AU202">
        <f>_xlfn.RANK.AVG(Table2[[#This Row],[Sharpe Ratio Z-Score]],Table2[Sharpe Ratio Z-Score])</f>
        <v>333</v>
      </c>
      <c r="AV202">
        <f>(Table2[[#This Row],[Rank 1Y]]+Table2[[#This Row],[Rank 6M]]+Table2[[#This Row],[Rank Sharpe]])/3</f>
        <v>246</v>
      </c>
    </row>
    <row r="203" spans="1:48" x14ac:dyDescent="0.3">
      <c r="A203" t="s">
        <v>707</v>
      </c>
      <c r="B203" t="s">
        <v>708</v>
      </c>
      <c r="C203" t="s">
        <v>3107</v>
      </c>
      <c r="D203" t="s">
        <v>48</v>
      </c>
      <c r="E203">
        <v>23824.799999999999</v>
      </c>
      <c r="F203">
        <v>88.24</v>
      </c>
      <c r="G203">
        <v>82.165424504290797</v>
      </c>
      <c r="H203">
        <f>(Table2[[#This Row],[1Y Return vs Nifty]]-AVERAGE(Table2[1Y Return vs Nifty]))/_xlfn.STDEV.P(Table2[1Y Return vs Nifty])</f>
        <v>1.3500101908676376</v>
      </c>
      <c r="I203">
        <v>-10.8263021770713</v>
      </c>
      <c r="J203">
        <f>(Table2[[#This Row],[1M Return vs Nifty]]-AVERAGE(Table2[1M Return vs Nifty]))/_xlfn.STDEV.P(Table2[1M Return vs Nifty])</f>
        <v>-0.92255935626160057</v>
      </c>
      <c r="K203">
        <v>-14.6620054305609</v>
      </c>
      <c r="L203">
        <f>(Table2[[#This Row],[6M Return vs Nifty]]-AVERAGE(Table2[6M Return vs Nifty]))/_xlfn.STDEV.P(Table2[6M Return vs Nifty])</f>
        <v>-0.57187246754127485</v>
      </c>
      <c r="M203">
        <v>2.5410227926161499E-2</v>
      </c>
      <c r="N203">
        <f>(Table2[[#This Row],[1W Return vs Nifty]]-AVERAGE(Table2[1W Return vs Nifty]))/_xlfn.STDEV.P(Table2[1W Return vs Nifty])</f>
        <v>-0.28770636332155769</v>
      </c>
      <c r="O203">
        <v>95.68</v>
      </c>
      <c r="P203">
        <v>103.18515407541901</v>
      </c>
      <c r="Q203">
        <v>97.445345786502003</v>
      </c>
      <c r="R203">
        <v>25.737994292155498</v>
      </c>
      <c r="S203" s="1">
        <f>(Table2[[#This Row],[Close Price]]-Table2[[#This Row],[20D EMA]])/Table2[[#This Row],[20D EMA]]</f>
        <v>-7.775919732441483E-2</v>
      </c>
      <c r="T203" s="1">
        <f>(Table2[[#This Row],[Close Price]]-Table2[[#This Row],[50D EMA]])/Table2[[#This Row],[50D EMA]]</f>
        <v>-0.14483822027823359</v>
      </c>
      <c r="U203" s="1">
        <f>(Table2[[#This Row],[Close Price]]-Table2[[#This Row],[200D EMA]])/Table2[[#This Row],[200D EMA]]</f>
        <v>-9.4466756849223676E-2</v>
      </c>
      <c r="V203">
        <v>0.26804082924478501</v>
      </c>
      <c r="W203">
        <v>86.77</v>
      </c>
      <c r="X203">
        <v>90</v>
      </c>
      <c r="Y203">
        <v>86.77</v>
      </c>
      <c r="Z203">
        <v>92.2</v>
      </c>
      <c r="AA203">
        <v>86.77</v>
      </c>
      <c r="AB203">
        <v>101.89</v>
      </c>
      <c r="AC203" s="1">
        <f>(Table2[[#This Row],[Close Price]]/Table2[[#This Row],[Day Low]])-1</f>
        <v>1.694133917252505E-2</v>
      </c>
      <c r="AD203" s="1">
        <f>(Table2[[#This Row],[Day High]]/Table2[[#This Row],[Close Price]])-1</f>
        <v>1.9945602901178638E-2</v>
      </c>
      <c r="AE203" s="1">
        <f>(Table2[[#This Row],[Close Price]]/Table2[[#This Row],[Current Week Low]])-1</f>
        <v>1.694133917252505E-2</v>
      </c>
      <c r="AF203" s="1">
        <f>(Table2[[#This Row],[Current Week High]]/Table2[[#This Row],[Close Price]])-1</f>
        <v>4.4877606527651936E-2</v>
      </c>
      <c r="AG203" s="1">
        <f>(Table2[[#This Row],[Close Price]]/Table2[[#This Row],[Current Month Low]])-1</f>
        <v>1.694133917252505E-2</v>
      </c>
      <c r="AH203" s="1">
        <f>(Table2[[#This Row],[Current Month High]]/Table2[[#This Row],[Close Price]])-1</f>
        <v>0.15469174977334554</v>
      </c>
      <c r="AI203">
        <v>58.4693260803868</v>
      </c>
      <c r="AJ203">
        <v>107.460815047021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-0.24</v>
      </c>
      <c r="AM203" t="s">
        <v>3149</v>
      </c>
      <c r="AN203">
        <v>-11.73</v>
      </c>
      <c r="AO203" t="s">
        <v>3149</v>
      </c>
      <c r="AP203">
        <v>0.117491967663091</v>
      </c>
      <c r="AQ203">
        <f>(Table2[[#This Row],[Sharpe Ratio]]-AVERAGE(Table2[Sharpe Ratio]))/_xlfn.STDEV.P(Table2[Sharpe Ratio])</f>
        <v>0.71386295675457945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65</v>
      </c>
      <c r="AT203">
        <f>_xlfn.RANK.AVG(Table2[[#This Row],[6M Return vs Nifty Z-Score]],Table2[6M Return vs Nifty Z-Score])</f>
        <v>510</v>
      </c>
      <c r="AU203">
        <f>_xlfn.RANK.AVG(Table2[[#This Row],[Sharpe Ratio Z-Score]],Table2[Sharpe Ratio Z-Score])</f>
        <v>163</v>
      </c>
      <c r="AV203">
        <f>(Table2[[#This Row],[Rank 1Y]]+Table2[[#This Row],[Rank 6M]]+Table2[[#This Row],[Rank Sharpe]])/3</f>
        <v>246</v>
      </c>
    </row>
    <row r="204" spans="1:48" x14ac:dyDescent="0.3">
      <c r="A204" t="s">
        <v>1379</v>
      </c>
      <c r="B204" t="s">
        <v>1380</v>
      </c>
      <c r="C204" t="s">
        <v>3113</v>
      </c>
      <c r="D204" t="s">
        <v>819</v>
      </c>
      <c r="E204">
        <v>7712.1157324119904</v>
      </c>
      <c r="F204">
        <v>199.45</v>
      </c>
      <c r="G204">
        <v>15.6966980559025</v>
      </c>
      <c r="H204">
        <f>(Table2[[#This Row],[1Y Return vs Nifty]]-AVERAGE(Table2[1Y Return vs Nifty]))/_xlfn.STDEV.P(Table2[1Y Return vs Nifty])</f>
        <v>-1.8735391702558858E-3</v>
      </c>
      <c r="I204">
        <v>4.3909439158043897</v>
      </c>
      <c r="J204">
        <f>(Table2[[#This Row],[1M Return vs Nifty]]-AVERAGE(Table2[1M Return vs Nifty]))/_xlfn.STDEV.P(Table2[1M Return vs Nifty])</f>
        <v>0.68374345345605303</v>
      </c>
      <c r="K204">
        <v>-3.2913167777412999</v>
      </c>
      <c r="L204">
        <f>(Table2[[#This Row],[6M Return vs Nifty]]-AVERAGE(Table2[6M Return vs Nifty]))/_xlfn.STDEV.P(Table2[6M Return vs Nifty])</f>
        <v>-0.1871880673726726</v>
      </c>
      <c r="M204">
        <v>1.8562562721004201</v>
      </c>
      <c r="N204">
        <f>(Table2[[#This Row],[1W Return vs Nifty]]-AVERAGE(Table2[1W Return vs Nifty]))/_xlfn.STDEV.P(Table2[1W Return vs Nifty])</f>
        <v>0.15878461927806969</v>
      </c>
      <c r="O204">
        <v>206.07</v>
      </c>
      <c r="P204">
        <v>212.887779638653</v>
      </c>
      <c r="Q204">
        <v>203.99610888065001</v>
      </c>
      <c r="R204">
        <v>31.808478684341399</v>
      </c>
      <c r="S204" s="1">
        <f>(Table2[[#This Row],[Close Price]]-Table2[[#This Row],[20D EMA]])/Table2[[#This Row],[20D EMA]]</f>
        <v>-3.2125006065899957E-2</v>
      </c>
      <c r="T204" s="1">
        <f>(Table2[[#This Row],[Close Price]]-Table2[[#This Row],[50D EMA]])/Table2[[#This Row],[50D EMA]]</f>
        <v>-6.3121423228058221E-2</v>
      </c>
      <c r="U204" s="1">
        <f>(Table2[[#This Row],[Close Price]]-Table2[[#This Row],[200D EMA]])/Table2[[#This Row],[200D EMA]]</f>
        <v>-2.2285272526005734E-2</v>
      </c>
      <c r="V204">
        <v>0.59169651042207605</v>
      </c>
      <c r="W204">
        <v>191.19</v>
      </c>
      <c r="X204">
        <v>199.51</v>
      </c>
      <c r="Y204">
        <v>191.19</v>
      </c>
      <c r="Z204">
        <v>204.99</v>
      </c>
      <c r="AA204">
        <v>191.19</v>
      </c>
      <c r="AB204">
        <v>227.7</v>
      </c>
      <c r="AC204" s="1">
        <f>(Table2[[#This Row],[Close Price]]/Table2[[#This Row],[Day Low]])-1</f>
        <v>4.3203096396255081E-2</v>
      </c>
      <c r="AD204" s="1">
        <f>(Table2[[#This Row],[Day High]]/Table2[[#This Row],[Close Price]])-1</f>
        <v>3.0082727500624351E-4</v>
      </c>
      <c r="AE204" s="1">
        <f>(Table2[[#This Row],[Close Price]]/Table2[[#This Row],[Current Week Low]])-1</f>
        <v>4.3203096396255081E-2</v>
      </c>
      <c r="AF204" s="1">
        <f>(Table2[[#This Row],[Current Week High]]/Table2[[#This Row],[Close Price]])-1</f>
        <v>2.7776385058912112E-2</v>
      </c>
      <c r="AG204" s="1">
        <f>(Table2[[#This Row],[Close Price]]/Table2[[#This Row],[Current Month Low]])-1</f>
        <v>4.3203096396255081E-2</v>
      </c>
      <c r="AH204" s="1">
        <f>(Table2[[#This Row],[Current Month High]]/Table2[[#This Row],[Close Price]])-1</f>
        <v>0.14163950864878427</v>
      </c>
      <c r="AI204">
        <v>48.653797944346898</v>
      </c>
      <c r="AJ204">
        <v>47.686042206590102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-7.0000000000000007E-2</v>
      </c>
      <c r="AM204" t="s">
        <v>3149</v>
      </c>
      <c r="AN204">
        <v>-12.07</v>
      </c>
      <c r="AO204" t="s">
        <v>3149</v>
      </c>
      <c r="AP204">
        <v>0.17278367983946799</v>
      </c>
      <c r="AQ204">
        <f>(Table2[[#This Row],[Sharpe Ratio]]-AVERAGE(Table2[Sharpe Ratio]))/_xlfn.STDEV.P(Table2[Sharpe Ratio])</f>
        <v>1.3578194328996656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303</v>
      </c>
      <c r="AT204">
        <f>_xlfn.RANK.AVG(Table2[[#This Row],[6M Return vs Nifty Z-Score]],Table2[6M Return vs Nifty Z-Score])</f>
        <v>376</v>
      </c>
      <c r="AU204">
        <f>_xlfn.RANK.AVG(Table2[[#This Row],[Sharpe Ratio Z-Score]],Table2[Sharpe Ratio Z-Score])</f>
        <v>59</v>
      </c>
      <c r="AV204">
        <f>(Table2[[#This Row],[Rank 1Y]]+Table2[[#This Row],[Rank 6M]]+Table2[[#This Row],[Rank Sharpe]])/3</f>
        <v>246</v>
      </c>
    </row>
    <row r="205" spans="1:48" x14ac:dyDescent="0.3">
      <c r="A205" t="s">
        <v>1368</v>
      </c>
      <c r="B205" t="s">
        <v>1369</v>
      </c>
      <c r="C205" t="s">
        <v>3113</v>
      </c>
      <c r="D205" t="s">
        <v>267</v>
      </c>
      <c r="E205">
        <v>7774.1588279399903</v>
      </c>
      <c r="F205">
        <v>66.900000000000006</v>
      </c>
      <c r="G205">
        <v>25.783178034135901</v>
      </c>
      <c r="H205">
        <f>(Table2[[#This Row],[1Y Return vs Nifty]]-AVERAGE(Table2[1Y Return vs Nifty]))/_xlfn.STDEV.P(Table2[1Y Return vs Nifty])</f>
        <v>0.20327178111077282</v>
      </c>
      <c r="I205">
        <v>-9.7177613879969194</v>
      </c>
      <c r="J205">
        <f>(Table2[[#This Row],[1M Return vs Nifty]]-AVERAGE(Table2[1M Return vs Nifty]))/_xlfn.STDEV.P(Table2[1M Return vs Nifty])</f>
        <v>-0.80554395325708084</v>
      </c>
      <c r="K205">
        <v>-3.7927717669462</v>
      </c>
      <c r="L205">
        <f>(Table2[[#This Row],[6M Return vs Nifty]]-AVERAGE(Table2[6M Return vs Nifty]))/_xlfn.STDEV.P(Table2[6M Return vs Nifty])</f>
        <v>-0.20415290720108578</v>
      </c>
      <c r="M205">
        <v>-0.52693348497097503</v>
      </c>
      <c r="N205">
        <f>(Table2[[#This Row],[1W Return vs Nifty]]-AVERAGE(Table2[1W Return vs Nifty]))/_xlfn.STDEV.P(Table2[1W Return vs Nifty])</f>
        <v>-0.42240719624462136</v>
      </c>
      <c r="O205">
        <v>72.36</v>
      </c>
      <c r="P205">
        <v>74.867570543929901</v>
      </c>
      <c r="Q205">
        <v>68.015376836574802</v>
      </c>
      <c r="R205">
        <v>24.199273692817101</v>
      </c>
      <c r="S205" s="1">
        <f>(Table2[[#This Row],[Close Price]]-Table2[[#This Row],[20D EMA]])/Table2[[#This Row],[20D EMA]]</f>
        <v>-7.5456053067993287E-2</v>
      </c>
      <c r="T205" s="1">
        <f>(Table2[[#This Row],[Close Price]]-Table2[[#This Row],[50D EMA]])/Table2[[#This Row],[50D EMA]]</f>
        <v>-0.10642218634909195</v>
      </c>
      <c r="U205" s="1">
        <f>(Table2[[#This Row],[Close Price]]-Table2[[#This Row],[200D EMA]])/Table2[[#This Row],[200D EMA]]</f>
        <v>-1.6398892257184557E-2</v>
      </c>
      <c r="V205">
        <v>0.58762996213382102</v>
      </c>
      <c r="W205">
        <v>66.150000000000006</v>
      </c>
      <c r="X205">
        <v>69.27</v>
      </c>
      <c r="Y205">
        <v>66.150000000000006</v>
      </c>
      <c r="Z205">
        <v>71.099999999999994</v>
      </c>
      <c r="AA205">
        <v>66.150000000000006</v>
      </c>
      <c r="AB205">
        <v>78.260000000000005</v>
      </c>
      <c r="AC205" s="1">
        <f>(Table2[[#This Row],[Close Price]]/Table2[[#This Row],[Day Low]])-1</f>
        <v>1.133786848072571E-2</v>
      </c>
      <c r="AD205" s="1">
        <f>(Table2[[#This Row],[Day High]]/Table2[[#This Row],[Close Price]])-1</f>
        <v>3.5426008968609812E-2</v>
      </c>
      <c r="AE205" s="1">
        <f>(Table2[[#This Row],[Close Price]]/Table2[[#This Row],[Current Week Low]])-1</f>
        <v>1.133786848072571E-2</v>
      </c>
      <c r="AF205" s="1">
        <f>(Table2[[#This Row],[Current Week High]]/Table2[[#This Row],[Close Price]])-1</f>
        <v>6.2780269058295701E-2</v>
      </c>
      <c r="AG205" s="1">
        <f>(Table2[[#This Row],[Close Price]]/Table2[[#This Row],[Current Month Low]])-1</f>
        <v>1.133786848072571E-2</v>
      </c>
      <c r="AH205" s="1">
        <f>(Table2[[#This Row],[Current Month High]]/Table2[[#This Row],[Close Price]])-1</f>
        <v>0.16980568011958153</v>
      </c>
      <c r="AI205">
        <v>39.611360239162899</v>
      </c>
      <c r="AJ205">
        <v>68.939393939393895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-0.02</v>
      </c>
      <c r="AM205" t="s">
        <v>3149</v>
      </c>
      <c r="AN205">
        <v>-9.61</v>
      </c>
      <c r="AO205" t="s">
        <v>3149</v>
      </c>
      <c r="AP205">
        <v>0.14494531672792901</v>
      </c>
      <c r="AQ205">
        <f>(Table2[[#This Row],[Sharpe Ratio]]-AVERAGE(Table2[Sharpe Ratio]))/_xlfn.STDEV.P(Table2[Sharpe Ratio])</f>
        <v>1.0335991563821108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248</v>
      </c>
      <c r="AT205">
        <f>_xlfn.RANK.AVG(Table2[[#This Row],[6M Return vs Nifty Z-Score]],Table2[6M Return vs Nifty Z-Score])</f>
        <v>383</v>
      </c>
      <c r="AU205">
        <f>_xlfn.RANK.AVG(Table2[[#This Row],[Sharpe Ratio Z-Score]],Table2[Sharpe Ratio Z-Score])</f>
        <v>110</v>
      </c>
      <c r="AV205">
        <f>(Table2[[#This Row],[Rank 1Y]]+Table2[[#This Row],[Rank 6M]]+Table2[[#This Row],[Rank Sharpe]])/3</f>
        <v>247</v>
      </c>
    </row>
    <row r="206" spans="1:48" x14ac:dyDescent="0.3">
      <c r="A206" t="s">
        <v>933</v>
      </c>
      <c r="B206" t="s">
        <v>934</v>
      </c>
      <c r="C206" t="s">
        <v>3113</v>
      </c>
      <c r="D206" t="s">
        <v>267</v>
      </c>
      <c r="E206">
        <v>15363.0560343299</v>
      </c>
      <c r="F206">
        <v>1058.7</v>
      </c>
      <c r="G206">
        <v>91.393700827347701</v>
      </c>
      <c r="H206">
        <f>(Table2[[#This Row],[1Y Return vs Nifty]]-AVERAGE(Table2[1Y Return vs Nifty]))/_xlfn.STDEV.P(Table2[1Y Return vs Nifty])</f>
        <v>1.5377008129697713</v>
      </c>
      <c r="I206">
        <v>-3.0323052685984501E-2</v>
      </c>
      <c r="J206">
        <f>(Table2[[#This Row],[1M Return vs Nifty]]-AVERAGE(Table2[1M Return vs Nifty]))/_xlfn.STDEV.P(Table2[1M Return vs Nifty])</f>
        <v>0.21704313786328236</v>
      </c>
      <c r="K206">
        <v>-25.6717990784663</v>
      </c>
      <c r="L206">
        <f>(Table2[[#This Row],[6M Return vs Nifty]]-AVERAGE(Table2[6M Return vs Nifty]))/_xlfn.STDEV.P(Table2[6M Return vs Nifty])</f>
        <v>-0.94434734525014141</v>
      </c>
      <c r="M206">
        <v>1.1396133918840201</v>
      </c>
      <c r="N206">
        <f>(Table2[[#This Row],[1W Return vs Nifty]]-AVERAGE(Table2[1W Return vs Nifty]))/_xlfn.STDEV.P(Table2[1W Return vs Nifty])</f>
        <v>-1.5984081115393053E-2</v>
      </c>
      <c r="O206">
        <v>1133.74</v>
      </c>
      <c r="P206">
        <v>1168.40168227191</v>
      </c>
      <c r="Q206">
        <v>1087.06024026658</v>
      </c>
      <c r="R206">
        <v>32.939245081228798</v>
      </c>
      <c r="S206" s="1">
        <f>(Table2[[#This Row],[Close Price]]-Table2[[#This Row],[20D EMA]])/Table2[[#This Row],[20D EMA]]</f>
        <v>-6.6188014888775168E-2</v>
      </c>
      <c r="T206" s="1">
        <f>(Table2[[#This Row],[Close Price]]-Table2[[#This Row],[50D EMA]])/Table2[[#This Row],[50D EMA]]</f>
        <v>-9.3890383706568645E-2</v>
      </c>
      <c r="U206" s="1">
        <f>(Table2[[#This Row],[Close Price]]-Table2[[#This Row],[200D EMA]])/Table2[[#This Row],[200D EMA]]</f>
        <v>-2.6088931612129551E-2</v>
      </c>
      <c r="V206">
        <v>1.0051815966970701</v>
      </c>
      <c r="W206">
        <v>1055.2</v>
      </c>
      <c r="X206">
        <v>1113.8</v>
      </c>
      <c r="Y206">
        <v>1055.2</v>
      </c>
      <c r="Z206">
        <v>1168.95</v>
      </c>
      <c r="AA206">
        <v>1055.2</v>
      </c>
      <c r="AB206">
        <v>1209</v>
      </c>
      <c r="AC206" s="1">
        <f>(Table2[[#This Row],[Close Price]]/Table2[[#This Row],[Day Low]])-1</f>
        <v>3.3169067475360414E-3</v>
      </c>
      <c r="AD206" s="1">
        <f>(Table2[[#This Row],[Day High]]/Table2[[#This Row],[Close Price]])-1</f>
        <v>5.2044960800982309E-2</v>
      </c>
      <c r="AE206" s="1">
        <f>(Table2[[#This Row],[Close Price]]/Table2[[#This Row],[Current Week Low]])-1</f>
        <v>3.3169067475360414E-3</v>
      </c>
      <c r="AF206" s="1">
        <f>(Table2[[#This Row],[Current Week High]]/Table2[[#This Row],[Close Price]])-1</f>
        <v>0.10413714933408902</v>
      </c>
      <c r="AG206" s="1">
        <f>(Table2[[#This Row],[Close Price]]/Table2[[#This Row],[Current Month Low]])-1</f>
        <v>3.3169067475360414E-3</v>
      </c>
      <c r="AH206" s="1">
        <f>(Table2[[#This Row],[Current Month High]]/Table2[[#This Row],[Close Price]])-1</f>
        <v>0.14196656276565589</v>
      </c>
      <c r="AI206">
        <v>36.960423160479799</v>
      </c>
      <c r="AJ206">
        <v>101.139925904816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-0.11</v>
      </c>
      <c r="AM206" t="s">
        <v>3149</v>
      </c>
      <c r="AN206">
        <v>-8.25</v>
      </c>
      <c r="AO206" t="s">
        <v>3149</v>
      </c>
      <c r="AP206">
        <v>0.18276116903761799</v>
      </c>
      <c r="AQ206">
        <f>(Table2[[#This Row],[Sharpe Ratio]]-AVERAGE(Table2[Sharpe Ratio]))/_xlfn.STDEV.P(Table2[Sharpe Ratio])</f>
        <v>1.4740225405972673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52</v>
      </c>
      <c r="AT206">
        <f>_xlfn.RANK.AVG(Table2[[#This Row],[6M Return vs Nifty Z-Score]],Table2[6M Return vs Nifty Z-Score])</f>
        <v>647</v>
      </c>
      <c r="AU206">
        <f>_xlfn.RANK.AVG(Table2[[#This Row],[Sharpe Ratio Z-Score]],Table2[Sharpe Ratio Z-Score])</f>
        <v>48</v>
      </c>
      <c r="AV206">
        <f>(Table2[[#This Row],[Rank 1Y]]+Table2[[#This Row],[Rank 6M]]+Table2[[#This Row],[Rank Sharpe]])/3</f>
        <v>249</v>
      </c>
    </row>
    <row r="207" spans="1:48" x14ac:dyDescent="0.3">
      <c r="A207" t="s">
        <v>1226</v>
      </c>
      <c r="B207" t="s">
        <v>1227</v>
      </c>
      <c r="C207" t="s">
        <v>568</v>
      </c>
      <c r="D207" t="s">
        <v>438</v>
      </c>
      <c r="E207">
        <v>9216.8386419100007</v>
      </c>
      <c r="F207">
        <v>352.15</v>
      </c>
      <c r="G207">
        <v>37.643060022113801</v>
      </c>
      <c r="H207">
        <f>(Table2[[#This Row],[1Y Return vs Nifty]]-AVERAGE(Table2[1Y Return vs Nifty]))/_xlfn.STDEV.P(Table2[1Y Return vs Nifty])</f>
        <v>0.44448569262096627</v>
      </c>
      <c r="I207">
        <v>0.42850869888804499</v>
      </c>
      <c r="J207">
        <f>(Table2[[#This Row],[1M Return vs Nifty]]-AVERAGE(Table2[1M Return vs Nifty]))/_xlfn.STDEV.P(Table2[1M Return vs Nifty])</f>
        <v>0.26547652240886649</v>
      </c>
      <c r="K207">
        <v>-7.0979388717920999</v>
      </c>
      <c r="L207">
        <f>(Table2[[#This Row],[6M Return vs Nifty]]-AVERAGE(Table2[6M Return vs Nifty]))/_xlfn.STDEV.P(Table2[6M Return vs Nifty])</f>
        <v>-0.31597078068312501</v>
      </c>
      <c r="M207">
        <v>1.53569395361176</v>
      </c>
      <c r="N207">
        <f>(Table2[[#This Row],[1W Return vs Nifty]]-AVERAGE(Table2[1W Return vs Nifty]))/_xlfn.STDEV.P(Table2[1W Return vs Nifty])</f>
        <v>8.0608638822558656E-2</v>
      </c>
      <c r="O207">
        <v>355.04</v>
      </c>
      <c r="P207">
        <v>363.80986531756099</v>
      </c>
      <c r="Q207">
        <v>339.45865757253699</v>
      </c>
      <c r="R207">
        <v>49.4624273834402</v>
      </c>
      <c r="S207" s="1">
        <f>(Table2[[#This Row],[Close Price]]-Table2[[#This Row],[20D EMA]])/Table2[[#This Row],[20D EMA]]</f>
        <v>-8.1399278954485208E-3</v>
      </c>
      <c r="T207" s="1">
        <f>(Table2[[#This Row],[Close Price]]-Table2[[#This Row],[50D EMA]])/Table2[[#This Row],[50D EMA]]</f>
        <v>-3.2049337934757199E-2</v>
      </c>
      <c r="U207" s="1">
        <f>(Table2[[#This Row],[Close Price]]-Table2[[#This Row],[200D EMA]])/Table2[[#This Row],[200D EMA]]</f>
        <v>3.7387004703955867E-2</v>
      </c>
      <c r="V207">
        <v>0.65007964322034095</v>
      </c>
      <c r="W207">
        <v>343.65</v>
      </c>
      <c r="X207">
        <v>356</v>
      </c>
      <c r="Y207">
        <v>332.5</v>
      </c>
      <c r="Z207">
        <v>356</v>
      </c>
      <c r="AA207">
        <v>332.5</v>
      </c>
      <c r="AB207">
        <v>385.7</v>
      </c>
      <c r="AC207" s="1">
        <f>(Table2[[#This Row],[Close Price]]/Table2[[#This Row],[Day Low]])-1</f>
        <v>2.4734468208933436E-2</v>
      </c>
      <c r="AD207" s="1">
        <f>(Table2[[#This Row],[Day High]]/Table2[[#This Row],[Close Price]])-1</f>
        <v>1.0932841118841408E-2</v>
      </c>
      <c r="AE207" s="1">
        <f>(Table2[[#This Row],[Close Price]]/Table2[[#This Row],[Current Week Low]])-1</f>
        <v>5.9097744360902205E-2</v>
      </c>
      <c r="AF207" s="1">
        <f>(Table2[[#This Row],[Current Week High]]/Table2[[#This Row],[Close Price]])-1</f>
        <v>1.0932841118841408E-2</v>
      </c>
      <c r="AG207" s="1">
        <f>(Table2[[#This Row],[Close Price]]/Table2[[#This Row],[Current Month Low]])-1</f>
        <v>5.9097744360902205E-2</v>
      </c>
      <c r="AH207" s="1">
        <f>(Table2[[#This Row],[Current Month High]]/Table2[[#This Row],[Close Price]])-1</f>
        <v>9.527190117847506E-2</v>
      </c>
      <c r="AI207">
        <v>19.6365185290359</v>
      </c>
      <c r="AJ207">
        <v>65.484022556390897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-0.02</v>
      </c>
      <c r="AM207" t="s">
        <v>3149</v>
      </c>
      <c r="AN207">
        <v>-5.65</v>
      </c>
      <c r="AO207" t="s">
        <v>3149</v>
      </c>
      <c r="AP207">
        <v>0.12997929760639801</v>
      </c>
      <c r="AQ207">
        <f>(Table2[[#This Row],[Sharpe Ratio]]-AVERAGE(Table2[Sharpe Ratio]))/_xlfn.STDEV.P(Table2[Sharpe Ratio])</f>
        <v>0.85929699506219737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186</v>
      </c>
      <c r="AT207">
        <f>_xlfn.RANK.AVG(Table2[[#This Row],[6M Return vs Nifty Z-Score]],Table2[6M Return vs Nifty Z-Score])</f>
        <v>424</v>
      </c>
      <c r="AU207">
        <f>_xlfn.RANK.AVG(Table2[[#This Row],[Sharpe Ratio Z-Score]],Table2[Sharpe Ratio Z-Score])</f>
        <v>141</v>
      </c>
      <c r="AV207">
        <f>(Table2[[#This Row],[Rank 1Y]]+Table2[[#This Row],[Rank 6M]]+Table2[[#This Row],[Rank Sharpe]])/3</f>
        <v>250.33333333333334</v>
      </c>
    </row>
    <row r="208" spans="1:48" x14ac:dyDescent="0.3">
      <c r="A208" t="s">
        <v>365</v>
      </c>
      <c r="B208" t="s">
        <v>366</v>
      </c>
      <c r="C208" t="s">
        <v>3106</v>
      </c>
      <c r="D208" t="s">
        <v>367</v>
      </c>
      <c r="E208">
        <v>63598.875723569901</v>
      </c>
      <c r="F208">
        <v>1756.9</v>
      </c>
      <c r="G208">
        <v>17.440798198628102</v>
      </c>
      <c r="H208">
        <f>(Table2[[#This Row],[1Y Return vs Nifty]]-AVERAGE(Table2[1Y Return vs Nifty]))/_xlfn.STDEV.P(Table2[1Y Return vs Nifty])</f>
        <v>3.3599091832209785E-2</v>
      </c>
      <c r="I208">
        <v>10.0590730443077</v>
      </c>
      <c r="J208">
        <f>(Table2[[#This Row],[1M Return vs Nifty]]-AVERAGE(Table2[1M Return vs Nifty]))/_xlfn.STDEV.P(Table2[1M Return vs Nifty])</f>
        <v>1.28206010611372</v>
      </c>
      <c r="K208">
        <v>20.2694487803508</v>
      </c>
      <c r="L208">
        <f>(Table2[[#This Row],[6M Return vs Nifty]]-AVERAGE(Table2[6M Return vs Nifty]))/_xlfn.STDEV.P(Table2[6M Return vs Nifty])</f>
        <v>0.60990164662457502</v>
      </c>
      <c r="M208">
        <v>1.57113311913027</v>
      </c>
      <c r="N208">
        <f>(Table2[[#This Row],[1W Return vs Nifty]]-AVERAGE(Table2[1W Return vs Nifty]))/_xlfn.STDEV.P(Table2[1W Return vs Nifty])</f>
        <v>8.9251237628296537E-2</v>
      </c>
      <c r="O208">
        <v>1817.46</v>
      </c>
      <c r="P208">
        <v>1790.4712138323</v>
      </c>
      <c r="Q208">
        <v>1644.9421924168</v>
      </c>
      <c r="R208">
        <v>31.157462903869799</v>
      </c>
      <c r="S208" s="1">
        <f>(Table2[[#This Row],[Close Price]]-Table2[[#This Row],[20D EMA]])/Table2[[#This Row],[20D EMA]]</f>
        <v>-3.3321228527725476E-2</v>
      </c>
      <c r="T208" s="1">
        <f>(Table2[[#This Row],[Close Price]]-Table2[[#This Row],[50D EMA]])/Table2[[#This Row],[50D EMA]]</f>
        <v>-1.8749932181509107E-2</v>
      </c>
      <c r="U208" s="1">
        <f>(Table2[[#This Row],[Close Price]]-Table2[[#This Row],[200D EMA]])/Table2[[#This Row],[200D EMA]]</f>
        <v>6.80618492852373E-2</v>
      </c>
      <c r="V208">
        <v>0.65039624773444105</v>
      </c>
      <c r="W208">
        <v>1733</v>
      </c>
      <c r="X208">
        <v>1854.95</v>
      </c>
      <c r="Y208">
        <v>1733</v>
      </c>
      <c r="Z208">
        <v>1865</v>
      </c>
      <c r="AA208">
        <v>1733</v>
      </c>
      <c r="AB208">
        <v>1912</v>
      </c>
      <c r="AC208" s="1">
        <f>(Table2[[#This Row],[Close Price]]/Table2[[#This Row],[Day Low]])-1</f>
        <v>1.3791113675706956E-2</v>
      </c>
      <c r="AD208" s="1">
        <f>(Table2[[#This Row],[Day High]]/Table2[[#This Row],[Close Price]])-1</f>
        <v>5.5808526381694978E-2</v>
      </c>
      <c r="AE208" s="1">
        <f>(Table2[[#This Row],[Close Price]]/Table2[[#This Row],[Current Week Low]])-1</f>
        <v>1.3791113675706956E-2</v>
      </c>
      <c r="AF208" s="1">
        <f>(Table2[[#This Row],[Current Week High]]/Table2[[#This Row],[Close Price]])-1</f>
        <v>6.1528829187773804E-2</v>
      </c>
      <c r="AG208" s="1">
        <f>(Table2[[#This Row],[Close Price]]/Table2[[#This Row],[Current Month Low]])-1</f>
        <v>1.3791113675706956E-2</v>
      </c>
      <c r="AH208" s="1">
        <f>(Table2[[#This Row],[Current Month High]]/Table2[[#This Row],[Close Price]])-1</f>
        <v>8.8280494052023428E-2</v>
      </c>
      <c r="AI208">
        <v>13.392907962889099</v>
      </c>
      <c r="AJ208">
        <v>50.168810632933003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0.02</v>
      </c>
      <c r="AM208" t="s">
        <v>3150</v>
      </c>
      <c r="AN208">
        <v>-2.99</v>
      </c>
      <c r="AO208" t="s">
        <v>3149</v>
      </c>
      <c r="AP208">
        <v>6.7254903133878996E-2</v>
      </c>
      <c r="AQ208">
        <f>(Table2[[#This Row],[Sharpe Ratio]]-AVERAGE(Table2[Sharpe Ratio]))/_xlfn.STDEV.P(Table2[Sharpe Ratio])</f>
        <v>0.12877557615568025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2.1435876583544817</v>
      </c>
      <c r="AS208">
        <f>_xlfn.RANK.AVG(Table2[[#This Row],[1Y Return vs Nifty Z-Score]],Table2[1Y Return vs Nifty Z-Score])</f>
        <v>292</v>
      </c>
      <c r="AT208">
        <f>_xlfn.RANK.AVG(Table2[[#This Row],[6M Return vs Nifty Z-Score]],Table2[6M Return vs Nifty Z-Score])</f>
        <v>154</v>
      </c>
      <c r="AU208">
        <f>_xlfn.RANK.AVG(Table2[[#This Row],[Sharpe Ratio Z-Score]],Table2[Sharpe Ratio Z-Score])</f>
        <v>313</v>
      </c>
      <c r="AV208">
        <f>(Table2[[#This Row],[Rank 1Y]]+Table2[[#This Row],[Rank 6M]]+Table2[[#This Row],[Rank Sharpe]])/3</f>
        <v>253</v>
      </c>
    </row>
    <row r="209" spans="1:48" x14ac:dyDescent="0.3">
      <c r="A209" t="s">
        <v>419</v>
      </c>
      <c r="B209" t="s">
        <v>420</v>
      </c>
      <c r="C209" t="s">
        <v>3118</v>
      </c>
      <c r="D209" t="s">
        <v>421</v>
      </c>
      <c r="E209">
        <v>52309.298378159998</v>
      </c>
      <c r="F209">
        <v>808.4</v>
      </c>
      <c r="G209">
        <v>-2.4290120643088802</v>
      </c>
      <c r="H209">
        <f>(Table2[[#This Row],[1Y Return vs Nifty]]-AVERAGE(Table2[1Y Return vs Nifty]))/_xlfn.STDEV.P(Table2[1Y Return vs Nifty])</f>
        <v>-0.37052589519100398</v>
      </c>
      <c r="I209">
        <v>-4.6772111776257796</v>
      </c>
      <c r="J209">
        <f>(Table2[[#This Row],[1M Return vs Nifty]]-AVERAGE(Table2[1M Return vs Nifty]))/_xlfn.STDEV.P(Table2[1M Return vs Nifty])</f>
        <v>-0.27347330683225185</v>
      </c>
      <c r="K209">
        <v>11.6034703456074</v>
      </c>
      <c r="L209">
        <f>(Table2[[#This Row],[6M Return vs Nifty]]-AVERAGE(Table2[6M Return vs Nifty]))/_xlfn.STDEV.P(Table2[6M Return vs Nifty])</f>
        <v>0.31672092399379087</v>
      </c>
      <c r="M209">
        <v>1.37931219347263</v>
      </c>
      <c r="N209">
        <f>(Table2[[#This Row],[1W Return vs Nifty]]-AVERAGE(Table2[1W Return vs Nifty]))/_xlfn.STDEV.P(Table2[1W Return vs Nifty])</f>
        <v>4.2471600502293608E-2</v>
      </c>
      <c r="O209">
        <v>850.49</v>
      </c>
      <c r="P209">
        <v>887.00325176337901</v>
      </c>
      <c r="Q209">
        <v>844.17036595300306</v>
      </c>
      <c r="R209">
        <v>31.245955727614302</v>
      </c>
      <c r="S209" s="1">
        <f>(Table2[[#This Row],[Close Price]]-Table2[[#This Row],[20D EMA]])/Table2[[#This Row],[20D EMA]]</f>
        <v>-4.9489118037837052E-2</v>
      </c>
      <c r="T209" s="1">
        <f>(Table2[[#This Row],[Close Price]]-Table2[[#This Row],[50D EMA]])/Table2[[#This Row],[50D EMA]]</f>
        <v>-8.8616644422795862E-2</v>
      </c>
      <c r="U209" s="1">
        <f>(Table2[[#This Row],[Close Price]]-Table2[[#This Row],[200D EMA]])/Table2[[#This Row],[200D EMA]]</f>
        <v>-4.2373396882536975E-2</v>
      </c>
      <c r="V209">
        <v>0.50991254340988301</v>
      </c>
      <c r="W209">
        <v>800.25</v>
      </c>
      <c r="X209">
        <v>821.95</v>
      </c>
      <c r="Y209">
        <v>800.25</v>
      </c>
      <c r="Z209">
        <v>837</v>
      </c>
      <c r="AA209">
        <v>800.25</v>
      </c>
      <c r="AB209">
        <v>937.95</v>
      </c>
      <c r="AC209" s="1">
        <f>(Table2[[#This Row],[Close Price]]/Table2[[#This Row],[Day Low]])-1</f>
        <v>1.0184317400812271E-2</v>
      </c>
      <c r="AD209" s="1">
        <f>(Table2[[#This Row],[Day High]]/Table2[[#This Row],[Close Price]])-1</f>
        <v>1.6761504205838884E-2</v>
      </c>
      <c r="AE209" s="1">
        <f>(Table2[[#This Row],[Close Price]]/Table2[[#This Row],[Current Week Low]])-1</f>
        <v>1.0184317400812271E-2</v>
      </c>
      <c r="AF209" s="1">
        <f>(Table2[[#This Row],[Current Week High]]/Table2[[#This Row],[Close Price]])-1</f>
        <v>3.5378525482434364E-2</v>
      </c>
      <c r="AG209" s="1">
        <f>(Table2[[#This Row],[Close Price]]/Table2[[#This Row],[Current Month Low]])-1</f>
        <v>1.0184317400812271E-2</v>
      </c>
      <c r="AH209" s="1">
        <f>(Table2[[#This Row],[Current Month High]]/Table2[[#This Row],[Close Price]])-1</f>
        <v>0.16025482434438398</v>
      </c>
      <c r="AI209">
        <v>46.8332508659079</v>
      </c>
      <c r="AJ209">
        <v>41.1805798113866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-0.05</v>
      </c>
      <c r="AM209" t="s">
        <v>3149</v>
      </c>
      <c r="AN209">
        <v>-6.36</v>
      </c>
      <c r="AO209" t="s">
        <v>3149</v>
      </c>
      <c r="AP209">
        <v>0.147734243837224</v>
      </c>
      <c r="AQ209">
        <f>(Table2[[#This Row],[Sharpe Ratio]]-AVERAGE(Table2[Sharpe Ratio]))/_xlfn.STDEV.P(Table2[Sharpe Ratio])</f>
        <v>1.0660804741571535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437</v>
      </c>
      <c r="AT209">
        <f>_xlfn.RANK.AVG(Table2[[#This Row],[6M Return vs Nifty Z-Score]],Table2[6M Return vs Nifty Z-Score])</f>
        <v>220</v>
      </c>
      <c r="AU209">
        <f>_xlfn.RANK.AVG(Table2[[#This Row],[Sharpe Ratio Z-Score]],Table2[Sharpe Ratio Z-Score])</f>
        <v>103</v>
      </c>
      <c r="AV209">
        <f>(Table2[[#This Row],[Rank 1Y]]+Table2[[#This Row],[Rank 6M]]+Table2[[#This Row],[Rank Sharpe]])/3</f>
        <v>253.33333333333334</v>
      </c>
    </row>
    <row r="210" spans="1:48" x14ac:dyDescent="0.3">
      <c r="A210" t="s">
        <v>1840</v>
      </c>
      <c r="B210" t="s">
        <v>1841</v>
      </c>
      <c r="C210" t="s">
        <v>3103</v>
      </c>
      <c r="D210" t="s">
        <v>250</v>
      </c>
      <c r="E210">
        <v>3970.7972178</v>
      </c>
      <c r="F210">
        <v>1454.5</v>
      </c>
      <c r="G210">
        <v>16.8730200979595</v>
      </c>
      <c r="H210">
        <f>(Table2[[#This Row],[1Y Return vs Nifty]]-AVERAGE(Table2[1Y Return vs Nifty]))/_xlfn.STDEV.P(Table2[1Y Return vs Nifty])</f>
        <v>2.2051255464956645E-2</v>
      </c>
      <c r="I210">
        <v>5.9470429518633301</v>
      </c>
      <c r="J210">
        <f>(Table2[[#This Row],[1M Return vs Nifty]]-AVERAGE(Table2[1M Return vs Nifty]))/_xlfn.STDEV.P(Table2[1M Return vs Nifty])</f>
        <v>0.84800223185555845</v>
      </c>
      <c r="K210">
        <v>7.3361859167852899</v>
      </c>
      <c r="L210">
        <f>(Table2[[#This Row],[6M Return vs Nifty]]-AVERAGE(Table2[6M Return vs Nifty]))/_xlfn.STDEV.P(Table2[6M Return vs Nifty])</f>
        <v>0.17235343659071334</v>
      </c>
      <c r="M210">
        <v>2.2550523129609998</v>
      </c>
      <c r="N210">
        <f>(Table2[[#This Row],[1W Return vs Nifty]]-AVERAGE(Table2[1W Return vs Nifty]))/_xlfn.STDEV.P(Table2[1W Return vs Nifty])</f>
        <v>0.2560395669058419</v>
      </c>
      <c r="O210">
        <v>1404.47</v>
      </c>
      <c r="P210">
        <v>1397.7836353677601</v>
      </c>
      <c r="Q210">
        <v>1293.9711578528299</v>
      </c>
      <c r="R210">
        <v>64.853474548593596</v>
      </c>
      <c r="S210" s="1">
        <f>(Table2[[#This Row],[Close Price]]-Table2[[#This Row],[20D EMA]])/Table2[[#This Row],[20D EMA]]</f>
        <v>3.5621978397544961E-2</v>
      </c>
      <c r="T210" s="1">
        <f>(Table2[[#This Row],[Close Price]]-Table2[[#This Row],[50D EMA]])/Table2[[#This Row],[50D EMA]]</f>
        <v>4.0575925484574511E-2</v>
      </c>
      <c r="U210" s="1">
        <f>(Table2[[#This Row],[Close Price]]-Table2[[#This Row],[200D EMA]])/Table2[[#This Row],[200D EMA]]</f>
        <v>0.12405905740089752</v>
      </c>
      <c r="V210">
        <v>1.10298093324497</v>
      </c>
      <c r="W210">
        <v>1402.5</v>
      </c>
      <c r="X210">
        <v>1482.9</v>
      </c>
      <c r="Y210">
        <v>1312.15</v>
      </c>
      <c r="Z210">
        <v>1482.9</v>
      </c>
      <c r="AA210">
        <v>1312.15</v>
      </c>
      <c r="AB210">
        <v>1482.9</v>
      </c>
      <c r="AC210" s="1">
        <f>(Table2[[#This Row],[Close Price]]/Table2[[#This Row],[Day Low]])-1</f>
        <v>3.7076648841354753E-2</v>
      </c>
      <c r="AD210" s="1">
        <f>(Table2[[#This Row],[Day High]]/Table2[[#This Row],[Close Price]])-1</f>
        <v>1.9525610175318064E-2</v>
      </c>
      <c r="AE210" s="1">
        <f>(Table2[[#This Row],[Close Price]]/Table2[[#This Row],[Current Week Low]])-1</f>
        <v>0.1084860724764698</v>
      </c>
      <c r="AF210" s="1">
        <f>(Table2[[#This Row],[Current Week High]]/Table2[[#This Row],[Close Price]])-1</f>
        <v>1.9525610175318064E-2</v>
      </c>
      <c r="AG210" s="1">
        <f>(Table2[[#This Row],[Close Price]]/Table2[[#This Row],[Current Month Low]])-1</f>
        <v>0.1084860724764698</v>
      </c>
      <c r="AH210" s="1">
        <f>(Table2[[#This Row],[Current Month High]]/Table2[[#This Row],[Close Price]])-1</f>
        <v>1.9525610175318064E-2</v>
      </c>
      <c r="AI210">
        <v>6.7583361980061802</v>
      </c>
      <c r="AJ210">
        <v>54.389130665534402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0.08</v>
      </c>
      <c r="AM210" t="s">
        <v>3150</v>
      </c>
      <c r="AN210">
        <v>2.66</v>
      </c>
      <c r="AO210" t="s">
        <v>3150</v>
      </c>
      <c r="AP210">
        <v>0.102873681641599</v>
      </c>
      <c r="AQ210">
        <f>(Table2[[#This Row],[Sharpe Ratio]]-AVERAGE(Table2[Sharpe Ratio]))/_xlfn.STDEV.P(Table2[Sharpe Ratio])</f>
        <v>0.5436106787340983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1.8420571695511687</v>
      </c>
      <c r="AS210">
        <f>_xlfn.RANK.AVG(Table2[[#This Row],[1Y Return vs Nifty Z-Score]],Table2[1Y Return vs Nifty Z-Score])</f>
        <v>295</v>
      </c>
      <c r="AT210">
        <f>_xlfn.RANK.AVG(Table2[[#This Row],[6M Return vs Nifty Z-Score]],Table2[6M Return vs Nifty Z-Score])</f>
        <v>251</v>
      </c>
      <c r="AU210">
        <f>_xlfn.RANK.AVG(Table2[[#This Row],[Sharpe Ratio Z-Score]],Table2[Sharpe Ratio Z-Score])</f>
        <v>214</v>
      </c>
      <c r="AV210">
        <f>(Table2[[#This Row],[Rank 1Y]]+Table2[[#This Row],[Rank 6M]]+Table2[[#This Row],[Rank Sharpe]])/3</f>
        <v>253.33333333333334</v>
      </c>
    </row>
    <row r="211" spans="1:48" x14ac:dyDescent="0.3">
      <c r="A211" t="s">
        <v>1094</v>
      </c>
      <c r="B211" t="s">
        <v>1095</v>
      </c>
      <c r="C211" t="s">
        <v>3109</v>
      </c>
      <c r="D211" t="s">
        <v>416</v>
      </c>
      <c r="E211">
        <v>11136.31482852</v>
      </c>
      <c r="F211">
        <v>2753.1</v>
      </c>
      <c r="G211">
        <v>15.5446486343559</v>
      </c>
      <c r="H211">
        <f>(Table2[[#This Row],[1Y Return vs Nifty]]-AVERAGE(Table2[1Y Return vs Nifty]))/_xlfn.STDEV.P(Table2[1Y Return vs Nifty])</f>
        <v>-4.9660181469687913E-3</v>
      </c>
      <c r="I211">
        <v>-0.20271123984860601</v>
      </c>
      <c r="J211">
        <f>(Table2[[#This Row],[1M Return vs Nifty]]-AVERAGE(Table2[1M Return vs Nifty]))/_xlfn.STDEV.P(Table2[1M Return vs Nifty])</f>
        <v>0.19884617714441138</v>
      </c>
      <c r="K211">
        <v>12.572527047661801</v>
      </c>
      <c r="L211">
        <f>(Table2[[#This Row],[6M Return vs Nifty]]-AVERAGE(Table2[6M Return vs Nifty]))/_xlfn.STDEV.P(Table2[6M Return vs Nifty])</f>
        <v>0.34950530562108328</v>
      </c>
      <c r="M211">
        <v>5.6053480604438404</v>
      </c>
      <c r="N211">
        <f>(Table2[[#This Row],[1W Return vs Nifty]]-AVERAGE(Table2[1W Return vs Nifty]))/_xlfn.STDEV.P(Table2[1W Return vs Nifty])</f>
        <v>1.0730808714179485</v>
      </c>
      <c r="O211">
        <v>2813.32</v>
      </c>
      <c r="P211">
        <v>2844.2580518354198</v>
      </c>
      <c r="Q211">
        <v>2676.9905497048999</v>
      </c>
      <c r="R211">
        <v>43.453254763395897</v>
      </c>
      <c r="S211" s="1">
        <f>(Table2[[#This Row],[Close Price]]-Table2[[#This Row],[20D EMA]])/Table2[[#This Row],[20D EMA]]</f>
        <v>-2.140531471713145E-2</v>
      </c>
      <c r="T211" s="1">
        <f>(Table2[[#This Row],[Close Price]]-Table2[[#This Row],[50D EMA]])/Table2[[#This Row],[50D EMA]]</f>
        <v>-3.2049852782026912E-2</v>
      </c>
      <c r="U211" s="1">
        <f>(Table2[[#This Row],[Close Price]]-Table2[[#This Row],[200D EMA]])/Table2[[#This Row],[200D EMA]]</f>
        <v>2.8430974589540487E-2</v>
      </c>
      <c r="V211">
        <v>0.41765002140715901</v>
      </c>
      <c r="W211">
        <v>2742.55</v>
      </c>
      <c r="X211">
        <v>2836.95</v>
      </c>
      <c r="Y211">
        <v>2736.6</v>
      </c>
      <c r="Z211">
        <v>2844.15</v>
      </c>
      <c r="AA211">
        <v>2660</v>
      </c>
      <c r="AB211">
        <v>2916.7</v>
      </c>
      <c r="AC211" s="1">
        <f>(Table2[[#This Row],[Close Price]]/Table2[[#This Row],[Day Low]])-1</f>
        <v>3.8467849264369747E-3</v>
      </c>
      <c r="AD211" s="1">
        <f>(Table2[[#This Row],[Day High]]/Table2[[#This Row],[Close Price]])-1</f>
        <v>3.0456576223166554E-2</v>
      </c>
      <c r="AE211" s="1">
        <f>(Table2[[#This Row],[Close Price]]/Table2[[#This Row],[Current Week Low]])-1</f>
        <v>6.0293795220347501E-3</v>
      </c>
      <c r="AF211" s="1">
        <f>(Table2[[#This Row],[Current Week High]]/Table2[[#This Row],[Close Price]])-1</f>
        <v>3.3071809959681842E-2</v>
      </c>
      <c r="AG211" s="1">
        <f>(Table2[[#This Row],[Close Price]]/Table2[[#This Row],[Current Month Low]])-1</f>
        <v>3.499999999999992E-2</v>
      </c>
      <c r="AH211" s="1">
        <f>(Table2[[#This Row],[Current Month High]]/Table2[[#This Row],[Close Price]])-1</f>
        <v>5.9423922124150819E-2</v>
      </c>
      <c r="AI211">
        <v>18.520940031237501</v>
      </c>
      <c r="AJ211">
        <v>33.580786026200798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0.11</v>
      </c>
      <c r="AM211" t="s">
        <v>3150</v>
      </c>
      <c r="AN211">
        <v>-2.0099999999999998</v>
      </c>
      <c r="AO211" t="s">
        <v>3149</v>
      </c>
      <c r="AP211">
        <v>8.9664578487259006E-2</v>
      </c>
      <c r="AQ211">
        <f>(Table2[[#This Row],[Sharpe Ratio]]-AVERAGE(Table2[Sharpe Ratio]))/_xlfn.STDEV.P(Table2[Sharpe Ratio])</f>
        <v>0.38977048848692597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304</v>
      </c>
      <c r="AT211">
        <f>_xlfn.RANK.AVG(Table2[[#This Row],[6M Return vs Nifty Z-Score]],Table2[6M Return vs Nifty Z-Score])</f>
        <v>209</v>
      </c>
      <c r="AU211">
        <f>_xlfn.RANK.AVG(Table2[[#This Row],[Sharpe Ratio Z-Score]],Table2[Sharpe Ratio Z-Score])</f>
        <v>248</v>
      </c>
      <c r="AV211">
        <f>(Table2[[#This Row],[Rank 1Y]]+Table2[[#This Row],[Rank 6M]]+Table2[[#This Row],[Rank Sharpe]])/3</f>
        <v>253.66666666666666</v>
      </c>
    </row>
    <row r="212" spans="1:48" x14ac:dyDescent="0.3">
      <c r="A212" t="s">
        <v>28</v>
      </c>
      <c r="B212" t="s">
        <v>29</v>
      </c>
      <c r="C212" t="s">
        <v>3104</v>
      </c>
      <c r="D212" t="s">
        <v>24</v>
      </c>
      <c r="E212">
        <v>882357.06335868</v>
      </c>
      <c r="F212">
        <v>1250.55</v>
      </c>
      <c r="G212">
        <v>16.849702611863901</v>
      </c>
      <c r="H212">
        <f>(Table2[[#This Row],[1Y Return vs Nifty]]-AVERAGE(Table2[1Y Return vs Nifty]))/_xlfn.STDEV.P(Table2[1Y Return vs Nifty])</f>
        <v>2.1577009428326129E-2</v>
      </c>
      <c r="I212">
        <v>4.5574964551734203</v>
      </c>
      <c r="J212">
        <f>(Table2[[#This Row],[1M Return vs Nifty]]-AVERAGE(Table2[1M Return vs Nifty]))/_xlfn.STDEV.P(Table2[1M Return vs Nifty])</f>
        <v>0.70132441457879757</v>
      </c>
      <c r="K212">
        <v>7.9181038030160797</v>
      </c>
      <c r="L212">
        <f>(Table2[[#This Row],[6M Return vs Nifty]]-AVERAGE(Table2[6M Return vs Nifty]))/_xlfn.STDEV.P(Table2[6M Return vs Nifty])</f>
        <v>0.19204043531585768</v>
      </c>
      <c r="M212">
        <v>0.124600240023472</v>
      </c>
      <c r="N212">
        <f>(Table2[[#This Row],[1W Return vs Nifty]]-AVERAGE(Table2[1W Return vs Nifty]))/_xlfn.STDEV.P(Table2[1W Return vs Nifty])</f>
        <v>-0.26351675649671319</v>
      </c>
      <c r="O212">
        <v>1266.5</v>
      </c>
      <c r="P212">
        <v>1259.5060839970399</v>
      </c>
      <c r="Q212">
        <v>1174.5346488913999</v>
      </c>
      <c r="R212">
        <v>38.359923801140198</v>
      </c>
      <c r="S212" s="1">
        <f>(Table2[[#This Row],[Close Price]]-Table2[[#This Row],[20D EMA]])/Table2[[#This Row],[20D EMA]]</f>
        <v>-1.259376233714966E-2</v>
      </c>
      <c r="T212" s="1">
        <f>(Table2[[#This Row],[Close Price]]-Table2[[#This Row],[50D EMA]])/Table2[[#This Row],[50D EMA]]</f>
        <v>-7.1107905796039149E-3</v>
      </c>
      <c r="U212" s="1">
        <f>(Table2[[#This Row],[Close Price]]-Table2[[#This Row],[200D EMA]])/Table2[[#This Row],[200D EMA]]</f>
        <v>6.4719547593038773E-2</v>
      </c>
      <c r="V212">
        <v>0.74589715439072002</v>
      </c>
      <c r="W212">
        <v>1232.55</v>
      </c>
      <c r="X212">
        <v>1256.9000000000001</v>
      </c>
      <c r="Y212">
        <v>1232.55</v>
      </c>
      <c r="Z212">
        <v>1262.5999999999999</v>
      </c>
      <c r="AA212">
        <v>1232.55</v>
      </c>
      <c r="AB212">
        <v>1315</v>
      </c>
      <c r="AC212" s="1">
        <f>(Table2[[#This Row],[Close Price]]/Table2[[#This Row],[Day Low]])-1</f>
        <v>1.4603870025556853E-2</v>
      </c>
      <c r="AD212" s="1">
        <f>(Table2[[#This Row],[Day High]]/Table2[[#This Row],[Close Price]])-1</f>
        <v>5.0777657830556322E-3</v>
      </c>
      <c r="AE212" s="1">
        <f>(Table2[[#This Row],[Close Price]]/Table2[[#This Row],[Current Week Low]])-1</f>
        <v>1.4603870025556853E-2</v>
      </c>
      <c r="AF212" s="1">
        <f>(Table2[[#This Row],[Current Week High]]/Table2[[#This Row],[Close Price]])-1</f>
        <v>9.6357602654830732E-3</v>
      </c>
      <c r="AG212" s="1">
        <f>(Table2[[#This Row],[Close Price]]/Table2[[#This Row],[Current Month Low]])-1</f>
        <v>1.4603870025556853E-2</v>
      </c>
      <c r="AH212" s="1">
        <f>(Table2[[#This Row],[Current Month High]]/Table2[[#This Row],[Close Price]])-1</f>
        <v>5.1537323577625971E-2</v>
      </c>
      <c r="AI212">
        <v>8.9400663707968508</v>
      </c>
      <c r="AJ212">
        <v>36.709483465427702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0.04</v>
      </c>
      <c r="AM212" t="s">
        <v>3150</v>
      </c>
      <c r="AN212">
        <v>-3.19</v>
      </c>
      <c r="AO212" t="s">
        <v>3149</v>
      </c>
      <c r="AP212">
        <v>9.8599031836021006E-2</v>
      </c>
      <c r="AQ212">
        <f>(Table2[[#This Row],[Sharpe Ratio]]-AVERAGE(Table2[Sharpe Ratio]))/_xlfn.STDEV.P(Table2[Sharpe Ratio])</f>
        <v>0.49382584991972933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1.1452509527459973</v>
      </c>
      <c r="AS212">
        <f>_xlfn.RANK.AVG(Table2[[#This Row],[1Y Return vs Nifty Z-Score]],Table2[1Y Return vs Nifty Z-Score])</f>
        <v>296</v>
      </c>
      <c r="AT212">
        <f>_xlfn.RANK.AVG(Table2[[#This Row],[6M Return vs Nifty Z-Score]],Table2[6M Return vs Nifty Z-Score])</f>
        <v>243</v>
      </c>
      <c r="AU212">
        <f>_xlfn.RANK.AVG(Table2[[#This Row],[Sharpe Ratio Z-Score]],Table2[Sharpe Ratio Z-Score])</f>
        <v>223</v>
      </c>
      <c r="AV212">
        <f>(Table2[[#This Row],[Rank 1Y]]+Table2[[#This Row],[Rank 6M]]+Table2[[#This Row],[Rank Sharpe]])/3</f>
        <v>254</v>
      </c>
    </row>
    <row r="213" spans="1:48" x14ac:dyDescent="0.3">
      <c r="A213" t="s">
        <v>1498</v>
      </c>
      <c r="B213" t="s">
        <v>1499</v>
      </c>
      <c r="C213" t="s">
        <v>3108</v>
      </c>
      <c r="D213" t="s">
        <v>247</v>
      </c>
      <c r="E213">
        <v>6530.2684410499996</v>
      </c>
      <c r="F213">
        <v>468.5</v>
      </c>
      <c r="G213">
        <v>8.3919458880836793</v>
      </c>
      <c r="H213">
        <f>(Table2[[#This Row],[1Y Return vs Nifty]]-AVERAGE(Table2[1Y Return vs Nifty]))/_xlfn.STDEV.P(Table2[1Y Return vs Nifty])</f>
        <v>-0.1504422892470485</v>
      </c>
      <c r="I213">
        <v>11.401216398275301</v>
      </c>
      <c r="J213">
        <f>(Table2[[#This Row],[1M Return vs Nifty]]-AVERAGE(Table2[1M Return vs Nifty]))/_xlfn.STDEV.P(Table2[1M Return vs Nifty])</f>
        <v>1.4237341401251278</v>
      </c>
      <c r="K213">
        <v>27.131080708290899</v>
      </c>
      <c r="L213">
        <f>(Table2[[#This Row],[6M Return vs Nifty]]-AVERAGE(Table2[6M Return vs Nifty]))/_xlfn.STDEV.P(Table2[6M Return vs Nifty])</f>
        <v>0.84203910487103162</v>
      </c>
      <c r="M213">
        <v>2.0988547290481399</v>
      </c>
      <c r="N213">
        <f>(Table2[[#This Row],[1W Return vs Nifty]]-AVERAGE(Table2[1W Return vs Nifty]))/_xlfn.STDEV.P(Table2[1W Return vs Nifty])</f>
        <v>0.21794744389918305</v>
      </c>
      <c r="O213">
        <v>457.58</v>
      </c>
      <c r="P213">
        <v>437.88099166278698</v>
      </c>
      <c r="Q213">
        <v>392.44713262963597</v>
      </c>
      <c r="R213">
        <v>60.851898430224701</v>
      </c>
      <c r="S213" s="1">
        <f>(Table2[[#This Row],[Close Price]]-Table2[[#This Row],[20D EMA]])/Table2[[#This Row],[20D EMA]]</f>
        <v>2.3864679400323476E-2</v>
      </c>
      <c r="T213" s="1">
        <f>(Table2[[#This Row],[Close Price]]-Table2[[#This Row],[50D EMA]])/Table2[[#This Row],[50D EMA]]</f>
        <v>6.9925411059616804E-2</v>
      </c>
      <c r="U213" s="1">
        <f>(Table2[[#This Row],[Close Price]]-Table2[[#This Row],[200D EMA]])/Table2[[#This Row],[200D EMA]]</f>
        <v>0.19379136970822863</v>
      </c>
      <c r="V213">
        <v>0.64556356736375897</v>
      </c>
      <c r="W213">
        <v>464</v>
      </c>
      <c r="X213">
        <v>475</v>
      </c>
      <c r="Y213">
        <v>461.3</v>
      </c>
      <c r="Z213">
        <v>476</v>
      </c>
      <c r="AA213">
        <v>440.25</v>
      </c>
      <c r="AB213">
        <v>519.5</v>
      </c>
      <c r="AC213" s="1">
        <f>(Table2[[#This Row],[Close Price]]/Table2[[#This Row],[Day Low]])-1</f>
        <v>9.6982758620689502E-3</v>
      </c>
      <c r="AD213" s="1">
        <f>(Table2[[#This Row],[Day High]]/Table2[[#This Row],[Close Price]])-1</f>
        <v>1.3874066168623189E-2</v>
      </c>
      <c r="AE213" s="1">
        <f>(Table2[[#This Row],[Close Price]]/Table2[[#This Row],[Current Week Low]])-1</f>
        <v>1.5608064166485969E-2</v>
      </c>
      <c r="AF213" s="1">
        <f>(Table2[[#This Row],[Current Week High]]/Table2[[#This Row],[Close Price]])-1</f>
        <v>1.6008537886873064E-2</v>
      </c>
      <c r="AG213" s="1">
        <f>(Table2[[#This Row],[Close Price]]/Table2[[#This Row],[Current Month Low]])-1</f>
        <v>6.416808631459392E-2</v>
      </c>
      <c r="AH213" s="1">
        <f>(Table2[[#This Row],[Current Month High]]/Table2[[#This Row],[Close Price]])-1</f>
        <v>0.1088580576307363</v>
      </c>
      <c r="AI213">
        <v>10.8858057630736</v>
      </c>
      <c r="AJ213">
        <v>49.203821656050899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0.28000000000000003</v>
      </c>
      <c r="AM213" t="s">
        <v>3150</v>
      </c>
      <c r="AN213">
        <v>4.05</v>
      </c>
      <c r="AO213" t="s">
        <v>3150</v>
      </c>
      <c r="AP213">
        <v>7.0652962269583994E-2</v>
      </c>
      <c r="AQ213">
        <f>(Table2[[#This Row],[Sharpe Ratio]]-AVERAGE(Table2[Sharpe Ratio]))/_xlfn.STDEV.P(Table2[Sharpe Ratio])</f>
        <v>0.16835116715530393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2.5016295668035977</v>
      </c>
      <c r="AS213">
        <f>_xlfn.RANK.AVG(Table2[[#This Row],[1Y Return vs Nifty Z-Score]],Table2[1Y Return vs Nifty Z-Score])</f>
        <v>350</v>
      </c>
      <c r="AT213">
        <f>_xlfn.RANK.AVG(Table2[[#This Row],[6M Return vs Nifty Z-Score]],Table2[6M Return vs Nifty Z-Score])</f>
        <v>112</v>
      </c>
      <c r="AU213">
        <f>_xlfn.RANK.AVG(Table2[[#This Row],[Sharpe Ratio Z-Score]],Table2[Sharpe Ratio Z-Score])</f>
        <v>301</v>
      </c>
      <c r="AV213">
        <f>(Table2[[#This Row],[Rank 1Y]]+Table2[[#This Row],[Rank 6M]]+Table2[[#This Row],[Rank Sharpe]])/3</f>
        <v>254.33333333333334</v>
      </c>
    </row>
    <row r="214" spans="1:48" x14ac:dyDescent="0.3">
      <c r="A214" t="s">
        <v>1781</v>
      </c>
      <c r="B214" t="s">
        <v>1782</v>
      </c>
      <c r="C214" t="s">
        <v>3104</v>
      </c>
      <c r="D214" t="s">
        <v>487</v>
      </c>
      <c r="E214">
        <v>4283.9043780499997</v>
      </c>
      <c r="F214">
        <v>73.55</v>
      </c>
      <c r="G214">
        <v>55.6829513950549</v>
      </c>
      <c r="H214">
        <f>(Table2[[#This Row],[1Y Return vs Nifty]]-AVERAGE(Table2[1Y Return vs Nifty]))/_xlfn.STDEV.P(Table2[1Y Return vs Nifty])</f>
        <v>0.81139261173678123</v>
      </c>
      <c r="I214">
        <v>11.4695372019203</v>
      </c>
      <c r="J214">
        <f>(Table2[[#This Row],[1M Return vs Nifty]]-AVERAGE(Table2[1M Return vs Nifty]))/_xlfn.STDEV.P(Table2[1M Return vs Nifty])</f>
        <v>1.4309459508684994</v>
      </c>
      <c r="K214">
        <v>52.845843666524701</v>
      </c>
      <c r="L214">
        <f>(Table2[[#This Row],[6M Return vs Nifty]]-AVERAGE(Table2[6M Return vs Nifty]))/_xlfn.STDEV.P(Table2[6M Return vs Nifty])</f>
        <v>1.7120012035705696</v>
      </c>
      <c r="M214">
        <v>8.54953999966237</v>
      </c>
      <c r="N214">
        <f>(Table2[[#This Row],[1W Return vs Nifty]]-AVERAGE(Table2[1W Return vs Nifty]))/_xlfn.STDEV.P(Table2[1W Return vs Nifty])</f>
        <v>1.7910850728561254</v>
      </c>
      <c r="O214">
        <v>64.38</v>
      </c>
      <c r="P214">
        <v>60.522503544782801</v>
      </c>
      <c r="Q214">
        <v>52.530073183146897</v>
      </c>
      <c r="R214">
        <v>74.963659205084795</v>
      </c>
      <c r="S214" s="1">
        <f>(Table2[[#This Row],[Close Price]]-Table2[[#This Row],[20D EMA]])/Table2[[#This Row],[20D EMA]]</f>
        <v>0.14243553898726316</v>
      </c>
      <c r="T214" s="1">
        <f>(Table2[[#This Row],[Close Price]]-Table2[[#This Row],[50D EMA]])/Table2[[#This Row],[50D EMA]]</f>
        <v>0.21525045548682034</v>
      </c>
      <c r="U214" s="1">
        <f>(Table2[[#This Row],[Close Price]]-Table2[[#This Row],[200D EMA]])/Table2[[#This Row],[200D EMA]]</f>
        <v>0.40015034328177701</v>
      </c>
      <c r="V214">
        <v>1.34300878062388</v>
      </c>
      <c r="W214">
        <v>64.81</v>
      </c>
      <c r="X214">
        <v>74.75</v>
      </c>
      <c r="Y214">
        <v>62.32</v>
      </c>
      <c r="Z214">
        <v>74.75</v>
      </c>
      <c r="AA214">
        <v>57.5</v>
      </c>
      <c r="AB214">
        <v>74.75</v>
      </c>
      <c r="AC214" s="1">
        <f>(Table2[[#This Row],[Close Price]]/Table2[[#This Row],[Day Low]])-1</f>
        <v>0.13485573214010182</v>
      </c>
      <c r="AD214" s="1">
        <f>(Table2[[#This Row],[Day High]]/Table2[[#This Row],[Close Price]])-1</f>
        <v>1.6315431679129855E-2</v>
      </c>
      <c r="AE214" s="1">
        <f>(Table2[[#This Row],[Close Price]]/Table2[[#This Row],[Current Week Low]])-1</f>
        <v>0.18019897304236188</v>
      </c>
      <c r="AF214" s="1">
        <f>(Table2[[#This Row],[Current Week High]]/Table2[[#This Row],[Close Price]])-1</f>
        <v>1.6315431679129855E-2</v>
      </c>
      <c r="AG214" s="1">
        <f>(Table2[[#This Row],[Close Price]]/Table2[[#This Row],[Current Month Low]])-1</f>
        <v>0.27913043478260868</v>
      </c>
      <c r="AH214" s="1">
        <f>(Table2[[#This Row],[Current Month High]]/Table2[[#This Row],[Close Price]])-1</f>
        <v>1.6315431679129855E-2</v>
      </c>
      <c r="AI214">
        <v>1.6315431679129799</v>
      </c>
      <c r="AJ214">
        <v>121.20300751879699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0.34</v>
      </c>
      <c r="AM214" t="s">
        <v>3150</v>
      </c>
      <c r="AN214">
        <v>23.97</v>
      </c>
      <c r="AO214" t="s">
        <v>3150</v>
      </c>
      <c r="AP214">
        <v>-1.9567049500572E-2</v>
      </c>
      <c r="AQ214">
        <f>(Table2[[#This Row],[Sharpe Ratio]]-AVERAGE(Table2[Sharpe Ratio]))/_xlfn.STDEV.P(Table2[Sharpe Ratio])</f>
        <v>-0.88239872953716514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4.8630261094948111</v>
      </c>
      <c r="AS214">
        <f>_xlfn.RANK.AVG(Table2[[#This Row],[1Y Return vs Nifty Z-Score]],Table2[1Y Return vs Nifty Z-Score])</f>
        <v>119</v>
      </c>
      <c r="AT214">
        <f>_xlfn.RANK.AVG(Table2[[#This Row],[6M Return vs Nifty Z-Score]],Table2[6M Return vs Nifty Z-Score])</f>
        <v>42</v>
      </c>
      <c r="AU214">
        <f>_xlfn.RANK.AVG(Table2[[#This Row],[Sharpe Ratio Z-Score]],Table2[Sharpe Ratio Z-Score])</f>
        <v>605</v>
      </c>
      <c r="AV214">
        <f>(Table2[[#This Row],[Rank 1Y]]+Table2[[#This Row],[Rank 6M]]+Table2[[#This Row],[Rank Sharpe]])/3</f>
        <v>255.33333333333334</v>
      </c>
    </row>
    <row r="215" spans="1:48" x14ac:dyDescent="0.3">
      <c r="A215" t="s">
        <v>822</v>
      </c>
      <c r="B215" t="s">
        <v>823</v>
      </c>
      <c r="C215" t="s">
        <v>3112</v>
      </c>
      <c r="D215" t="s">
        <v>232</v>
      </c>
      <c r="E215">
        <v>18004.356486254899</v>
      </c>
      <c r="F215">
        <v>425.55</v>
      </c>
      <c r="G215">
        <v>29.094126468303401</v>
      </c>
      <c r="H215">
        <f>(Table2[[#This Row],[1Y Return vs Nifty]]-AVERAGE(Table2[1Y Return vs Nifty]))/_xlfn.STDEV.P(Table2[1Y Return vs Nifty])</f>
        <v>0.27061198090564964</v>
      </c>
      <c r="I215">
        <v>2.8664026707929802</v>
      </c>
      <c r="J215">
        <f>(Table2[[#This Row],[1M Return vs Nifty]]-AVERAGE(Table2[1M Return vs Nifty]))/_xlfn.STDEV.P(Table2[1M Return vs Nifty])</f>
        <v>0.52281585391235008</v>
      </c>
      <c r="K215">
        <v>10.048707451973801</v>
      </c>
      <c r="L215">
        <f>(Table2[[#This Row],[6M Return vs Nifty]]-AVERAGE(Table2[6M Return vs Nifty]))/_xlfn.STDEV.P(Table2[6M Return vs Nifty])</f>
        <v>0.2641213806061059</v>
      </c>
      <c r="M215">
        <v>4.7342850307904296</v>
      </c>
      <c r="N215">
        <f>(Table2[[#This Row],[1W Return vs Nifty]]-AVERAGE(Table2[1W Return vs Nifty]))/_xlfn.STDEV.P(Table2[1W Return vs Nifty])</f>
        <v>0.86065351344663987</v>
      </c>
      <c r="O215">
        <v>424.23</v>
      </c>
      <c r="P215">
        <v>435.24392416191398</v>
      </c>
      <c r="Q215">
        <v>404.56513224742901</v>
      </c>
      <c r="R215">
        <v>44.518039050427198</v>
      </c>
      <c r="S215" s="1">
        <f>(Table2[[#This Row],[Close Price]]-Table2[[#This Row],[20D EMA]])/Table2[[#This Row],[20D EMA]]</f>
        <v>3.1115196945053227E-3</v>
      </c>
      <c r="T215" s="1">
        <f>(Table2[[#This Row],[Close Price]]-Table2[[#This Row],[50D EMA]])/Table2[[#This Row],[50D EMA]]</f>
        <v>-2.2272393992817135E-2</v>
      </c>
      <c r="U215" s="1">
        <f>(Table2[[#This Row],[Close Price]]-Table2[[#This Row],[200D EMA]])/Table2[[#This Row],[200D EMA]]</f>
        <v>5.1870183760020172E-2</v>
      </c>
      <c r="V215">
        <v>0.56744002046845599</v>
      </c>
      <c r="W215">
        <v>409.55</v>
      </c>
      <c r="X215">
        <v>425.5</v>
      </c>
      <c r="Y215">
        <v>394.1</v>
      </c>
      <c r="Z215">
        <v>429.35</v>
      </c>
      <c r="AA215">
        <v>394.1</v>
      </c>
      <c r="AB215">
        <v>454.55</v>
      </c>
      <c r="AC215" s="1">
        <f>(Table2[[#This Row],[Close Price]]/Table2[[#This Row],[Day Low]])-1</f>
        <v>3.9067268953729695E-2</v>
      </c>
      <c r="AD215" s="1">
        <f>(Table2[[#This Row],[Day High]]/Table2[[#This Row],[Close Price]])-1</f>
        <v>-1.1749500646229816E-4</v>
      </c>
      <c r="AE215" s="1">
        <f>(Table2[[#This Row],[Close Price]]/Table2[[#This Row],[Current Week Low]])-1</f>
        <v>7.9802080690180022E-2</v>
      </c>
      <c r="AF215" s="1">
        <f>(Table2[[#This Row],[Current Week High]]/Table2[[#This Row],[Close Price]])-1</f>
        <v>8.9296204911291088E-3</v>
      </c>
      <c r="AG215" s="1">
        <f>(Table2[[#This Row],[Close Price]]/Table2[[#This Row],[Current Month Low]])-1</f>
        <v>7.9802080690180022E-2</v>
      </c>
      <c r="AH215" s="1">
        <f>(Table2[[#This Row],[Current Month High]]/Table2[[#This Row],[Close Price]])-1</f>
        <v>6.8147103748090743E-2</v>
      </c>
      <c r="AI215">
        <v>35.694982963224</v>
      </c>
      <c r="AJ215">
        <v>50.185283218634098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0.03</v>
      </c>
      <c r="AM215" t="s">
        <v>3150</v>
      </c>
      <c r="AN215">
        <v>-5.39</v>
      </c>
      <c r="AO215" t="s">
        <v>3149</v>
      </c>
      <c r="AP215">
        <v>6.5451415119270995E-2</v>
      </c>
      <c r="AQ215">
        <f>(Table2[[#This Row],[Sharpe Ratio]]-AVERAGE(Table2[Sharpe Ratio]))/_xlfn.STDEV.P(Table2[Sharpe Ratio])</f>
        <v>0.1077712024268983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222</v>
      </c>
      <c r="AT215">
        <f>_xlfn.RANK.AVG(Table2[[#This Row],[6M Return vs Nifty Z-Score]],Table2[6M Return vs Nifty Z-Score])</f>
        <v>227</v>
      </c>
      <c r="AU215">
        <f>_xlfn.RANK.AVG(Table2[[#This Row],[Sharpe Ratio Z-Score]],Table2[Sharpe Ratio Z-Score])</f>
        <v>319</v>
      </c>
      <c r="AV215">
        <f>(Table2[[#This Row],[Rank 1Y]]+Table2[[#This Row],[Rank 6M]]+Table2[[#This Row],[Rank Sharpe]])/3</f>
        <v>256</v>
      </c>
    </row>
    <row r="216" spans="1:48" x14ac:dyDescent="0.3">
      <c r="A216" t="s">
        <v>355</v>
      </c>
      <c r="B216" t="s">
        <v>356</v>
      </c>
      <c r="C216" t="s">
        <v>3104</v>
      </c>
      <c r="D216" t="s">
        <v>43</v>
      </c>
      <c r="E216">
        <v>64298.76</v>
      </c>
      <c r="F216">
        <v>366.5</v>
      </c>
      <c r="G216">
        <v>21.584968727011901</v>
      </c>
      <c r="H216">
        <f>(Table2[[#This Row],[1Y Return vs Nifty]]-AVERAGE(Table2[1Y Return vs Nifty]))/_xlfn.STDEV.P(Table2[1Y Return vs Nifty])</f>
        <v>0.11788589874395022</v>
      </c>
      <c r="I216">
        <v>0.56730173360156999</v>
      </c>
      <c r="J216">
        <f>(Table2[[#This Row],[1M Return vs Nifty]]-AVERAGE(Table2[1M Return vs Nifty]))/_xlfn.STDEV.P(Table2[1M Return vs Nifty])</f>
        <v>0.28012724437714376</v>
      </c>
      <c r="K216">
        <v>2.6808219701992102</v>
      </c>
      <c r="L216">
        <f>(Table2[[#This Row],[6M Return vs Nifty]]-AVERAGE(Table2[6M Return vs Nifty]))/_xlfn.STDEV.P(Table2[6M Return vs Nifty])</f>
        <v>1.4856741180367601E-2</v>
      </c>
      <c r="M216">
        <v>6.2597459888503302</v>
      </c>
      <c r="N216">
        <f>(Table2[[#This Row],[1W Return vs Nifty]]-AVERAGE(Table2[1W Return vs Nifty]))/_xlfn.STDEV.P(Table2[1W Return vs Nifty])</f>
        <v>1.2326698084534236</v>
      </c>
      <c r="O216">
        <v>367.84</v>
      </c>
      <c r="P216">
        <v>376.65371727115098</v>
      </c>
      <c r="Q216">
        <v>361.13971513034301</v>
      </c>
      <c r="R216">
        <v>50.769618803144397</v>
      </c>
      <c r="S216" s="1">
        <f>(Table2[[#This Row],[Close Price]]-Table2[[#This Row],[20D EMA]])/Table2[[#This Row],[20D EMA]]</f>
        <v>-3.6428882122661352E-3</v>
      </c>
      <c r="T216" s="1">
        <f>(Table2[[#This Row],[Close Price]]-Table2[[#This Row],[50D EMA]])/Table2[[#This Row],[50D EMA]]</f>
        <v>-2.6957698293048771E-2</v>
      </c>
      <c r="U216" s="1">
        <f>(Table2[[#This Row],[Close Price]]-Table2[[#This Row],[200D EMA]])/Table2[[#This Row],[200D EMA]]</f>
        <v>1.4842690086639606E-2</v>
      </c>
      <c r="V216">
        <v>0.43554799255321602</v>
      </c>
      <c r="W216">
        <v>358</v>
      </c>
      <c r="X216">
        <v>373.7</v>
      </c>
      <c r="Y216">
        <v>352.2</v>
      </c>
      <c r="Z216">
        <v>374.55</v>
      </c>
      <c r="AA216">
        <v>348</v>
      </c>
      <c r="AB216">
        <v>386.8</v>
      </c>
      <c r="AC216" s="1">
        <f>(Table2[[#This Row],[Close Price]]/Table2[[#This Row],[Day Low]])-1</f>
        <v>2.3743016759776525E-2</v>
      </c>
      <c r="AD216" s="1">
        <f>(Table2[[#This Row],[Day High]]/Table2[[#This Row],[Close Price]])-1</f>
        <v>1.9645293315143197E-2</v>
      </c>
      <c r="AE216" s="1">
        <f>(Table2[[#This Row],[Close Price]]/Table2[[#This Row],[Current Week Low]])-1</f>
        <v>4.0601930721181123E-2</v>
      </c>
      <c r="AF216" s="1">
        <f>(Table2[[#This Row],[Current Week High]]/Table2[[#This Row],[Close Price]])-1</f>
        <v>2.1964529331514271E-2</v>
      </c>
      <c r="AG216" s="1">
        <f>(Table2[[#This Row],[Close Price]]/Table2[[#This Row],[Current Month Low]])-1</f>
        <v>5.3160919540229834E-2</v>
      </c>
      <c r="AH216" s="1">
        <f>(Table2[[#This Row],[Current Month High]]/Table2[[#This Row],[Close Price]])-1</f>
        <v>5.5388813096862277E-2</v>
      </c>
      <c r="AI216">
        <v>27.639836289222298</v>
      </c>
      <c r="AJ216">
        <v>41.423885780436002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-0.11</v>
      </c>
      <c r="AM216" t="s">
        <v>3149</v>
      </c>
      <c r="AN216">
        <v>-1.23</v>
      </c>
      <c r="AO216" t="s">
        <v>3149</v>
      </c>
      <c r="AP216">
        <v>0.10900437561201699</v>
      </c>
      <c r="AQ216">
        <f>(Table2[[#This Row],[Sharpe Ratio]]-AVERAGE(Table2[Sharpe Ratio]))/_xlfn.STDEV.P(Table2[Sharpe Ratio])</f>
        <v>0.61501197795450857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277</v>
      </c>
      <c r="AT216">
        <f>_xlfn.RANK.AVG(Table2[[#This Row],[6M Return vs Nifty Z-Score]],Table2[6M Return vs Nifty Z-Score])</f>
        <v>300</v>
      </c>
      <c r="AU216">
        <f>_xlfn.RANK.AVG(Table2[[#This Row],[Sharpe Ratio Z-Score]],Table2[Sharpe Ratio Z-Score])</f>
        <v>193</v>
      </c>
      <c r="AV216">
        <f>(Table2[[#This Row],[Rank 1Y]]+Table2[[#This Row],[Rank 6M]]+Table2[[#This Row],[Rank Sharpe]])/3</f>
        <v>256.66666666666669</v>
      </c>
    </row>
    <row r="217" spans="1:48" x14ac:dyDescent="0.3">
      <c r="A217" t="s">
        <v>618</v>
      </c>
      <c r="B217" t="s">
        <v>619</v>
      </c>
      <c r="C217" t="s">
        <v>3117</v>
      </c>
      <c r="D217" t="s">
        <v>134</v>
      </c>
      <c r="E217">
        <v>28809.5439233</v>
      </c>
      <c r="F217">
        <v>1179.5</v>
      </c>
      <c r="G217">
        <v>35.399934626225303</v>
      </c>
      <c r="H217">
        <f>(Table2[[#This Row],[1Y Return vs Nifty]]-AVERAGE(Table2[1Y Return vs Nifty]))/_xlfn.STDEV.P(Table2[1Y Return vs Nifty])</f>
        <v>0.39886356490514335</v>
      </c>
      <c r="I217">
        <v>-4.9971463958294704</v>
      </c>
      <c r="J217">
        <f>(Table2[[#This Row],[1M Return vs Nifty]]-AVERAGE(Table2[1M Return vs Nifty]))/_xlfn.STDEV.P(Table2[1M Return vs Nifty])</f>
        <v>-0.30724504429326455</v>
      </c>
      <c r="K217">
        <v>-5.8246426002073397</v>
      </c>
      <c r="L217">
        <f>(Table2[[#This Row],[6M Return vs Nifty]]-AVERAGE(Table2[6M Return vs Nifty]))/_xlfn.STDEV.P(Table2[6M Return vs Nifty])</f>
        <v>-0.27289359974650329</v>
      </c>
      <c r="M217">
        <v>9.5712251064809397</v>
      </c>
      <c r="N217">
        <f>(Table2[[#This Row],[1W Return vs Nifty]]-AVERAGE(Table2[1W Return vs Nifty]))/_xlfn.STDEV.P(Table2[1W Return vs Nifty])</f>
        <v>2.0402448472141983</v>
      </c>
      <c r="O217">
        <v>1172.3399999999999</v>
      </c>
      <c r="P217">
        <v>1219.5828513348899</v>
      </c>
      <c r="Q217">
        <v>1141.60588249803</v>
      </c>
      <c r="R217">
        <v>56.084072791997002</v>
      </c>
      <c r="S217" s="1">
        <f>(Table2[[#This Row],[Close Price]]-Table2[[#This Row],[20D EMA]])/Table2[[#This Row],[20D EMA]]</f>
        <v>6.1074432331918067E-3</v>
      </c>
      <c r="T217" s="1">
        <f>(Table2[[#This Row],[Close Price]]-Table2[[#This Row],[50D EMA]])/Table2[[#This Row],[50D EMA]]</f>
        <v>-3.286603389922825E-2</v>
      </c>
      <c r="U217" s="1">
        <f>(Table2[[#This Row],[Close Price]]-Table2[[#This Row],[200D EMA]])/Table2[[#This Row],[200D EMA]]</f>
        <v>3.3193695024635921E-2</v>
      </c>
      <c r="V217">
        <v>1.0537968998175</v>
      </c>
      <c r="W217">
        <v>1150.2</v>
      </c>
      <c r="X217">
        <v>1211</v>
      </c>
      <c r="Y217">
        <v>1098.75</v>
      </c>
      <c r="Z217">
        <v>1211</v>
      </c>
      <c r="AA217">
        <v>1049.05</v>
      </c>
      <c r="AB217">
        <v>1284.7</v>
      </c>
      <c r="AC217" s="1">
        <f>(Table2[[#This Row],[Close Price]]/Table2[[#This Row],[Day Low]])-1</f>
        <v>2.5473830638149897E-2</v>
      </c>
      <c r="AD217" s="1">
        <f>(Table2[[#This Row],[Day High]]/Table2[[#This Row],[Close Price]])-1</f>
        <v>2.6706231454005858E-2</v>
      </c>
      <c r="AE217" s="1">
        <f>(Table2[[#This Row],[Close Price]]/Table2[[#This Row],[Current Week Low]])-1</f>
        <v>7.3492605233219654E-2</v>
      </c>
      <c r="AF217" s="1">
        <f>(Table2[[#This Row],[Current Week High]]/Table2[[#This Row],[Close Price]])-1</f>
        <v>2.6706231454005858E-2</v>
      </c>
      <c r="AG217" s="1">
        <f>(Table2[[#This Row],[Close Price]]/Table2[[#This Row],[Current Month Low]])-1</f>
        <v>0.12435060292645739</v>
      </c>
      <c r="AH217" s="1">
        <f>(Table2[[#This Row],[Current Month High]]/Table2[[#This Row],[Close Price]])-1</f>
        <v>8.9190334887664369E-2</v>
      </c>
      <c r="AI217">
        <v>23.196269605765099</v>
      </c>
      <c r="AJ217">
        <v>62.019230769230703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0.02</v>
      </c>
      <c r="AM217" t="s">
        <v>3150</v>
      </c>
      <c r="AN217">
        <v>-5.76</v>
      </c>
      <c r="AO217" t="s">
        <v>3149</v>
      </c>
      <c r="AP217">
        <v>0.115792638296984</v>
      </c>
      <c r="AQ217">
        <f>(Table2[[#This Row],[Sharpe Ratio]]-AVERAGE(Table2[Sharpe Ratio]))/_xlfn.STDEV.P(Table2[Sharpe Ratio])</f>
        <v>0.69407166964599065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194</v>
      </c>
      <c r="AT217">
        <f>_xlfn.RANK.AVG(Table2[[#This Row],[6M Return vs Nifty Z-Score]],Table2[6M Return vs Nifty Z-Score])</f>
        <v>407</v>
      </c>
      <c r="AU217">
        <f>_xlfn.RANK.AVG(Table2[[#This Row],[Sharpe Ratio Z-Score]],Table2[Sharpe Ratio Z-Score])</f>
        <v>169</v>
      </c>
      <c r="AV217">
        <f>(Table2[[#This Row],[Rank 1Y]]+Table2[[#This Row],[Rank 6M]]+Table2[[#This Row],[Rank Sharpe]])/3</f>
        <v>256.66666666666669</v>
      </c>
    </row>
    <row r="218" spans="1:48" x14ac:dyDescent="0.3">
      <c r="A218" t="s">
        <v>1191</v>
      </c>
      <c r="B218" t="s">
        <v>1192</v>
      </c>
      <c r="C218" t="s">
        <v>3113</v>
      </c>
      <c r="D218" t="s">
        <v>178</v>
      </c>
      <c r="E218">
        <v>9633.9263487999997</v>
      </c>
      <c r="F218">
        <v>9745.4</v>
      </c>
      <c r="G218">
        <v>66.922536653065507</v>
      </c>
      <c r="H218">
        <f>(Table2[[#This Row],[1Y Return vs Nifty]]-AVERAGE(Table2[1Y Return vs Nifty]))/_xlfn.STDEV.P(Table2[1Y Return vs Nifty])</f>
        <v>1.0399905292021718</v>
      </c>
      <c r="I218">
        <v>-21.033218207673901</v>
      </c>
      <c r="J218">
        <f>(Table2[[#This Row],[1M Return vs Nifty]]-AVERAGE(Table2[1M Return vs Nifty]))/_xlfn.STDEV.P(Table2[1M Return vs Nifty])</f>
        <v>-1.9999814994301339</v>
      </c>
      <c r="K218">
        <v>-22.513319609855401</v>
      </c>
      <c r="L218">
        <f>(Table2[[#This Row],[6M Return vs Nifty]]-AVERAGE(Table2[6M Return vs Nifty]))/_xlfn.STDEV.P(Table2[6M Return vs Nifty])</f>
        <v>-0.8374920951482806</v>
      </c>
      <c r="M218">
        <v>-0.68529146863657697</v>
      </c>
      <c r="N218">
        <f>(Table2[[#This Row],[1W Return vs Nifty]]-AVERAGE(Table2[1W Return vs Nifty]))/_xlfn.STDEV.P(Table2[1W Return vs Nifty])</f>
        <v>-0.4610261789571955</v>
      </c>
      <c r="O218">
        <v>10670.96</v>
      </c>
      <c r="P218">
        <v>11855.2521631619</v>
      </c>
      <c r="Q218">
        <v>10931.1015258196</v>
      </c>
      <c r="R218">
        <v>32.127180763276499</v>
      </c>
      <c r="S218" s="1">
        <f>(Table2[[#This Row],[Close Price]]-Table2[[#This Row],[20D EMA]])/Table2[[#This Row],[20D EMA]]</f>
        <v>-8.6736338623703918E-2</v>
      </c>
      <c r="T218" s="1">
        <f>(Table2[[#This Row],[Close Price]]-Table2[[#This Row],[50D EMA]])/Table2[[#This Row],[50D EMA]]</f>
        <v>-0.17796771710330153</v>
      </c>
      <c r="U218" s="1">
        <f>(Table2[[#This Row],[Close Price]]-Table2[[#This Row],[200D EMA]])/Table2[[#This Row],[200D EMA]]</f>
        <v>-0.1084704522246854</v>
      </c>
      <c r="V218">
        <v>1.84538073015388</v>
      </c>
      <c r="W218">
        <v>9452.9500000000007</v>
      </c>
      <c r="X218">
        <v>10000</v>
      </c>
      <c r="Y218">
        <v>9187.1</v>
      </c>
      <c r="Z218">
        <v>10188.950000000001</v>
      </c>
      <c r="AA218">
        <v>9171</v>
      </c>
      <c r="AB218">
        <v>12024.95</v>
      </c>
      <c r="AC218" s="1">
        <f>(Table2[[#This Row],[Close Price]]/Table2[[#This Row],[Day Low]])-1</f>
        <v>3.093743223015033E-2</v>
      </c>
      <c r="AD218" s="1">
        <f>(Table2[[#This Row],[Day High]]/Table2[[#This Row],[Close Price]])-1</f>
        <v>2.6125146222833351E-2</v>
      </c>
      <c r="AE218" s="1">
        <f>(Table2[[#This Row],[Close Price]]/Table2[[#This Row],[Current Week Low]])-1</f>
        <v>6.0769992707165432E-2</v>
      </c>
      <c r="AF218" s="1">
        <f>(Table2[[#This Row],[Current Week High]]/Table2[[#This Row],[Close Price]])-1</f>
        <v>4.5513780860713782E-2</v>
      </c>
      <c r="AG218" s="1">
        <f>(Table2[[#This Row],[Close Price]]/Table2[[#This Row],[Current Month Low]])-1</f>
        <v>6.2632210227892227E-2</v>
      </c>
      <c r="AH218" s="1">
        <f>(Table2[[#This Row],[Current Month High]]/Table2[[#This Row],[Close Price]])-1</f>
        <v>0.23391035770722612</v>
      </c>
      <c r="AI218">
        <v>51.8665216409793</v>
      </c>
      <c r="AJ218">
        <v>96.837002625732097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-0.23</v>
      </c>
      <c r="AM218" t="s">
        <v>3149</v>
      </c>
      <c r="AN218">
        <v>-20.329999999999998</v>
      </c>
      <c r="AO218" t="s">
        <v>3149</v>
      </c>
      <c r="AP218">
        <v>0.16574326959629701</v>
      </c>
      <c r="AQ218">
        <f>(Table2[[#This Row],[Sharpe Ratio]]-AVERAGE(Table2[Sharpe Ratio]))/_xlfn.STDEV.P(Table2[Sharpe Ratio])</f>
        <v>1.2758230976017844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88</v>
      </c>
      <c r="AT218">
        <f>_xlfn.RANK.AVG(Table2[[#This Row],[6M Return vs Nifty Z-Score]],Table2[6M Return vs Nifty Z-Score])</f>
        <v>615</v>
      </c>
      <c r="AU218">
        <f>_xlfn.RANK.AVG(Table2[[#This Row],[Sharpe Ratio Z-Score]],Table2[Sharpe Ratio Z-Score])</f>
        <v>69</v>
      </c>
      <c r="AV218">
        <f>(Table2[[#This Row],[Rank 1Y]]+Table2[[#This Row],[Rank 6M]]+Table2[[#This Row],[Rank Sharpe]])/3</f>
        <v>257.33333333333331</v>
      </c>
    </row>
    <row r="219" spans="1:48" x14ac:dyDescent="0.3">
      <c r="A219" t="s">
        <v>488</v>
      </c>
      <c r="B219" t="s">
        <v>489</v>
      </c>
      <c r="C219" t="s">
        <v>3118</v>
      </c>
      <c r="D219" t="s">
        <v>490</v>
      </c>
      <c r="E219">
        <v>42080.239500000003</v>
      </c>
      <c r="F219">
        <v>3830.7</v>
      </c>
      <c r="G219">
        <v>21.369466666642701</v>
      </c>
      <c r="H219">
        <f>(Table2[[#This Row],[1Y Return vs Nifty]]-AVERAGE(Table2[1Y Return vs Nifty]))/_xlfn.STDEV.P(Table2[1Y Return vs Nifty])</f>
        <v>0.11350287916813541</v>
      </c>
      <c r="I219">
        <v>-10.955354677811901</v>
      </c>
      <c r="J219">
        <f>(Table2[[#This Row],[1M Return vs Nifty]]-AVERAGE(Table2[1M Return vs Nifty]))/_xlfn.STDEV.P(Table2[1M Return vs Nifty])</f>
        <v>-0.93618188646683709</v>
      </c>
      <c r="K219">
        <v>16.678748509611701</v>
      </c>
      <c r="L219">
        <f>(Table2[[#This Row],[6M Return vs Nifty]]-AVERAGE(Table2[6M Return vs Nifty]))/_xlfn.STDEV.P(Table2[6M Return vs Nifty])</f>
        <v>0.48842383450525456</v>
      </c>
      <c r="M219">
        <v>-3.1116843930354401</v>
      </c>
      <c r="N219">
        <f>(Table2[[#This Row],[1W Return vs Nifty]]-AVERAGE(Table2[1W Return vs Nifty]))/_xlfn.STDEV.P(Table2[1W Return vs Nifty])</f>
        <v>-1.0527540112535729</v>
      </c>
      <c r="O219">
        <v>4156.3</v>
      </c>
      <c r="P219">
        <v>4126.0740188923901</v>
      </c>
      <c r="Q219">
        <v>3673.3241466270201</v>
      </c>
      <c r="R219">
        <v>23.831429243783202</v>
      </c>
      <c r="S219" s="1">
        <f>(Table2[[#This Row],[Close Price]]-Table2[[#This Row],[20D EMA]])/Table2[[#This Row],[20D EMA]]</f>
        <v>-7.8338907201116456E-2</v>
      </c>
      <c r="T219" s="1">
        <f>(Table2[[#This Row],[Close Price]]-Table2[[#This Row],[50D EMA]])/Table2[[#This Row],[50D EMA]]</f>
        <v>-7.1587183734450055E-2</v>
      </c>
      <c r="U219" s="1">
        <f>(Table2[[#This Row],[Close Price]]-Table2[[#This Row],[200D EMA]])/Table2[[#This Row],[200D EMA]]</f>
        <v>4.2842898445945188E-2</v>
      </c>
      <c r="V219">
        <v>0.34347311411249498</v>
      </c>
      <c r="W219">
        <v>3776.7</v>
      </c>
      <c r="X219">
        <v>3883.15</v>
      </c>
      <c r="Y219">
        <v>3776.7</v>
      </c>
      <c r="Z219">
        <v>4116.7</v>
      </c>
      <c r="AA219">
        <v>3776.7</v>
      </c>
      <c r="AB219">
        <v>4473.95</v>
      </c>
      <c r="AC219" s="1">
        <f>(Table2[[#This Row],[Close Price]]/Table2[[#This Row],[Day Low]])-1</f>
        <v>1.4298196838509858E-2</v>
      </c>
      <c r="AD219" s="1">
        <f>(Table2[[#This Row],[Day High]]/Table2[[#This Row],[Close Price]])-1</f>
        <v>1.3692014514318673E-2</v>
      </c>
      <c r="AE219" s="1">
        <f>(Table2[[#This Row],[Close Price]]/Table2[[#This Row],[Current Week Low]])-1</f>
        <v>1.4298196838509858E-2</v>
      </c>
      <c r="AF219" s="1">
        <f>(Table2[[#This Row],[Current Week High]]/Table2[[#This Row],[Close Price]])-1</f>
        <v>7.4659983814968633E-2</v>
      </c>
      <c r="AG219" s="1">
        <f>(Table2[[#This Row],[Close Price]]/Table2[[#This Row],[Current Month Low]])-1</f>
        <v>1.4298196838509858E-2</v>
      </c>
      <c r="AH219" s="1">
        <f>(Table2[[#This Row],[Current Month High]]/Table2[[#This Row],[Close Price]])-1</f>
        <v>0.16791970136006484</v>
      </c>
      <c r="AI219">
        <v>27.4166601404443</v>
      </c>
      <c r="AJ219">
        <v>54.713247172859397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0.4</v>
      </c>
      <c r="AM219" t="s">
        <v>3150</v>
      </c>
      <c r="AN219">
        <v>-10.89</v>
      </c>
      <c r="AO219" t="s">
        <v>3149</v>
      </c>
      <c r="AP219">
        <v>6.5169692859443004E-2</v>
      </c>
      <c r="AQ219">
        <f>(Table2[[#This Row],[Sharpe Ratio]]-AVERAGE(Table2[Sharpe Ratio]))/_xlfn.STDEV.P(Table2[Sharpe Ratio])</f>
        <v>0.10449011622881214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-1.2825190678182079</v>
      </c>
      <c r="AS219">
        <f>_xlfn.RANK.AVG(Table2[[#This Row],[1Y Return vs Nifty Z-Score]],Table2[1Y Return vs Nifty Z-Score])</f>
        <v>278</v>
      </c>
      <c r="AT219">
        <f>_xlfn.RANK.AVG(Table2[[#This Row],[6M Return vs Nifty Z-Score]],Table2[6M Return vs Nifty Z-Score])</f>
        <v>179</v>
      </c>
      <c r="AU219">
        <f>_xlfn.RANK.AVG(Table2[[#This Row],[Sharpe Ratio Z-Score]],Table2[Sharpe Ratio Z-Score])</f>
        <v>323</v>
      </c>
      <c r="AV219">
        <f>(Table2[[#This Row],[Rank 1Y]]+Table2[[#This Row],[Rank 6M]]+Table2[[#This Row],[Rank Sharpe]])/3</f>
        <v>260</v>
      </c>
    </row>
    <row r="220" spans="1:48" x14ac:dyDescent="0.3">
      <c r="A220" t="s">
        <v>1039</v>
      </c>
      <c r="B220" t="s">
        <v>1040</v>
      </c>
      <c r="C220" t="s">
        <v>3113</v>
      </c>
      <c r="D220" t="s">
        <v>178</v>
      </c>
      <c r="E220">
        <v>12675.230046049999</v>
      </c>
      <c r="F220">
        <v>564.85</v>
      </c>
      <c r="G220">
        <v>10.7226105961486</v>
      </c>
      <c r="H220">
        <f>(Table2[[#This Row],[1Y Return vs Nifty]]-AVERAGE(Table2[1Y Return vs Nifty]))/_xlfn.STDEV.P(Table2[1Y Return vs Nifty])</f>
        <v>-0.10303973067007606</v>
      </c>
      <c r="I220">
        <v>-2.1381843345779599</v>
      </c>
      <c r="J220">
        <f>(Table2[[#This Row],[1M Return vs Nifty]]-AVERAGE(Table2[1M Return vs Nifty]))/_xlfn.STDEV.P(Table2[1M Return vs Nifty])</f>
        <v>-5.4585867545055167E-3</v>
      </c>
      <c r="K220">
        <v>-4.6729104750439898</v>
      </c>
      <c r="L220">
        <f>(Table2[[#This Row],[6M Return vs Nifty]]-AVERAGE(Table2[6M Return vs Nifty]))/_xlfn.STDEV.P(Table2[6M Return vs Nifty])</f>
        <v>-0.23392908358999873</v>
      </c>
      <c r="M220">
        <v>5.1951206772483802</v>
      </c>
      <c r="N220">
        <f>(Table2[[#This Row],[1W Return vs Nifty]]-AVERAGE(Table2[1W Return vs Nifty]))/_xlfn.STDEV.P(Table2[1W Return vs Nifty])</f>
        <v>0.97303814636466635</v>
      </c>
      <c r="O220">
        <v>580.20000000000005</v>
      </c>
      <c r="P220">
        <v>604.31728515810801</v>
      </c>
      <c r="Q220">
        <v>571.88637294488205</v>
      </c>
      <c r="R220">
        <v>46.388744630414301</v>
      </c>
      <c r="S220" s="1">
        <f>(Table2[[#This Row],[Close Price]]-Table2[[#This Row],[20D EMA]])/Table2[[#This Row],[20D EMA]]</f>
        <v>-2.6456394346777011E-2</v>
      </c>
      <c r="T220" s="1">
        <f>(Table2[[#This Row],[Close Price]]-Table2[[#This Row],[50D EMA]])/Table2[[#This Row],[50D EMA]]</f>
        <v>-6.5308880165130687E-2</v>
      </c>
      <c r="U220" s="1">
        <f>(Table2[[#This Row],[Close Price]]-Table2[[#This Row],[200D EMA]])/Table2[[#This Row],[200D EMA]]</f>
        <v>-1.2303795435182003E-2</v>
      </c>
      <c r="V220">
        <v>0.59865500652514303</v>
      </c>
      <c r="W220">
        <v>548.15</v>
      </c>
      <c r="X220">
        <v>573.1</v>
      </c>
      <c r="Y220">
        <v>537.45000000000005</v>
      </c>
      <c r="Z220">
        <v>581.95000000000005</v>
      </c>
      <c r="AA220">
        <v>530.15</v>
      </c>
      <c r="AB220">
        <v>613</v>
      </c>
      <c r="AC220" s="1">
        <f>(Table2[[#This Row],[Close Price]]/Table2[[#This Row],[Day Low]])-1</f>
        <v>3.0466113290157804E-2</v>
      </c>
      <c r="AD220" s="1">
        <f>(Table2[[#This Row],[Day High]]/Table2[[#This Row],[Close Price]])-1</f>
        <v>1.4605647517039966E-2</v>
      </c>
      <c r="AE220" s="1">
        <f>(Table2[[#This Row],[Close Price]]/Table2[[#This Row],[Current Week Low]])-1</f>
        <v>5.0981486649920971E-2</v>
      </c>
      <c r="AF220" s="1">
        <f>(Table2[[#This Row],[Current Week High]]/Table2[[#This Row],[Close Price]])-1</f>
        <v>3.0273523944410075E-2</v>
      </c>
      <c r="AG220" s="1">
        <f>(Table2[[#This Row],[Close Price]]/Table2[[#This Row],[Current Month Low]])-1</f>
        <v>6.5453173630104722E-2</v>
      </c>
      <c r="AH220" s="1">
        <f>(Table2[[#This Row],[Current Month High]]/Table2[[#This Row],[Close Price]])-1</f>
        <v>8.5243870053996584E-2</v>
      </c>
      <c r="AI220">
        <v>30.848897937505502</v>
      </c>
      <c r="AJ220">
        <v>42.9457168163988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0.03</v>
      </c>
      <c r="AM220" t="s">
        <v>3150</v>
      </c>
      <c r="AN220">
        <v>-2.98</v>
      </c>
      <c r="AO220" t="s">
        <v>3149</v>
      </c>
      <c r="AP220">
        <v>0.17684360245578801</v>
      </c>
      <c r="AQ220">
        <f>(Table2[[#This Row],[Sharpe Ratio]]-AVERAGE(Table2[Sharpe Ratio]))/_xlfn.STDEV.P(Table2[Sharpe Ratio])</f>
        <v>1.4051034354837666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334</v>
      </c>
      <c r="AT220">
        <f>_xlfn.RANK.AVG(Table2[[#This Row],[6M Return vs Nifty Z-Score]],Table2[6M Return vs Nifty Z-Score])</f>
        <v>394</v>
      </c>
      <c r="AU220">
        <f>_xlfn.RANK.AVG(Table2[[#This Row],[Sharpe Ratio Z-Score]],Table2[Sharpe Ratio Z-Score])</f>
        <v>53</v>
      </c>
      <c r="AV220">
        <f>(Table2[[#This Row],[Rank 1Y]]+Table2[[#This Row],[Rank 6M]]+Table2[[#This Row],[Rank Sharpe]])/3</f>
        <v>260.33333333333331</v>
      </c>
    </row>
    <row r="221" spans="1:48" x14ac:dyDescent="0.3">
      <c r="A221" t="s">
        <v>1364</v>
      </c>
      <c r="B221" t="s">
        <v>1365</v>
      </c>
      <c r="C221" t="s">
        <v>3107</v>
      </c>
      <c r="D221" t="s">
        <v>48</v>
      </c>
      <c r="E221">
        <v>7827.5615733599998</v>
      </c>
      <c r="F221">
        <v>2475.8000000000002</v>
      </c>
      <c r="G221">
        <v>6.4593509621441303</v>
      </c>
      <c r="H221">
        <f>(Table2[[#This Row],[1Y Return vs Nifty]]-AVERAGE(Table2[1Y Return vs Nifty]))/_xlfn.STDEV.P(Table2[1Y Return vs Nifty])</f>
        <v>-0.18974864844380748</v>
      </c>
      <c r="I221">
        <v>-13.9365650242577</v>
      </c>
      <c r="J221">
        <f>(Table2[[#This Row],[1M Return vs Nifty]]-AVERAGE(Table2[1M Return vs Nifty]))/_xlfn.STDEV.P(Table2[1M Return vs Nifty])</f>
        <v>-1.2508726344923411</v>
      </c>
      <c r="K221">
        <v>-3.06461449921325</v>
      </c>
      <c r="L221">
        <f>(Table2[[#This Row],[6M Return vs Nifty]]-AVERAGE(Table2[6M Return vs Nifty]))/_xlfn.STDEV.P(Table2[6M Return vs Nifty])</f>
        <v>-0.17951845010540241</v>
      </c>
      <c r="M221">
        <v>-1.86044464105718</v>
      </c>
      <c r="N221">
        <f>(Table2[[#This Row],[1W Return vs Nifty]]-AVERAGE(Table2[1W Return vs Nifty]))/_xlfn.STDEV.P(Table2[1W Return vs Nifty])</f>
        <v>-0.74761242487815749</v>
      </c>
      <c r="O221">
        <v>2776.62</v>
      </c>
      <c r="P221">
        <v>2932.68597378305</v>
      </c>
      <c r="Q221">
        <v>2744.1076005988698</v>
      </c>
      <c r="R221">
        <v>19.836348151065302</v>
      </c>
      <c r="S221" s="1">
        <f>(Table2[[#This Row],[Close Price]]-Table2[[#This Row],[20D EMA]])/Table2[[#This Row],[20D EMA]]</f>
        <v>-0.10834035626048927</v>
      </c>
      <c r="T221" s="1">
        <f>(Table2[[#This Row],[Close Price]]-Table2[[#This Row],[50D EMA]])/Table2[[#This Row],[50D EMA]]</f>
        <v>-0.15579096359699393</v>
      </c>
      <c r="U221" s="1">
        <f>(Table2[[#This Row],[Close Price]]-Table2[[#This Row],[200D EMA]])/Table2[[#This Row],[200D EMA]]</f>
        <v>-9.7775903736542463E-2</v>
      </c>
      <c r="V221">
        <v>0.44318543440441299</v>
      </c>
      <c r="W221">
        <v>2451.0500000000002</v>
      </c>
      <c r="X221">
        <v>2542.25</v>
      </c>
      <c r="Y221">
        <v>2451.0500000000002</v>
      </c>
      <c r="Z221">
        <v>2640</v>
      </c>
      <c r="AA221">
        <v>2451.0500000000002</v>
      </c>
      <c r="AB221">
        <v>3147.95</v>
      </c>
      <c r="AC221" s="1">
        <f>(Table2[[#This Row],[Close Price]]/Table2[[#This Row],[Day Low]])-1</f>
        <v>1.009771322494446E-2</v>
      </c>
      <c r="AD221" s="1">
        <f>(Table2[[#This Row],[Day High]]/Table2[[#This Row],[Close Price]])-1</f>
        <v>2.683980935455188E-2</v>
      </c>
      <c r="AE221" s="1">
        <f>(Table2[[#This Row],[Close Price]]/Table2[[#This Row],[Current Week Low]])-1</f>
        <v>1.009771322494446E-2</v>
      </c>
      <c r="AF221" s="1">
        <f>(Table2[[#This Row],[Current Week High]]/Table2[[#This Row],[Close Price]])-1</f>
        <v>6.6321996930285065E-2</v>
      </c>
      <c r="AG221" s="1">
        <f>(Table2[[#This Row],[Close Price]]/Table2[[#This Row],[Current Month Low]])-1</f>
        <v>1.009771322494446E-2</v>
      </c>
      <c r="AH221" s="1">
        <f>(Table2[[#This Row],[Current Month High]]/Table2[[#This Row],[Close Price]])-1</f>
        <v>0.27148800387753447</v>
      </c>
      <c r="AI221">
        <v>50.456418127473903</v>
      </c>
      <c r="AJ221">
        <v>26.474419555055999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-0.16</v>
      </c>
      <c r="AM221" t="s">
        <v>3149</v>
      </c>
      <c r="AN221">
        <v>-18.739999999999998</v>
      </c>
      <c r="AO221" t="s">
        <v>3149</v>
      </c>
      <c r="AP221">
        <v>0.18417594176176399</v>
      </c>
      <c r="AQ221">
        <f>(Table2[[#This Row],[Sharpe Ratio]]-AVERAGE(Table2[Sharpe Ratio]))/_xlfn.STDEV.P(Table2[Sharpe Ratio])</f>
        <v>1.4904997307967869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366</v>
      </c>
      <c r="AT221">
        <f>_xlfn.RANK.AVG(Table2[[#This Row],[6M Return vs Nifty Z-Score]],Table2[6M Return vs Nifty Z-Score])</f>
        <v>371</v>
      </c>
      <c r="AU221">
        <f>_xlfn.RANK.AVG(Table2[[#This Row],[Sharpe Ratio Z-Score]],Table2[Sharpe Ratio Z-Score])</f>
        <v>45</v>
      </c>
      <c r="AV221">
        <f>(Table2[[#This Row],[Rank 1Y]]+Table2[[#This Row],[Rank 6M]]+Table2[[#This Row],[Rank Sharpe]])/3</f>
        <v>260.66666666666669</v>
      </c>
    </row>
    <row r="222" spans="1:48" x14ac:dyDescent="0.3">
      <c r="A222" t="s">
        <v>503</v>
      </c>
      <c r="B222" t="s">
        <v>504</v>
      </c>
      <c r="C222" t="s">
        <v>3104</v>
      </c>
      <c r="D222" t="s">
        <v>137</v>
      </c>
      <c r="E222">
        <v>40276.2261</v>
      </c>
      <c r="F222">
        <v>201.19</v>
      </c>
      <c r="G222">
        <v>129.665489049885</v>
      </c>
      <c r="H222">
        <f>(Table2[[#This Row],[1Y Return vs Nifty]]-AVERAGE(Table2[1Y Return vs Nifty]))/_xlfn.STDEV.P(Table2[1Y Return vs Nifty])</f>
        <v>2.3160970691050293</v>
      </c>
      <c r="I222">
        <v>1.2488102406658601</v>
      </c>
      <c r="J222">
        <f>(Table2[[#This Row],[1M Return vs Nifty]]-AVERAGE(Table2[1M Return vs Nifty]))/_xlfn.STDEV.P(Table2[1M Return vs Nifty])</f>
        <v>0.35206595280457509</v>
      </c>
      <c r="K222">
        <v>-29.1287032207881</v>
      </c>
      <c r="L222">
        <f>(Table2[[#This Row],[6M Return vs Nifty]]-AVERAGE(Table2[6M Return vs Nifty]))/_xlfn.STDEV.P(Table2[6M Return vs Nifty])</f>
        <v>-1.0612986695746942</v>
      </c>
      <c r="M222">
        <v>2.8357456723988799</v>
      </c>
      <c r="N222">
        <f>(Table2[[#This Row],[1W Return vs Nifty]]-AVERAGE(Table2[1W Return vs Nifty]))/_xlfn.STDEV.P(Table2[1W Return vs Nifty])</f>
        <v>0.39765406773703255</v>
      </c>
      <c r="O222">
        <v>212.42</v>
      </c>
      <c r="P222">
        <v>226.41569392564401</v>
      </c>
      <c r="Q222">
        <v>223.14585876139799</v>
      </c>
      <c r="R222">
        <v>33.5078675996577</v>
      </c>
      <c r="S222" s="1">
        <f>(Table2[[#This Row],[Close Price]]-Table2[[#This Row],[20D EMA]])/Table2[[#This Row],[20D EMA]]</f>
        <v>-5.2866961679691134E-2</v>
      </c>
      <c r="T222" s="1">
        <f>(Table2[[#This Row],[Close Price]]-Table2[[#This Row],[50D EMA]])/Table2[[#This Row],[50D EMA]]</f>
        <v>-0.11141318646369208</v>
      </c>
      <c r="U222" s="1">
        <f>(Table2[[#This Row],[Close Price]]-Table2[[#This Row],[200D EMA]])/Table2[[#This Row],[200D EMA]]</f>
        <v>-9.839240971473559E-2</v>
      </c>
      <c r="V222">
        <v>0.431834479820279</v>
      </c>
      <c r="W222">
        <v>199.1</v>
      </c>
      <c r="X222">
        <v>205.55</v>
      </c>
      <c r="Y222">
        <v>198.01</v>
      </c>
      <c r="Z222">
        <v>214.47</v>
      </c>
      <c r="AA222">
        <v>198.01</v>
      </c>
      <c r="AB222">
        <v>231.74</v>
      </c>
      <c r="AC222" s="1">
        <f>(Table2[[#This Row],[Close Price]]/Table2[[#This Row],[Day Low]])-1</f>
        <v>1.0497237569060847E-2</v>
      </c>
      <c r="AD222" s="1">
        <f>(Table2[[#This Row],[Day High]]/Table2[[#This Row],[Close Price]])-1</f>
        <v>2.1671057209602829E-2</v>
      </c>
      <c r="AE222" s="1">
        <f>(Table2[[#This Row],[Close Price]]/Table2[[#This Row],[Current Week Low]])-1</f>
        <v>1.6059794959850437E-2</v>
      </c>
      <c r="AF222" s="1">
        <f>(Table2[[#This Row],[Current Week High]]/Table2[[#This Row],[Close Price]])-1</f>
        <v>6.6007256821909666E-2</v>
      </c>
      <c r="AG222" s="1">
        <f>(Table2[[#This Row],[Close Price]]/Table2[[#This Row],[Current Month Low]])-1</f>
        <v>1.6059794959850437E-2</v>
      </c>
      <c r="AH222" s="1">
        <f>(Table2[[#This Row],[Current Month High]]/Table2[[#This Row],[Close Price]])-1</f>
        <v>0.15184651324618526</v>
      </c>
      <c r="AI222">
        <v>75.803966399920398</v>
      </c>
      <c r="AJ222">
        <v>147.770935960591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-0.25</v>
      </c>
      <c r="AM222" t="s">
        <v>3149</v>
      </c>
      <c r="AN222">
        <v>-8.27</v>
      </c>
      <c r="AO222" t="s">
        <v>3149</v>
      </c>
      <c r="AP222">
        <v>0.158528979264798</v>
      </c>
      <c r="AQ222">
        <f>(Table2[[#This Row],[Sharpe Ratio]]-AVERAGE(Table2[Sharpe Ratio]))/_xlfn.STDEV.P(Table2[Sharpe Ratio])</f>
        <v>1.1918016629798971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29</v>
      </c>
      <c r="AT222">
        <f>_xlfn.RANK.AVG(Table2[[#This Row],[6M Return vs Nifty Z-Score]],Table2[6M Return vs Nifty Z-Score])</f>
        <v>674</v>
      </c>
      <c r="AU222">
        <f>_xlfn.RANK.AVG(Table2[[#This Row],[Sharpe Ratio Z-Score]],Table2[Sharpe Ratio Z-Score])</f>
        <v>80</v>
      </c>
      <c r="AV222">
        <f>(Table2[[#This Row],[Rank 1Y]]+Table2[[#This Row],[Rank 6M]]+Table2[[#This Row],[Rank Sharpe]])/3</f>
        <v>261</v>
      </c>
    </row>
    <row r="223" spans="1:48" x14ac:dyDescent="0.3">
      <c r="A223" t="s">
        <v>322</v>
      </c>
      <c r="B223" t="s">
        <v>323</v>
      </c>
      <c r="C223" t="s">
        <v>3102</v>
      </c>
      <c r="D223" t="s">
        <v>18</v>
      </c>
      <c r="E223">
        <v>76622.888837170001</v>
      </c>
      <c r="F223">
        <v>360.1</v>
      </c>
      <c r="G223">
        <v>60.108019531804899</v>
      </c>
      <c r="H223">
        <f>(Table2[[#This Row],[1Y Return vs Nifty]]-AVERAGE(Table2[1Y Return vs Nifty]))/_xlfn.STDEV.P(Table2[1Y Return vs Nifty])</f>
        <v>0.90139249496045737</v>
      </c>
      <c r="I223">
        <v>-11.1912707853387</v>
      </c>
      <c r="J223">
        <f>(Table2[[#This Row],[1M Return vs Nifty]]-AVERAGE(Table2[1M Return vs Nifty]))/_xlfn.STDEV.P(Table2[1M Return vs Nifty])</f>
        <v>-0.96108473052055632</v>
      </c>
      <c r="K223">
        <v>-1.1190803398641</v>
      </c>
      <c r="L223">
        <f>(Table2[[#This Row],[6M Return vs Nifty]]-AVERAGE(Table2[6M Return vs Nifty]))/_xlfn.STDEV.P(Table2[6M Return vs Nifty])</f>
        <v>-0.11369863356235003</v>
      </c>
      <c r="M223">
        <v>-2.02782476701754</v>
      </c>
      <c r="N223">
        <f>(Table2[[#This Row],[1W Return vs Nifty]]-AVERAGE(Table2[1W Return vs Nifty]))/_xlfn.STDEV.P(Table2[1W Return vs Nifty])</f>
        <v>-0.78843165003665328</v>
      </c>
      <c r="O223">
        <v>380.41</v>
      </c>
      <c r="P223">
        <v>390.46122222202501</v>
      </c>
      <c r="Q223">
        <v>355.385879859841</v>
      </c>
      <c r="R223">
        <v>29.142524081388999</v>
      </c>
      <c r="S223" s="1">
        <f>(Table2[[#This Row],[Close Price]]-Table2[[#This Row],[20D EMA]])/Table2[[#This Row],[20D EMA]]</f>
        <v>-5.3389763676033757E-2</v>
      </c>
      <c r="T223" s="1">
        <f>(Table2[[#This Row],[Close Price]]-Table2[[#This Row],[50D EMA]])/Table2[[#This Row],[50D EMA]]</f>
        <v>-7.7757330290691248E-2</v>
      </c>
      <c r="U223" s="1">
        <f>(Table2[[#This Row],[Close Price]]-Table2[[#This Row],[200D EMA]])/Table2[[#This Row],[200D EMA]]</f>
        <v>1.326479302446739E-2</v>
      </c>
      <c r="V223">
        <v>0.62454729009208199</v>
      </c>
      <c r="W223">
        <v>354.9</v>
      </c>
      <c r="X223">
        <v>363.6</v>
      </c>
      <c r="Y223">
        <v>354.9</v>
      </c>
      <c r="Z223">
        <v>375.75</v>
      </c>
      <c r="AA223">
        <v>354.9</v>
      </c>
      <c r="AB223">
        <v>400</v>
      </c>
      <c r="AC223" s="1">
        <f>(Table2[[#This Row],[Close Price]]/Table2[[#This Row],[Day Low]])-1</f>
        <v>1.4652014652014822E-2</v>
      </c>
      <c r="AD223" s="1">
        <f>(Table2[[#This Row],[Day High]]/Table2[[#This Row],[Close Price]])-1</f>
        <v>9.7195223549013665E-3</v>
      </c>
      <c r="AE223" s="1">
        <f>(Table2[[#This Row],[Close Price]]/Table2[[#This Row],[Current Week Low]])-1</f>
        <v>1.4652014652014822E-2</v>
      </c>
      <c r="AF223" s="1">
        <f>(Table2[[#This Row],[Current Week High]]/Table2[[#This Row],[Close Price]])-1</f>
        <v>4.3460149958344907E-2</v>
      </c>
      <c r="AG223" s="1">
        <f>(Table2[[#This Row],[Close Price]]/Table2[[#This Row],[Current Month Low]])-1</f>
        <v>1.4652014652014822E-2</v>
      </c>
      <c r="AH223" s="1">
        <f>(Table2[[#This Row],[Current Month High]]/Table2[[#This Row],[Close Price]])-1</f>
        <v>0.11080255484587598</v>
      </c>
      <c r="AI223">
        <v>26.950846986948001</v>
      </c>
      <c r="AJ223">
        <v>79.870129870129801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0.03</v>
      </c>
      <c r="AM223" t="s">
        <v>3150</v>
      </c>
      <c r="AN223">
        <v>-5.49</v>
      </c>
      <c r="AO223" t="s">
        <v>3149</v>
      </c>
      <c r="AP223">
        <v>6.0673699605721998E-2</v>
      </c>
      <c r="AQ223">
        <f>(Table2[[#This Row],[Sharpe Ratio]]-AVERAGE(Table2[Sharpe Ratio]))/_xlfn.STDEV.P(Table2[Sharpe Ratio])</f>
        <v>5.212740473956249E-2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101</v>
      </c>
      <c r="AT223">
        <f>_xlfn.RANK.AVG(Table2[[#This Row],[6M Return vs Nifty Z-Score]],Table2[6M Return vs Nifty Z-Score])</f>
        <v>346</v>
      </c>
      <c r="AU223">
        <f>_xlfn.RANK.AVG(Table2[[#This Row],[Sharpe Ratio Z-Score]],Table2[Sharpe Ratio Z-Score])</f>
        <v>340</v>
      </c>
      <c r="AV223">
        <f>(Table2[[#This Row],[Rank 1Y]]+Table2[[#This Row],[Rank 6M]]+Table2[[#This Row],[Rank Sharpe]])/3</f>
        <v>262.33333333333331</v>
      </c>
    </row>
    <row r="224" spans="1:48" x14ac:dyDescent="0.3">
      <c r="A224" t="s">
        <v>73</v>
      </c>
      <c r="B224" t="s">
        <v>74</v>
      </c>
      <c r="C224" t="s">
        <v>3110</v>
      </c>
      <c r="D224" t="s">
        <v>75</v>
      </c>
      <c r="E224">
        <v>303106.67846120999</v>
      </c>
      <c r="F224">
        <v>325.89999999999998</v>
      </c>
      <c r="G224">
        <v>32.749957585034501</v>
      </c>
      <c r="H224">
        <f>(Table2[[#This Row],[1Y Return vs Nifty]]-AVERAGE(Table2[1Y Return vs Nifty]))/_xlfn.STDEV.P(Table2[1Y Return vs Nifty])</f>
        <v>0.34496662662483019</v>
      </c>
      <c r="I224">
        <v>0.39918652211934402</v>
      </c>
      <c r="J224">
        <f>(Table2[[#This Row],[1M Return vs Nifty]]-AVERAGE(Table2[1M Return vs Nifty]))/_xlfn.STDEV.P(Table2[1M Return vs Nifty])</f>
        <v>0.26238133063480079</v>
      </c>
      <c r="K224">
        <v>-3.5667484977555399</v>
      </c>
      <c r="L224">
        <f>(Table2[[#This Row],[6M Return vs Nifty]]-AVERAGE(Table2[6M Return vs Nifty]))/_xlfn.STDEV.P(Table2[6M Return vs Nifty])</f>
        <v>-0.19650626165590196</v>
      </c>
      <c r="M224">
        <v>0.77679144339578199</v>
      </c>
      <c r="N224">
        <f>(Table2[[#This Row],[1W Return vs Nifty]]-AVERAGE(Table2[1W Return vs Nifty]))/_xlfn.STDEV.P(Table2[1W Return vs Nifty])</f>
        <v>-0.10446597657825706</v>
      </c>
      <c r="O224">
        <v>320.47000000000003</v>
      </c>
      <c r="P224">
        <v>326.218619653301</v>
      </c>
      <c r="Q224">
        <v>307.61315435730199</v>
      </c>
      <c r="R224">
        <v>60.171448359440198</v>
      </c>
      <c r="S224" s="1">
        <f>(Table2[[#This Row],[Close Price]]-Table2[[#This Row],[20D EMA]])/Table2[[#This Row],[20D EMA]]</f>
        <v>1.6943863700190187E-2</v>
      </c>
      <c r="T224" s="1">
        <f>(Table2[[#This Row],[Close Price]]-Table2[[#This Row],[50D EMA]])/Table2[[#This Row],[50D EMA]]</f>
        <v>-9.76705908570303E-4</v>
      </c>
      <c r="U224" s="1">
        <f>(Table2[[#This Row],[Close Price]]-Table2[[#This Row],[200D EMA]])/Table2[[#This Row],[200D EMA]]</f>
        <v>5.9447541119965433E-2</v>
      </c>
      <c r="V224">
        <v>1.0816000417634699</v>
      </c>
      <c r="W224">
        <v>313</v>
      </c>
      <c r="X224">
        <v>326.75</v>
      </c>
      <c r="Y224">
        <v>310.10000000000002</v>
      </c>
      <c r="Z224">
        <v>326.75</v>
      </c>
      <c r="AA224">
        <v>308.7</v>
      </c>
      <c r="AB224">
        <v>332.5</v>
      </c>
      <c r="AC224" s="1">
        <f>(Table2[[#This Row],[Close Price]]/Table2[[#This Row],[Day Low]])-1</f>
        <v>4.1214057507987123E-2</v>
      </c>
      <c r="AD224" s="1">
        <f>(Table2[[#This Row],[Day High]]/Table2[[#This Row],[Close Price]])-1</f>
        <v>2.6081620128874938E-3</v>
      </c>
      <c r="AE224" s="1">
        <f>(Table2[[#This Row],[Close Price]]/Table2[[#This Row],[Current Week Low]])-1</f>
        <v>5.0951306030312615E-2</v>
      </c>
      <c r="AF224" s="1">
        <f>(Table2[[#This Row],[Current Week High]]/Table2[[#This Row],[Close Price]])-1</f>
        <v>2.6081620128874938E-3</v>
      </c>
      <c r="AG224" s="1">
        <f>(Table2[[#This Row],[Close Price]]/Table2[[#This Row],[Current Month Low]])-1</f>
        <v>5.5717525105280163E-2</v>
      </c>
      <c r="AH224" s="1">
        <f>(Table2[[#This Row],[Current Month High]]/Table2[[#This Row],[Close Price]])-1</f>
        <v>2.0251610923596175E-2</v>
      </c>
      <c r="AI224">
        <v>12.381098496471299</v>
      </c>
      <c r="AJ224">
        <v>56.720365472469297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0.19</v>
      </c>
      <c r="AM224" t="s">
        <v>3150</v>
      </c>
      <c r="AN224">
        <v>1.2</v>
      </c>
      <c r="AO224" t="s">
        <v>3150</v>
      </c>
      <c r="AP224">
        <v>0.105302007653439</v>
      </c>
      <c r="AQ224">
        <f>(Table2[[#This Row],[Sharpe Ratio]]-AVERAGE(Table2[Sharpe Ratio]))/_xlfn.STDEV.P(Table2[Sharpe Ratio])</f>
        <v>0.57189224571700736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201</v>
      </c>
      <c r="AT224">
        <f>_xlfn.RANK.AVG(Table2[[#This Row],[6M Return vs Nifty Z-Score]],Table2[6M Return vs Nifty Z-Score])</f>
        <v>380</v>
      </c>
      <c r="AU224">
        <f>_xlfn.RANK.AVG(Table2[[#This Row],[Sharpe Ratio Z-Score]],Table2[Sharpe Ratio Z-Score])</f>
        <v>208</v>
      </c>
      <c r="AV224">
        <f>(Table2[[#This Row],[Rank 1Y]]+Table2[[#This Row],[Rank 6M]]+Table2[[#This Row],[Rank Sharpe]])/3</f>
        <v>263</v>
      </c>
    </row>
    <row r="225" spans="1:48" x14ac:dyDescent="0.3">
      <c r="A225" t="s">
        <v>1751</v>
      </c>
      <c r="B225" t="s">
        <v>1752</v>
      </c>
      <c r="C225" t="s">
        <v>3114</v>
      </c>
      <c r="D225" t="s">
        <v>126</v>
      </c>
      <c r="E225">
        <v>4472.28</v>
      </c>
      <c r="F225">
        <v>7453.8</v>
      </c>
      <c r="G225">
        <v>-9.5441356609100403</v>
      </c>
      <c r="H225">
        <f>(Table2[[#This Row],[1Y Return vs Nifty]]-AVERAGE(Table2[1Y Return vs Nifty]))/_xlfn.STDEV.P(Table2[1Y Return vs Nifty])</f>
        <v>-0.5152378573635098</v>
      </c>
      <c r="I225">
        <v>-8.2401928837164107</v>
      </c>
      <c r="J225">
        <f>(Table2[[#This Row],[1M Return vs Nifty]]-AVERAGE(Table2[1M Return vs Nifty]))/_xlfn.STDEV.P(Table2[1M Return vs Nifty])</f>
        <v>-0.64957470458420397</v>
      </c>
      <c r="K225">
        <v>23.417832389707701</v>
      </c>
      <c r="L225">
        <f>(Table2[[#This Row],[6M Return vs Nifty]]-AVERAGE(Table2[6M Return vs Nifty]))/_xlfn.STDEV.P(Table2[6M Return vs Nifty])</f>
        <v>0.71641534137478646</v>
      </c>
      <c r="M225">
        <v>0.908336125184527</v>
      </c>
      <c r="N225">
        <f>(Table2[[#This Row],[1W Return vs Nifty]]-AVERAGE(Table2[1W Return vs Nifty]))/_xlfn.STDEV.P(Table2[1W Return vs Nifty])</f>
        <v>-7.2385991254257931E-2</v>
      </c>
      <c r="O225">
        <v>7884.32</v>
      </c>
      <c r="P225">
        <v>8095.3728005405101</v>
      </c>
      <c r="Q225">
        <v>7349.9648412442803</v>
      </c>
      <c r="R225">
        <v>29.4497059273255</v>
      </c>
      <c r="S225" s="1">
        <f>(Table2[[#This Row],[Close Price]]-Table2[[#This Row],[20D EMA]])/Table2[[#This Row],[20D EMA]]</f>
        <v>-5.4604582259471908E-2</v>
      </c>
      <c r="T225" s="1">
        <f>(Table2[[#This Row],[Close Price]]-Table2[[#This Row],[50D EMA]])/Table2[[#This Row],[50D EMA]]</f>
        <v>-7.9251791899895396E-2</v>
      </c>
      <c r="U225" s="1">
        <f>(Table2[[#This Row],[Close Price]]-Table2[[#This Row],[200D EMA]])/Table2[[#This Row],[200D EMA]]</f>
        <v>1.412730006177031E-2</v>
      </c>
      <c r="V225">
        <v>0.26183861090370097</v>
      </c>
      <c r="W225">
        <v>7305.05</v>
      </c>
      <c r="X225">
        <v>7540</v>
      </c>
      <c r="Y225">
        <v>7305.05</v>
      </c>
      <c r="Z225">
        <v>7636</v>
      </c>
      <c r="AA225">
        <v>7305.05</v>
      </c>
      <c r="AB225">
        <v>8349.9500000000007</v>
      </c>
      <c r="AC225" s="1">
        <f>(Table2[[#This Row],[Close Price]]/Table2[[#This Row],[Day Low]])-1</f>
        <v>2.0362625854716931E-2</v>
      </c>
      <c r="AD225" s="1">
        <f>(Table2[[#This Row],[Day High]]/Table2[[#This Row],[Close Price]])-1</f>
        <v>1.1564571091255527E-2</v>
      </c>
      <c r="AE225" s="1">
        <f>(Table2[[#This Row],[Close Price]]/Table2[[#This Row],[Current Week Low]])-1</f>
        <v>2.0362625854716931E-2</v>
      </c>
      <c r="AF225" s="1">
        <f>(Table2[[#This Row],[Current Week High]]/Table2[[#This Row],[Close Price]])-1</f>
        <v>2.4443907805414611E-2</v>
      </c>
      <c r="AG225" s="1">
        <f>(Table2[[#This Row],[Close Price]]/Table2[[#This Row],[Current Month Low]])-1</f>
        <v>2.0362625854716931E-2</v>
      </c>
      <c r="AH225" s="1">
        <f>(Table2[[#This Row],[Current Month High]]/Table2[[#This Row],[Close Price]])-1</f>
        <v>0.12022726662910199</v>
      </c>
      <c r="AI225">
        <v>30.4173710053932</v>
      </c>
      <c r="AJ225">
        <v>57.450808504346099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-0.01</v>
      </c>
      <c r="AM225" t="s">
        <v>3149</v>
      </c>
      <c r="AN225">
        <v>-7.87</v>
      </c>
      <c r="AO225" t="s">
        <v>3149</v>
      </c>
      <c r="AP225">
        <v>0.121174085944513</v>
      </c>
      <c r="AQ225">
        <f>(Table2[[#This Row],[Sharpe Ratio]]-AVERAGE(Table2[Sharpe Ratio]))/_xlfn.STDEV.P(Table2[Sharpe Ratio])</f>
        <v>0.7567468505593179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494</v>
      </c>
      <c r="AT225">
        <f>_xlfn.RANK.AVG(Table2[[#This Row],[6M Return vs Nifty Z-Score]],Table2[6M Return vs Nifty Z-Score])</f>
        <v>140</v>
      </c>
      <c r="AU225">
        <f>_xlfn.RANK.AVG(Table2[[#This Row],[Sharpe Ratio Z-Score]],Table2[Sharpe Ratio Z-Score])</f>
        <v>155</v>
      </c>
      <c r="AV225">
        <f>(Table2[[#This Row],[Rank 1Y]]+Table2[[#This Row],[Rank 6M]]+Table2[[#This Row],[Rank Sharpe]])/3</f>
        <v>263</v>
      </c>
    </row>
    <row r="226" spans="1:48" x14ac:dyDescent="0.3">
      <c r="A226" t="s">
        <v>135</v>
      </c>
      <c r="B226" t="s">
        <v>136</v>
      </c>
      <c r="C226" t="s">
        <v>3104</v>
      </c>
      <c r="D226" t="s">
        <v>137</v>
      </c>
      <c r="E226">
        <v>185141.52450199999</v>
      </c>
      <c r="F226">
        <v>141.66999999999999</v>
      </c>
      <c r="G226">
        <v>70.8857273655603</v>
      </c>
      <c r="H226">
        <f>(Table2[[#This Row],[1Y Return vs Nifty]]-AVERAGE(Table2[1Y Return vs Nifty]))/_xlfn.STDEV.P(Table2[1Y Return vs Nifty])</f>
        <v>1.1205964521608314</v>
      </c>
      <c r="I226">
        <v>3.8235895684009802</v>
      </c>
      <c r="J226">
        <f>(Table2[[#This Row],[1M Return vs Nifty]]-AVERAGE(Table2[1M Return vs Nifty]))/_xlfn.STDEV.P(Table2[1M Return vs Nifty])</f>
        <v>0.6238546354151665</v>
      </c>
      <c r="K226">
        <v>-24.6967362022231</v>
      </c>
      <c r="L226">
        <f>(Table2[[#This Row],[6M Return vs Nifty]]-AVERAGE(Table2[6M Return vs Nifty]))/_xlfn.STDEV.P(Table2[6M Return vs Nifty])</f>
        <v>-0.91135976735341695</v>
      </c>
      <c r="M226">
        <v>3.88758689794123</v>
      </c>
      <c r="N226">
        <f>(Table2[[#This Row],[1W Return vs Nifty]]-AVERAGE(Table2[1W Return vs Nifty]))/_xlfn.STDEV.P(Table2[1W Return vs Nifty])</f>
        <v>0.65416805689826452</v>
      </c>
      <c r="O226">
        <v>146.38999999999999</v>
      </c>
      <c r="P226">
        <v>153.03562299328601</v>
      </c>
      <c r="Q226">
        <v>150.80653280312299</v>
      </c>
      <c r="R226">
        <v>41.520366526840199</v>
      </c>
      <c r="S226" s="1">
        <f>(Table2[[#This Row],[Close Price]]-Table2[[#This Row],[20D EMA]])/Table2[[#This Row],[20D EMA]]</f>
        <v>-3.2242639524557686E-2</v>
      </c>
      <c r="T226" s="1">
        <f>(Table2[[#This Row],[Close Price]]-Table2[[#This Row],[50D EMA]])/Table2[[#This Row],[50D EMA]]</f>
        <v>-7.4267825823695038E-2</v>
      </c>
      <c r="U226" s="1">
        <f>(Table2[[#This Row],[Close Price]]-Table2[[#This Row],[200D EMA]])/Table2[[#This Row],[200D EMA]]</f>
        <v>-6.0584462975822748E-2</v>
      </c>
      <c r="V226">
        <v>0.89526921039117302</v>
      </c>
      <c r="W226">
        <v>140.75</v>
      </c>
      <c r="X226">
        <v>145.69</v>
      </c>
      <c r="Y226">
        <v>137.80000000000001</v>
      </c>
      <c r="Z226">
        <v>146.96</v>
      </c>
      <c r="AA226">
        <v>137.80000000000001</v>
      </c>
      <c r="AB226">
        <v>161</v>
      </c>
      <c r="AC226" s="1">
        <f>(Table2[[#This Row],[Close Price]]/Table2[[#This Row],[Day Low]])-1</f>
        <v>6.536412078152587E-3</v>
      </c>
      <c r="AD226" s="1">
        <f>(Table2[[#This Row],[Day High]]/Table2[[#This Row],[Close Price]])-1</f>
        <v>2.8375802922284254E-2</v>
      </c>
      <c r="AE226" s="1">
        <f>(Table2[[#This Row],[Close Price]]/Table2[[#This Row],[Current Week Low]])-1</f>
        <v>2.8084179970972345E-2</v>
      </c>
      <c r="AF226" s="1">
        <f>(Table2[[#This Row],[Current Week High]]/Table2[[#This Row],[Close Price]])-1</f>
        <v>3.7340297875344319E-2</v>
      </c>
      <c r="AG226" s="1">
        <f>(Table2[[#This Row],[Close Price]]/Table2[[#This Row],[Current Month Low]])-1</f>
        <v>2.8084179970972345E-2</v>
      </c>
      <c r="AH226" s="1">
        <f>(Table2[[#This Row],[Current Month High]]/Table2[[#This Row],[Close Price]])-1</f>
        <v>0.13644384838003831</v>
      </c>
      <c r="AI226">
        <v>61.643255452812802</v>
      </c>
      <c r="AJ226">
        <v>91.058664868509695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-0.19</v>
      </c>
      <c r="AM226" t="s">
        <v>3149</v>
      </c>
      <c r="AN226">
        <v>-10.4</v>
      </c>
      <c r="AO226" t="s">
        <v>3149</v>
      </c>
      <c r="AP226">
        <v>0.158339790453667</v>
      </c>
      <c r="AQ226">
        <f>(Table2[[#This Row],[Sharpe Ratio]]-AVERAGE(Table2[Sharpe Ratio]))/_xlfn.STDEV.P(Table2[Sharpe Ratio])</f>
        <v>1.1895982701865364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81</v>
      </c>
      <c r="AT226">
        <f>_xlfn.RANK.AVG(Table2[[#This Row],[6M Return vs Nifty Z-Score]],Table2[6M Return vs Nifty Z-Score])</f>
        <v>635</v>
      </c>
      <c r="AU226">
        <f>_xlfn.RANK.AVG(Table2[[#This Row],[Sharpe Ratio Z-Score]],Table2[Sharpe Ratio Z-Score])</f>
        <v>82</v>
      </c>
      <c r="AV226">
        <f>(Table2[[#This Row],[Rank 1Y]]+Table2[[#This Row],[Rank 6M]]+Table2[[#This Row],[Rank Sharpe]])/3</f>
        <v>266</v>
      </c>
    </row>
    <row r="227" spans="1:48" x14ac:dyDescent="0.3">
      <c r="A227" t="s">
        <v>439</v>
      </c>
      <c r="B227" t="s">
        <v>440</v>
      </c>
      <c r="C227" t="s">
        <v>3113</v>
      </c>
      <c r="D227" t="s">
        <v>267</v>
      </c>
      <c r="E227">
        <v>49207.009331250003</v>
      </c>
      <c r="F227">
        <v>4632.55</v>
      </c>
      <c r="G227">
        <v>54.330179764626003</v>
      </c>
      <c r="H227">
        <f>(Table2[[#This Row],[1Y Return vs Nifty]]-AVERAGE(Table2[1Y Return vs Nifty]))/_xlfn.STDEV.P(Table2[1Y Return vs Nifty])</f>
        <v>0.78387907183085737</v>
      </c>
      <c r="I227">
        <v>-4.6201821251325397</v>
      </c>
      <c r="J227">
        <f>(Table2[[#This Row],[1M Return vs Nifty]]-AVERAGE(Table2[1M Return vs Nifty]))/_xlfn.STDEV.P(Table2[1M Return vs Nifty])</f>
        <v>-0.26745343131099608</v>
      </c>
      <c r="K227">
        <v>-11.0156749963627</v>
      </c>
      <c r="L227">
        <f>(Table2[[#This Row],[6M Return vs Nifty]]-AVERAGE(Table2[6M Return vs Nifty]))/_xlfn.STDEV.P(Table2[6M Return vs Nifty])</f>
        <v>-0.44851261848338797</v>
      </c>
      <c r="M227">
        <v>-6.4051360260492096</v>
      </c>
      <c r="N227">
        <f>(Table2[[#This Row],[1W Return vs Nifty]]-AVERAGE(Table2[1W Return vs Nifty]))/_xlfn.STDEV.P(Table2[1W Return vs Nifty])</f>
        <v>-1.8559326621553112</v>
      </c>
      <c r="O227">
        <v>4952.1499999999996</v>
      </c>
      <c r="P227">
        <v>5000.6077219819099</v>
      </c>
      <c r="Q227">
        <v>4547.0782624436697</v>
      </c>
      <c r="R227">
        <v>20.211229369679</v>
      </c>
      <c r="S227" s="1">
        <f>(Table2[[#This Row],[Close Price]]-Table2[[#This Row],[20D EMA]])/Table2[[#This Row],[20D EMA]]</f>
        <v>-6.4537625071938345E-2</v>
      </c>
      <c r="T227" s="1">
        <f>(Table2[[#This Row],[Close Price]]-Table2[[#This Row],[50D EMA]])/Table2[[#This Row],[50D EMA]]</f>
        <v>-7.3602598412985692E-2</v>
      </c>
      <c r="U227" s="1">
        <f>(Table2[[#This Row],[Close Price]]-Table2[[#This Row],[200D EMA]])/Table2[[#This Row],[200D EMA]]</f>
        <v>1.8797067616425113E-2</v>
      </c>
      <c r="V227">
        <v>0.72009119320175297</v>
      </c>
      <c r="W227">
        <v>4311.1499999999996</v>
      </c>
      <c r="X227">
        <v>4585.45</v>
      </c>
      <c r="Y227">
        <v>4311.1499999999996</v>
      </c>
      <c r="Z227">
        <v>5165.7</v>
      </c>
      <c r="AA227">
        <v>4311.1499999999996</v>
      </c>
      <c r="AB227">
        <v>5355</v>
      </c>
      <c r="AC227" s="1">
        <f>(Table2[[#This Row],[Close Price]]/Table2[[#This Row],[Day Low]])-1</f>
        <v>7.4550873896756187E-2</v>
      </c>
      <c r="AD227" s="1">
        <f>(Table2[[#This Row],[Day High]]/Table2[[#This Row],[Close Price]])-1</f>
        <v>-1.0167186538731499E-2</v>
      </c>
      <c r="AE227" s="1">
        <f>(Table2[[#This Row],[Close Price]]/Table2[[#This Row],[Current Week Low]])-1</f>
        <v>7.4550873896756187E-2</v>
      </c>
      <c r="AF227" s="1">
        <f>(Table2[[#This Row],[Current Week High]]/Table2[[#This Row],[Close Price]])-1</f>
        <v>0.11508780261411089</v>
      </c>
      <c r="AG227" s="1">
        <f>(Table2[[#This Row],[Close Price]]/Table2[[#This Row],[Current Month Low]])-1</f>
        <v>7.4550873896756187E-2</v>
      </c>
      <c r="AH227" s="1">
        <f>(Table2[[#This Row],[Current Month High]]/Table2[[#This Row],[Close Price]])-1</f>
        <v>0.15595082621882117</v>
      </c>
      <c r="AI227">
        <v>26.0633992077797</v>
      </c>
      <c r="AJ227">
        <v>85.283471652834706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0.13</v>
      </c>
      <c r="AM227" t="s">
        <v>3150</v>
      </c>
      <c r="AN227">
        <v>-12.57</v>
      </c>
      <c r="AO227" t="s">
        <v>3149</v>
      </c>
      <c r="AP227">
        <v>0.10561160959180101</v>
      </c>
      <c r="AQ227">
        <f>(Table2[[#This Row],[Sharpe Ratio]]-AVERAGE(Table2[Sharpe Ratio]))/_xlfn.STDEV.P(Table2[Sharpe Ratio])</f>
        <v>0.57549803337283734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123</v>
      </c>
      <c r="AT227">
        <f>_xlfn.RANK.AVG(Table2[[#This Row],[6M Return vs Nifty Z-Score]],Table2[6M Return vs Nifty Z-Score])</f>
        <v>469</v>
      </c>
      <c r="AU227">
        <f>_xlfn.RANK.AVG(Table2[[#This Row],[Sharpe Ratio Z-Score]],Table2[Sharpe Ratio Z-Score])</f>
        <v>207</v>
      </c>
      <c r="AV227">
        <f>(Table2[[#This Row],[Rank 1Y]]+Table2[[#This Row],[Rank 6M]]+Table2[[#This Row],[Rank Sharpe]])/3</f>
        <v>266.33333333333331</v>
      </c>
    </row>
    <row r="228" spans="1:48" x14ac:dyDescent="0.3">
      <c r="A228" t="s">
        <v>1051</v>
      </c>
      <c r="B228" t="s">
        <v>1052</v>
      </c>
      <c r="C228" t="s">
        <v>3113</v>
      </c>
      <c r="D228" t="s">
        <v>48</v>
      </c>
      <c r="E228">
        <v>12416.574094400001</v>
      </c>
      <c r="F228">
        <v>675.5</v>
      </c>
      <c r="G228">
        <v>0.58782802455269501</v>
      </c>
      <c r="H228">
        <f>(Table2[[#This Row],[1Y Return vs Nifty]]-AVERAGE(Table2[1Y Return vs Nifty]))/_xlfn.STDEV.P(Table2[1Y Return vs Nifty])</f>
        <v>-0.30916746017683455</v>
      </c>
      <c r="I228">
        <v>-7.4009397520475799</v>
      </c>
      <c r="J228">
        <f>(Table2[[#This Row],[1M Return vs Nifty]]-AVERAGE(Table2[1M Return vs Nifty]))/_xlfn.STDEV.P(Table2[1M Return vs Nifty])</f>
        <v>-0.5609847813329053</v>
      </c>
      <c r="K228">
        <v>24.986397226703001</v>
      </c>
      <c r="L228">
        <f>(Table2[[#This Row],[6M Return vs Nifty]]-AVERAGE(Table2[6M Return vs Nifty]))/_xlfn.STDEV.P(Table2[6M Return vs Nifty])</f>
        <v>0.76948182150354028</v>
      </c>
      <c r="M228">
        <v>3.5728562410879099</v>
      </c>
      <c r="N228">
        <f>(Table2[[#This Row],[1W Return vs Nifty]]-AVERAGE(Table2[1W Return vs Nifty]))/_xlfn.STDEV.P(Table2[1W Return vs Nifty])</f>
        <v>0.57741425191296125</v>
      </c>
      <c r="O228">
        <v>711.8</v>
      </c>
      <c r="P228">
        <v>726.53242406074799</v>
      </c>
      <c r="Q228">
        <v>658.44517051022899</v>
      </c>
      <c r="R228">
        <v>32.555107450727299</v>
      </c>
      <c r="S228" s="1">
        <f>(Table2[[#This Row],[Close Price]]-Table2[[#This Row],[20D EMA]])/Table2[[#This Row],[20D EMA]]</f>
        <v>-5.0997471199775157E-2</v>
      </c>
      <c r="T228" s="1">
        <f>(Table2[[#This Row],[Close Price]]-Table2[[#This Row],[50D EMA]])/Table2[[#This Row],[50D EMA]]</f>
        <v>-7.0241082669809357E-2</v>
      </c>
      <c r="U228" s="1">
        <f>(Table2[[#This Row],[Close Price]]-Table2[[#This Row],[200D EMA]])/Table2[[#This Row],[200D EMA]]</f>
        <v>2.5901669954622383E-2</v>
      </c>
      <c r="V228">
        <v>0.34930050907909399</v>
      </c>
      <c r="W228">
        <v>671.6</v>
      </c>
      <c r="X228">
        <v>698</v>
      </c>
      <c r="Y228">
        <v>671.6</v>
      </c>
      <c r="Z228">
        <v>716.85</v>
      </c>
      <c r="AA228">
        <v>665.55</v>
      </c>
      <c r="AB228">
        <v>754.8</v>
      </c>
      <c r="AC228" s="1">
        <f>(Table2[[#This Row],[Close Price]]/Table2[[#This Row],[Day Low]])-1</f>
        <v>5.8070279928528201E-3</v>
      </c>
      <c r="AD228" s="1">
        <f>(Table2[[#This Row],[Day High]]/Table2[[#This Row],[Close Price]])-1</f>
        <v>3.3308660251665456E-2</v>
      </c>
      <c r="AE228" s="1">
        <f>(Table2[[#This Row],[Close Price]]/Table2[[#This Row],[Current Week Low]])-1</f>
        <v>5.8070279928528201E-3</v>
      </c>
      <c r="AF228" s="1">
        <f>(Table2[[#This Row],[Current Week High]]/Table2[[#This Row],[Close Price]])-1</f>
        <v>6.1213915618060666E-2</v>
      </c>
      <c r="AG228" s="1">
        <f>(Table2[[#This Row],[Close Price]]/Table2[[#This Row],[Current Month Low]])-1</f>
        <v>1.495004131920985E-2</v>
      </c>
      <c r="AH228" s="1">
        <f>(Table2[[#This Row],[Current Month High]]/Table2[[#This Row],[Close Price]])-1</f>
        <v>0.11739452257586969</v>
      </c>
      <c r="AI228">
        <v>22.383419689119101</v>
      </c>
      <c r="AJ228">
        <v>50.78125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0.01</v>
      </c>
      <c r="AM228" t="s">
        <v>3150</v>
      </c>
      <c r="AN228">
        <v>-9.82</v>
      </c>
      <c r="AO228" t="s">
        <v>3149</v>
      </c>
      <c r="AP228">
        <v>8.6483849235291996E-2</v>
      </c>
      <c r="AQ228">
        <f>(Table2[[#This Row],[Sharpe Ratio]]-AVERAGE(Table2[Sharpe Ratio]))/_xlfn.STDEV.P(Table2[Sharpe Ratio])</f>
        <v>0.35272603607180658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417</v>
      </c>
      <c r="AT228">
        <f>_xlfn.RANK.AVG(Table2[[#This Row],[6M Return vs Nifty Z-Score]],Table2[6M Return vs Nifty Z-Score])</f>
        <v>124</v>
      </c>
      <c r="AU228">
        <f>_xlfn.RANK.AVG(Table2[[#This Row],[Sharpe Ratio Z-Score]],Table2[Sharpe Ratio Z-Score])</f>
        <v>258</v>
      </c>
      <c r="AV228">
        <f>(Table2[[#This Row],[Rank 1Y]]+Table2[[#This Row],[Rank 6M]]+Table2[[#This Row],[Rank Sharpe]])/3</f>
        <v>266.33333333333331</v>
      </c>
    </row>
    <row r="229" spans="1:48" x14ac:dyDescent="0.3">
      <c r="A229" t="s">
        <v>1814</v>
      </c>
      <c r="B229" t="s">
        <v>1815</v>
      </c>
      <c r="C229" t="s">
        <v>3113</v>
      </c>
      <c r="D229" t="s">
        <v>178</v>
      </c>
      <c r="E229">
        <v>4123.37</v>
      </c>
      <c r="F229">
        <v>3649</v>
      </c>
      <c r="G229">
        <v>87.0819271709708</v>
      </c>
      <c r="H229">
        <f>(Table2[[#This Row],[1Y Return vs Nifty]]-AVERAGE(Table2[1Y Return vs Nifty]))/_xlfn.STDEV.P(Table2[1Y Return vs Nifty])</f>
        <v>1.4500051857910552</v>
      </c>
      <c r="I229">
        <v>-16.2300464407516</v>
      </c>
      <c r="J229">
        <f>(Table2[[#This Row],[1M Return vs Nifty]]-AVERAGE(Table2[1M Return vs Nifty]))/_xlfn.STDEV.P(Table2[1M Return vs Nifty])</f>
        <v>-1.4929680583860336</v>
      </c>
      <c r="K229">
        <v>-25.3690317856565</v>
      </c>
      <c r="L229">
        <f>(Table2[[#This Row],[6M Return vs Nifty]]-AVERAGE(Table2[6M Return vs Nifty]))/_xlfn.STDEV.P(Table2[6M Return vs Nifty])</f>
        <v>-0.93410435487538268</v>
      </c>
      <c r="M229">
        <v>3.3176904052958802</v>
      </c>
      <c r="N229">
        <f>(Table2[[#This Row],[1W Return vs Nifty]]-AVERAGE(Table2[1W Return vs Nifty]))/_xlfn.STDEV.P(Table2[1W Return vs Nifty])</f>
        <v>0.51518660305566877</v>
      </c>
      <c r="O229">
        <v>4153.4399999999996</v>
      </c>
      <c r="P229">
        <v>4453.0070870080099</v>
      </c>
      <c r="Q229">
        <v>4060.6737247688902</v>
      </c>
      <c r="R229">
        <v>30.077220138459499</v>
      </c>
      <c r="S229" s="1">
        <f>(Table2[[#This Row],[Close Price]]-Table2[[#This Row],[20D EMA]])/Table2[[#This Row],[20D EMA]]</f>
        <v>-0.12145113448129735</v>
      </c>
      <c r="T229" s="1">
        <f>(Table2[[#This Row],[Close Price]]-Table2[[#This Row],[50D EMA]])/Table2[[#This Row],[50D EMA]]</f>
        <v>-0.18055374071911143</v>
      </c>
      <c r="U229" s="1">
        <f>(Table2[[#This Row],[Close Price]]-Table2[[#This Row],[200D EMA]])/Table2[[#This Row],[200D EMA]]</f>
        <v>-0.10138064584155189</v>
      </c>
      <c r="V229">
        <v>2.0320823746164698</v>
      </c>
      <c r="W229">
        <v>3600</v>
      </c>
      <c r="X229">
        <v>3790</v>
      </c>
      <c r="Y229">
        <v>3528</v>
      </c>
      <c r="Z229">
        <v>3834.95</v>
      </c>
      <c r="AA229">
        <v>3528</v>
      </c>
      <c r="AB229">
        <v>4816.25</v>
      </c>
      <c r="AC229" s="1">
        <f>(Table2[[#This Row],[Close Price]]/Table2[[#This Row],[Day Low]])-1</f>
        <v>1.3611111111111018E-2</v>
      </c>
      <c r="AD229" s="1">
        <f>(Table2[[#This Row],[Day High]]/Table2[[#This Row],[Close Price]])-1</f>
        <v>3.8640723485886541E-2</v>
      </c>
      <c r="AE229" s="1">
        <f>(Table2[[#This Row],[Close Price]]/Table2[[#This Row],[Current Week Low]])-1</f>
        <v>3.4297052154194985E-2</v>
      </c>
      <c r="AF229" s="1">
        <f>(Table2[[#This Row],[Current Week High]]/Table2[[#This Row],[Close Price]])-1</f>
        <v>5.0959166895039765E-2</v>
      </c>
      <c r="AG229" s="1">
        <f>(Table2[[#This Row],[Close Price]]/Table2[[#This Row],[Current Month Low]])-1</f>
        <v>3.4297052154194985E-2</v>
      </c>
      <c r="AH229" s="1">
        <f>(Table2[[#This Row],[Current Month High]]/Table2[[#This Row],[Close Price]])-1</f>
        <v>0.31988215949575216</v>
      </c>
      <c r="AI229">
        <v>55.923540696081098</v>
      </c>
      <c r="AJ229">
        <v>100.26892785598599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-0.22</v>
      </c>
      <c r="AM229" t="s">
        <v>3149</v>
      </c>
      <c r="AN229">
        <v>-22.23</v>
      </c>
      <c r="AO229" t="s">
        <v>3149</v>
      </c>
      <c r="AP229">
        <v>0.15211595098813499</v>
      </c>
      <c r="AQ229">
        <f>(Table2[[#This Row],[Sharpe Ratio]]-AVERAGE(Table2[Sharpe Ratio]))/_xlfn.STDEV.P(Table2[Sharpe Ratio])</f>
        <v>1.117112149345644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61</v>
      </c>
      <c r="AT229">
        <f>_xlfn.RANK.AVG(Table2[[#This Row],[6M Return vs Nifty Z-Score]],Table2[6M Return vs Nifty Z-Score])</f>
        <v>645</v>
      </c>
      <c r="AU229">
        <f>_xlfn.RANK.AVG(Table2[[#This Row],[Sharpe Ratio Z-Score]],Table2[Sharpe Ratio Z-Score])</f>
        <v>93</v>
      </c>
      <c r="AV229">
        <f>(Table2[[#This Row],[Rank 1Y]]+Table2[[#This Row],[Rank 6M]]+Table2[[#This Row],[Rank Sharpe]])/3</f>
        <v>266.33333333333331</v>
      </c>
    </row>
    <row r="230" spans="1:48" x14ac:dyDescent="0.3">
      <c r="A230" t="s">
        <v>755</v>
      </c>
      <c r="B230" t="s">
        <v>756</v>
      </c>
      <c r="C230" t="s">
        <v>3103</v>
      </c>
      <c r="D230" t="s">
        <v>757</v>
      </c>
      <c r="E230">
        <v>21763.765723600001</v>
      </c>
      <c r="F230">
        <v>1550.6</v>
      </c>
      <c r="G230">
        <v>31.064977626776901</v>
      </c>
      <c r="H230">
        <f>(Table2[[#This Row],[1Y Return vs Nifty]]-AVERAGE(Table2[1Y Return vs Nifty]))/_xlfn.STDEV.P(Table2[1Y Return vs Nifty])</f>
        <v>0.31069641997693964</v>
      </c>
      <c r="I230">
        <v>6.2831941081668301</v>
      </c>
      <c r="J230">
        <f>(Table2[[#This Row],[1M Return vs Nifty]]-AVERAGE(Table2[1M Return vs Nifty]))/_xlfn.STDEV.P(Table2[1M Return vs Nifty])</f>
        <v>0.88348569210615835</v>
      </c>
      <c r="K230">
        <v>24.098789498276801</v>
      </c>
      <c r="L230">
        <f>(Table2[[#This Row],[6M Return vs Nifty]]-AVERAGE(Table2[6M Return vs Nifty]))/_xlfn.STDEV.P(Table2[6M Return vs Nifty])</f>
        <v>0.73945295895879204</v>
      </c>
      <c r="M230">
        <v>4.9477338777696396</v>
      </c>
      <c r="N230">
        <f>(Table2[[#This Row],[1W Return vs Nifty]]-AVERAGE(Table2[1W Return vs Nifty]))/_xlfn.STDEV.P(Table2[1W Return vs Nifty])</f>
        <v>0.91270758196089785</v>
      </c>
      <c r="O230">
        <v>1558.45</v>
      </c>
      <c r="P230">
        <v>1548.82533863922</v>
      </c>
      <c r="Q230">
        <v>1391.84659806638</v>
      </c>
      <c r="R230">
        <v>47.588466283605698</v>
      </c>
      <c r="S230" s="1">
        <f>(Table2[[#This Row],[Close Price]]-Table2[[#This Row],[20D EMA]])/Table2[[#This Row],[20D EMA]]</f>
        <v>-5.0370560492798205E-3</v>
      </c>
      <c r="T230" s="1">
        <f>(Table2[[#This Row],[Close Price]]-Table2[[#This Row],[50D EMA]])/Table2[[#This Row],[50D EMA]]</f>
        <v>1.1458111618570692E-3</v>
      </c>
      <c r="U230" s="1">
        <f>(Table2[[#This Row],[Close Price]]-Table2[[#This Row],[200D EMA]])/Table2[[#This Row],[200D EMA]]</f>
        <v>0.11405955380008669</v>
      </c>
      <c r="V230">
        <v>1.0912860251916801</v>
      </c>
      <c r="W230">
        <v>1520</v>
      </c>
      <c r="X230">
        <v>1582.25</v>
      </c>
      <c r="Y230">
        <v>1520</v>
      </c>
      <c r="Z230">
        <v>1598</v>
      </c>
      <c r="AA230">
        <v>1501</v>
      </c>
      <c r="AB230">
        <v>1672</v>
      </c>
      <c r="AC230" s="1">
        <f>(Table2[[#This Row],[Close Price]]/Table2[[#This Row],[Day Low]])-1</f>
        <v>2.0131578947368389E-2</v>
      </c>
      <c r="AD230" s="1">
        <f>(Table2[[#This Row],[Day High]]/Table2[[#This Row],[Close Price]])-1</f>
        <v>2.0411453630852616E-2</v>
      </c>
      <c r="AE230" s="1">
        <f>(Table2[[#This Row],[Close Price]]/Table2[[#This Row],[Current Week Low]])-1</f>
        <v>2.0131578947368389E-2</v>
      </c>
      <c r="AF230" s="1">
        <f>(Table2[[#This Row],[Current Week High]]/Table2[[#This Row],[Close Price]])-1</f>
        <v>3.0568812072746088E-2</v>
      </c>
      <c r="AG230" s="1">
        <f>(Table2[[#This Row],[Close Price]]/Table2[[#This Row],[Current Month Low]])-1</f>
        <v>3.3044636908727387E-2</v>
      </c>
      <c r="AH230" s="1">
        <f>(Table2[[#This Row],[Current Month High]]/Table2[[#This Row],[Close Price]])-1</f>
        <v>7.8292273958467717E-2</v>
      </c>
      <c r="AI230">
        <v>10.6023474783954</v>
      </c>
      <c r="AJ230">
        <v>55.339611300340501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-0.02</v>
      </c>
      <c r="AM230" t="s">
        <v>3149</v>
      </c>
      <c r="AN230">
        <v>1.88</v>
      </c>
      <c r="AO230" t="s">
        <v>3150</v>
      </c>
      <c r="AP230">
        <v>1.7352857024881999E-2</v>
      </c>
      <c r="AQ230">
        <f>(Table2[[#This Row],[Sharpe Ratio]]-AVERAGE(Table2[Sharpe Ratio]))/_xlfn.STDEV.P(Table2[Sharpe Ratio])</f>
        <v>-0.4524100030188542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2.3939326499839337</v>
      </c>
      <c r="AS230">
        <f>_xlfn.RANK.AVG(Table2[[#This Row],[1Y Return vs Nifty Z-Score]],Table2[1Y Return vs Nifty Z-Score])</f>
        <v>206</v>
      </c>
      <c r="AT230">
        <f>_xlfn.RANK.AVG(Table2[[#This Row],[6M Return vs Nifty Z-Score]],Table2[6M Return vs Nifty Z-Score])</f>
        <v>136</v>
      </c>
      <c r="AU230">
        <f>_xlfn.RANK.AVG(Table2[[#This Row],[Sharpe Ratio Z-Score]],Table2[Sharpe Ratio Z-Score])</f>
        <v>459</v>
      </c>
      <c r="AV230">
        <f>(Table2[[#This Row],[Rank 1Y]]+Table2[[#This Row],[Rank 6M]]+Table2[[#This Row],[Rank Sharpe]])/3</f>
        <v>267</v>
      </c>
    </row>
    <row r="231" spans="1:48" x14ac:dyDescent="0.3">
      <c r="A231" t="s">
        <v>1370</v>
      </c>
      <c r="B231" t="s">
        <v>1371</v>
      </c>
      <c r="C231" t="s">
        <v>3123</v>
      </c>
      <c r="D231" t="s">
        <v>1372</v>
      </c>
      <c r="E231">
        <v>7767.3604832499996</v>
      </c>
      <c r="F231">
        <v>631.85</v>
      </c>
      <c r="G231">
        <v>-8.9941090963624806</v>
      </c>
      <c r="H231">
        <f>(Table2[[#This Row],[1Y Return vs Nifty]]-AVERAGE(Table2[1Y Return vs Nifty]))/_xlfn.STDEV.P(Table2[1Y Return vs Nifty])</f>
        <v>-0.50405106316070758</v>
      </c>
      <c r="I231">
        <v>0.21489715571965201</v>
      </c>
      <c r="J231">
        <f>(Table2[[#This Row],[1M Return vs Nifty]]-AVERAGE(Table2[1M Return vs Nifty]))/_xlfn.STDEV.P(Table2[1M Return vs Nifty])</f>
        <v>0.24292810465408263</v>
      </c>
      <c r="K231">
        <v>16.6286814504539</v>
      </c>
      <c r="L231">
        <f>(Table2[[#This Row],[6M Return vs Nifty]]-AVERAGE(Table2[6M Return vs Nifty]))/_xlfn.STDEV.P(Table2[6M Return vs Nifty])</f>
        <v>0.4867300042361839</v>
      </c>
      <c r="M231">
        <v>2.5247653826934102</v>
      </c>
      <c r="N231">
        <f>(Table2[[#This Row],[1W Return vs Nifty]]-AVERAGE(Table2[1W Return vs Nifty]))/_xlfn.STDEV.P(Table2[1W Return vs Nifty])</f>
        <v>0.32181487002757386</v>
      </c>
      <c r="O231">
        <v>652.67999999999995</v>
      </c>
      <c r="P231">
        <v>654.37986383216401</v>
      </c>
      <c r="Q231">
        <v>605.03865513083599</v>
      </c>
      <c r="R231">
        <v>36.608478350233</v>
      </c>
      <c r="S231" s="1">
        <f>(Table2[[#This Row],[Close Price]]-Table2[[#This Row],[20D EMA]])/Table2[[#This Row],[20D EMA]]</f>
        <v>-3.1914567628853231E-2</v>
      </c>
      <c r="T231" s="1">
        <f>(Table2[[#This Row],[Close Price]]-Table2[[#This Row],[50D EMA]])/Table2[[#This Row],[50D EMA]]</f>
        <v>-3.4429335432519456E-2</v>
      </c>
      <c r="U231" s="1">
        <f>(Table2[[#This Row],[Close Price]]-Table2[[#This Row],[200D EMA]])/Table2[[#This Row],[200D EMA]]</f>
        <v>4.4313441202143089E-2</v>
      </c>
      <c r="V231">
        <v>0.454001097361312</v>
      </c>
      <c r="W231">
        <v>628.5</v>
      </c>
      <c r="X231">
        <v>644.95000000000005</v>
      </c>
      <c r="Y231">
        <v>626.45000000000005</v>
      </c>
      <c r="Z231">
        <v>649.95000000000005</v>
      </c>
      <c r="AA231">
        <v>621.20000000000005</v>
      </c>
      <c r="AB231">
        <v>723.1</v>
      </c>
      <c r="AC231" s="1">
        <f>(Table2[[#This Row],[Close Price]]/Table2[[#This Row],[Day Low]])-1</f>
        <v>5.3301511535401858E-3</v>
      </c>
      <c r="AD231" s="1">
        <f>(Table2[[#This Row],[Day High]]/Table2[[#This Row],[Close Price]])-1</f>
        <v>2.0732768853367167E-2</v>
      </c>
      <c r="AE231" s="1">
        <f>(Table2[[#This Row],[Close Price]]/Table2[[#This Row],[Current Week Low]])-1</f>
        <v>8.6200015962965004E-3</v>
      </c>
      <c r="AF231" s="1">
        <f>(Table2[[#This Row],[Current Week High]]/Table2[[#This Row],[Close Price]])-1</f>
        <v>2.8646039408087409E-2</v>
      </c>
      <c r="AG231" s="1">
        <f>(Table2[[#This Row],[Close Price]]/Table2[[#This Row],[Current Month Low]])-1</f>
        <v>1.7144236960721093E-2</v>
      </c>
      <c r="AH231" s="1">
        <f>(Table2[[#This Row],[Current Month High]]/Table2[[#This Row],[Close Price]])-1</f>
        <v>0.14441718762364486</v>
      </c>
      <c r="AI231">
        <v>21.611141884940999</v>
      </c>
      <c r="AJ231">
        <v>55.264774542326997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0.08</v>
      </c>
      <c r="AM231" t="s">
        <v>3150</v>
      </c>
      <c r="AN231">
        <v>-8.98</v>
      </c>
      <c r="AO231" t="s">
        <v>3149</v>
      </c>
      <c r="AP231">
        <v>0.13321335938533799</v>
      </c>
      <c r="AQ231">
        <f>(Table2[[#This Row],[Sharpe Ratio]]-AVERAGE(Table2[Sharpe Ratio]))/_xlfn.STDEV.P(Table2[Sharpe Ratio])</f>
        <v>0.89696258624805814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490</v>
      </c>
      <c r="AT231">
        <f>_xlfn.RANK.AVG(Table2[[#This Row],[6M Return vs Nifty Z-Score]],Table2[6M Return vs Nifty Z-Score])</f>
        <v>180</v>
      </c>
      <c r="AU231">
        <f>_xlfn.RANK.AVG(Table2[[#This Row],[Sharpe Ratio Z-Score]],Table2[Sharpe Ratio Z-Score])</f>
        <v>132</v>
      </c>
      <c r="AV231">
        <f>(Table2[[#This Row],[Rank 1Y]]+Table2[[#This Row],[Rank 6M]]+Table2[[#This Row],[Rank Sharpe]])/3</f>
        <v>267.33333333333331</v>
      </c>
    </row>
    <row r="232" spans="1:48" x14ac:dyDescent="0.3">
      <c r="A232" t="s">
        <v>434</v>
      </c>
      <c r="B232" t="s">
        <v>435</v>
      </c>
      <c r="C232" t="s">
        <v>3114</v>
      </c>
      <c r="D232" t="s">
        <v>114</v>
      </c>
      <c r="E232">
        <v>49582.4885299542</v>
      </c>
      <c r="F232">
        <v>914.95</v>
      </c>
      <c r="G232">
        <v>47.8289029277989</v>
      </c>
      <c r="H232">
        <f>(Table2[[#This Row],[1Y Return vs Nifty]]-AVERAGE(Table2[1Y Return vs Nifty]))/_xlfn.STDEV.P(Table2[1Y Return vs Nifty])</f>
        <v>0.65165192005891459</v>
      </c>
      <c r="I232">
        <v>0.16868289760515201</v>
      </c>
      <c r="J232">
        <f>(Table2[[#This Row],[1M Return vs Nifty]]-AVERAGE(Table2[1M Return vs Nifty]))/_xlfn.STDEV.P(Table2[1M Return vs Nifty])</f>
        <v>0.23804981772849412</v>
      </c>
      <c r="K232">
        <v>24.276789549157598</v>
      </c>
      <c r="L232">
        <f>(Table2[[#This Row],[6M Return vs Nifty]]-AVERAGE(Table2[6M Return vs Nifty]))/_xlfn.STDEV.P(Table2[6M Return vs Nifty])</f>
        <v>0.74547491988778825</v>
      </c>
      <c r="M232">
        <v>1.32260247619744</v>
      </c>
      <c r="N232">
        <f>(Table2[[#This Row],[1W Return vs Nifty]]-AVERAGE(Table2[1W Return vs Nifty]))/_xlfn.STDEV.P(Table2[1W Return vs Nifty])</f>
        <v>2.864172252335816E-2</v>
      </c>
      <c r="O232">
        <v>958.73</v>
      </c>
      <c r="P232">
        <v>925.77305261289405</v>
      </c>
      <c r="Q232">
        <v>771.06794222378301</v>
      </c>
      <c r="R232">
        <v>43.509989918282997</v>
      </c>
      <c r="S232" s="1">
        <f>(Table2[[#This Row],[Close Price]]-Table2[[#This Row],[20D EMA]])/Table2[[#This Row],[20D EMA]]</f>
        <v>-4.5664577096784259E-2</v>
      </c>
      <c r="T232" s="1">
        <f>(Table2[[#This Row],[Close Price]]-Table2[[#This Row],[50D EMA]])/Table2[[#This Row],[50D EMA]]</f>
        <v>-1.1690827014619955E-2</v>
      </c>
      <c r="U232" s="1">
        <f>(Table2[[#This Row],[Close Price]]-Table2[[#This Row],[200D EMA]])/Table2[[#This Row],[200D EMA]]</f>
        <v>0.18660101126919748</v>
      </c>
      <c r="V232">
        <v>0.54760323332366501</v>
      </c>
      <c r="W232">
        <v>910.5</v>
      </c>
      <c r="X232">
        <v>948</v>
      </c>
      <c r="Y232">
        <v>910.5</v>
      </c>
      <c r="Z232">
        <v>955.3</v>
      </c>
      <c r="AA232">
        <v>910.5</v>
      </c>
      <c r="AB232">
        <v>1036.25</v>
      </c>
      <c r="AC232" s="1">
        <f>(Table2[[#This Row],[Close Price]]/Table2[[#This Row],[Day Low]])-1</f>
        <v>4.8874244920373844E-3</v>
      </c>
      <c r="AD232" s="1">
        <f>(Table2[[#This Row],[Day High]]/Table2[[#This Row],[Close Price]])-1</f>
        <v>3.6122192469533854E-2</v>
      </c>
      <c r="AE232" s="1">
        <f>(Table2[[#This Row],[Close Price]]/Table2[[#This Row],[Current Week Low]])-1</f>
        <v>4.8874244920373844E-3</v>
      </c>
      <c r="AF232" s="1">
        <f>(Table2[[#This Row],[Current Week High]]/Table2[[#This Row],[Close Price]])-1</f>
        <v>4.4100770533908928E-2</v>
      </c>
      <c r="AG232" s="1">
        <f>(Table2[[#This Row],[Close Price]]/Table2[[#This Row],[Current Month Low]])-1</f>
        <v>4.8874244920373844E-3</v>
      </c>
      <c r="AH232" s="1">
        <f>(Table2[[#This Row],[Current Month High]]/Table2[[#This Row],[Close Price]])-1</f>
        <v>0.13257555057653425</v>
      </c>
      <c r="AI232">
        <v>13.6674135198644</v>
      </c>
      <c r="AJ232">
        <v>76.494984567901199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0.27</v>
      </c>
      <c r="AM232" t="s">
        <v>3150</v>
      </c>
      <c r="AN232">
        <v>-6.46</v>
      </c>
      <c r="AO232" t="s">
        <v>3149</v>
      </c>
      <c r="AQ232">
        <f>(Table2[[#This Row],[Sharpe Ratio]]-AVERAGE(Table2[Sharpe Ratio]))/_xlfn.STDEV.P(Table2[Sharpe Ratio])</f>
        <v>-0.65451053890290556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1.0093078412956495</v>
      </c>
      <c r="AS232">
        <f>_xlfn.RANK.AVG(Table2[[#This Row],[1Y Return vs Nifty Z-Score]],Table2[1Y Return vs Nifty Z-Score])</f>
        <v>138</v>
      </c>
      <c r="AT232">
        <f>_xlfn.RANK.AVG(Table2[[#This Row],[6M Return vs Nifty Z-Score]],Table2[6M Return vs Nifty Z-Score])</f>
        <v>133</v>
      </c>
      <c r="AU232">
        <f>_xlfn.RANK.AVG(Table2[[#This Row],[Sharpe Ratio Z-Score]],Table2[Sharpe Ratio Z-Score])</f>
        <v>534</v>
      </c>
      <c r="AV232">
        <f>(Table2[[#This Row],[Rank 1Y]]+Table2[[#This Row],[Rank 6M]]+Table2[[#This Row],[Rank Sharpe]])/3</f>
        <v>268.33333333333331</v>
      </c>
    </row>
    <row r="233" spans="1:48" x14ac:dyDescent="0.3">
      <c r="A233" t="s">
        <v>1131</v>
      </c>
      <c r="B233" t="s">
        <v>1132</v>
      </c>
      <c r="C233" t="s">
        <v>3118</v>
      </c>
      <c r="D233" t="s">
        <v>490</v>
      </c>
      <c r="E233">
        <v>10583.280707039999</v>
      </c>
      <c r="F233">
        <v>669.6</v>
      </c>
      <c r="G233">
        <v>38.755525938444599</v>
      </c>
      <c r="H233">
        <f>(Table2[[#This Row],[1Y Return vs Nifty]]-AVERAGE(Table2[1Y Return vs Nifty]))/_xlfn.STDEV.P(Table2[1Y Return vs Nifty])</f>
        <v>0.46711174028079427</v>
      </c>
      <c r="I233">
        <v>-6.1654247083145597</v>
      </c>
      <c r="J233">
        <f>(Table2[[#This Row],[1M Return vs Nifty]]-AVERAGE(Table2[1M Return vs Nifty]))/_xlfn.STDEV.P(Table2[1M Return vs Nifty])</f>
        <v>-0.43056622372503939</v>
      </c>
      <c r="K233">
        <v>25.063834198899698</v>
      </c>
      <c r="L233">
        <f>(Table2[[#This Row],[6M Return vs Nifty]]-AVERAGE(Table2[6M Return vs Nifty]))/_xlfn.STDEV.P(Table2[6M Return vs Nifty])</f>
        <v>0.77210160963686258</v>
      </c>
      <c r="M233">
        <v>0.98071893584291503</v>
      </c>
      <c r="N233">
        <f>(Table2[[#This Row],[1W Return vs Nifty]]-AVERAGE(Table2[1W Return vs Nifty]))/_xlfn.STDEV.P(Table2[1W Return vs Nifty])</f>
        <v>-5.4733894095666681E-2</v>
      </c>
      <c r="O233">
        <v>695.44</v>
      </c>
      <c r="P233">
        <v>702.75773159858295</v>
      </c>
      <c r="Q233">
        <v>614.87497223725302</v>
      </c>
      <c r="R233">
        <v>37.889372250555503</v>
      </c>
      <c r="S233" s="1">
        <f>(Table2[[#This Row],[Close Price]]-Table2[[#This Row],[20D EMA]])/Table2[[#This Row],[20D EMA]]</f>
        <v>-3.7156332681467889E-2</v>
      </c>
      <c r="T233" s="1">
        <f>(Table2[[#This Row],[Close Price]]-Table2[[#This Row],[50D EMA]])/Table2[[#This Row],[50D EMA]]</f>
        <v>-4.718230779639819E-2</v>
      </c>
      <c r="U233" s="1">
        <f>(Table2[[#This Row],[Close Price]]-Table2[[#This Row],[200D EMA]])/Table2[[#This Row],[200D EMA]]</f>
        <v>8.9001878810625976E-2</v>
      </c>
      <c r="V233">
        <v>0.17039514587652099</v>
      </c>
      <c r="W233">
        <v>651</v>
      </c>
      <c r="X233">
        <v>674.75</v>
      </c>
      <c r="Y233">
        <v>642</v>
      </c>
      <c r="Z233">
        <v>683.5</v>
      </c>
      <c r="AA233">
        <v>642</v>
      </c>
      <c r="AB233">
        <v>762.25</v>
      </c>
      <c r="AC233" s="1">
        <f>(Table2[[#This Row],[Close Price]]/Table2[[#This Row],[Day Low]])-1</f>
        <v>2.8571428571428692E-2</v>
      </c>
      <c r="AD233" s="1">
        <f>(Table2[[#This Row],[Day High]]/Table2[[#This Row],[Close Price]])-1</f>
        <v>7.6911589008363812E-3</v>
      </c>
      <c r="AE233" s="1">
        <f>(Table2[[#This Row],[Close Price]]/Table2[[#This Row],[Current Week Low]])-1</f>
        <v>4.2990654205607548E-2</v>
      </c>
      <c r="AF233" s="1">
        <f>(Table2[[#This Row],[Current Week High]]/Table2[[#This Row],[Close Price]])-1</f>
        <v>2.0758661887694041E-2</v>
      </c>
      <c r="AG233" s="1">
        <f>(Table2[[#This Row],[Close Price]]/Table2[[#This Row],[Current Month Low]])-1</f>
        <v>4.2990654205607548E-2</v>
      </c>
      <c r="AH233" s="1">
        <f>(Table2[[#This Row],[Current Month High]]/Table2[[#This Row],[Close Price]])-1</f>
        <v>0.13836618876941453</v>
      </c>
      <c r="AI233">
        <v>25</v>
      </c>
      <c r="AJ233">
        <v>61.349397590361399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0.16</v>
      </c>
      <c r="AM233" t="s">
        <v>3150</v>
      </c>
      <c r="AN233">
        <v>-6.32</v>
      </c>
      <c r="AO233" t="s">
        <v>3149</v>
      </c>
      <c r="AP233">
        <v>2.7631430284490001E-3</v>
      </c>
      <c r="AQ233">
        <f>(Table2[[#This Row],[Sharpe Ratio]]-AVERAGE(Table2[Sharpe Ratio]))/_xlfn.STDEV.P(Table2[Sharpe Ratio])</f>
        <v>-0.62232951614837606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179</v>
      </c>
      <c r="AT233">
        <f>_xlfn.RANK.AVG(Table2[[#This Row],[6M Return vs Nifty Z-Score]],Table2[6M Return vs Nifty Z-Score])</f>
        <v>123</v>
      </c>
      <c r="AU233">
        <f>_xlfn.RANK.AVG(Table2[[#This Row],[Sharpe Ratio Z-Score]],Table2[Sharpe Ratio Z-Score])</f>
        <v>505</v>
      </c>
      <c r="AV233">
        <f>(Table2[[#This Row],[Rank 1Y]]+Table2[[#This Row],[Rank 6M]]+Table2[[#This Row],[Rank Sharpe]])/3</f>
        <v>269</v>
      </c>
    </row>
    <row r="234" spans="1:48" x14ac:dyDescent="0.3">
      <c r="A234" t="s">
        <v>1387</v>
      </c>
      <c r="B234" t="s">
        <v>1388</v>
      </c>
      <c r="C234" t="s">
        <v>3116</v>
      </c>
      <c r="D234" t="s">
        <v>568</v>
      </c>
      <c r="E234">
        <v>7565.1109722749998</v>
      </c>
      <c r="F234">
        <v>567.75</v>
      </c>
      <c r="G234">
        <v>16.0039224684297</v>
      </c>
      <c r="H234">
        <f>(Table2[[#This Row],[1Y Return vs Nifty]]-AVERAGE(Table2[1Y Return vs Nifty]))/_xlfn.STDEV.P(Table2[1Y Return vs Nifty])</f>
        <v>4.3749886255710496E-3</v>
      </c>
      <c r="I234">
        <v>-2.0202417424287802</v>
      </c>
      <c r="J234">
        <f>(Table2[[#This Row],[1M Return vs Nifty]]-AVERAGE(Table2[1M Return vs Nifty]))/_xlfn.STDEV.P(Table2[1M Return vs Nifty])</f>
        <v>6.9912031745215739E-3</v>
      </c>
      <c r="K234">
        <v>12.046751959302799</v>
      </c>
      <c r="L234">
        <f>(Table2[[#This Row],[6M Return vs Nifty]]-AVERAGE(Table2[6M Return vs Nifty]))/_xlfn.STDEV.P(Table2[6M Return vs Nifty])</f>
        <v>0.3317176868879978</v>
      </c>
      <c r="M234">
        <v>2.6311559843274801</v>
      </c>
      <c r="N234">
        <f>(Table2[[#This Row],[1W Return vs Nifty]]-AVERAGE(Table2[1W Return vs Nifty]))/_xlfn.STDEV.P(Table2[1W Return vs Nifty])</f>
        <v>0.34776049468242337</v>
      </c>
      <c r="O234">
        <v>570.70000000000005</v>
      </c>
      <c r="P234">
        <v>568.49309829586105</v>
      </c>
      <c r="Q234">
        <v>509.45483910020903</v>
      </c>
      <c r="R234">
        <v>49.355750088532901</v>
      </c>
      <c r="S234" s="1">
        <f>(Table2[[#This Row],[Close Price]]-Table2[[#This Row],[20D EMA]])/Table2[[#This Row],[20D EMA]]</f>
        <v>-5.1690905905029706E-3</v>
      </c>
      <c r="T234" s="1">
        <f>(Table2[[#This Row],[Close Price]]-Table2[[#This Row],[50D EMA]])/Table2[[#This Row],[50D EMA]]</f>
        <v>-1.3071368818523717E-3</v>
      </c>
      <c r="U234" s="1">
        <f>(Table2[[#This Row],[Close Price]]-Table2[[#This Row],[200D EMA]])/Table2[[#This Row],[200D EMA]]</f>
        <v>0.11442655251395972</v>
      </c>
      <c r="V234">
        <v>0.33517096302605198</v>
      </c>
      <c r="W234">
        <v>552.29999999999995</v>
      </c>
      <c r="X234">
        <v>569.70000000000005</v>
      </c>
      <c r="Y234">
        <v>547.04999999999995</v>
      </c>
      <c r="Z234">
        <v>574</v>
      </c>
      <c r="AA234">
        <v>545.15</v>
      </c>
      <c r="AB234">
        <v>599.5</v>
      </c>
      <c r="AC234" s="1">
        <f>(Table2[[#This Row],[Close Price]]/Table2[[#This Row],[Day Low]])-1</f>
        <v>2.7973927213470917E-2</v>
      </c>
      <c r="AD234" s="1">
        <f>(Table2[[#This Row],[Day High]]/Table2[[#This Row],[Close Price]])-1</f>
        <v>3.434610303830965E-3</v>
      </c>
      <c r="AE234" s="1">
        <f>(Table2[[#This Row],[Close Price]]/Table2[[#This Row],[Current Week Low]])-1</f>
        <v>3.7839319989032116E-2</v>
      </c>
      <c r="AF234" s="1">
        <f>(Table2[[#This Row],[Current Week High]]/Table2[[#This Row],[Close Price]])-1</f>
        <v>1.1008366358432387E-2</v>
      </c>
      <c r="AG234" s="1">
        <f>(Table2[[#This Row],[Close Price]]/Table2[[#This Row],[Current Month Low]])-1</f>
        <v>4.1456479867926221E-2</v>
      </c>
      <c r="AH234" s="1">
        <f>(Table2[[#This Row],[Current Month High]]/Table2[[#This Row],[Close Price]])-1</f>
        <v>5.592250110083663E-2</v>
      </c>
      <c r="AI234">
        <v>12.6728313518273</v>
      </c>
      <c r="AJ234">
        <v>48.025029331247502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0.15</v>
      </c>
      <c r="AM234" t="s">
        <v>3150</v>
      </c>
      <c r="AN234">
        <v>-2.0499999999999998</v>
      </c>
      <c r="AO234" t="s">
        <v>3149</v>
      </c>
      <c r="AP234">
        <v>7.3195300368921995E-2</v>
      </c>
      <c r="AQ234">
        <f>(Table2[[#This Row],[Sharpe Ratio]]-AVERAGE(Table2[Sharpe Ratio]))/_xlfn.STDEV.P(Table2[Sharpe Ratio])</f>
        <v>0.19796057911195805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0.88880495248247171</v>
      </c>
      <c r="AS234">
        <f>_xlfn.RANK.AVG(Table2[[#This Row],[1Y Return vs Nifty Z-Score]],Table2[1Y Return vs Nifty Z-Score])</f>
        <v>302</v>
      </c>
      <c r="AT234">
        <f>_xlfn.RANK.AVG(Table2[[#This Row],[6M Return vs Nifty Z-Score]],Table2[6M Return vs Nifty Z-Score])</f>
        <v>215</v>
      </c>
      <c r="AU234">
        <f>_xlfn.RANK.AVG(Table2[[#This Row],[Sharpe Ratio Z-Score]],Table2[Sharpe Ratio Z-Score])</f>
        <v>295</v>
      </c>
      <c r="AV234">
        <f>(Table2[[#This Row],[Rank 1Y]]+Table2[[#This Row],[Rank 6M]]+Table2[[#This Row],[Rank Sharpe]])/3</f>
        <v>270.66666666666669</v>
      </c>
    </row>
    <row r="235" spans="1:48" x14ac:dyDescent="0.3">
      <c r="A235" t="s">
        <v>512</v>
      </c>
      <c r="B235" t="s">
        <v>513</v>
      </c>
      <c r="C235" t="s">
        <v>3108</v>
      </c>
      <c r="D235" t="s">
        <v>51</v>
      </c>
      <c r="E235">
        <v>39921.627223390002</v>
      </c>
      <c r="F235">
        <v>1573.55</v>
      </c>
      <c r="G235">
        <v>28.451001779733101</v>
      </c>
      <c r="H235">
        <f>(Table2[[#This Row],[1Y Return vs Nifty]]-AVERAGE(Table2[1Y Return vs Nifty]))/_xlfn.STDEV.P(Table2[1Y Return vs Nifty])</f>
        <v>0.25753169714936358</v>
      </c>
      <c r="I235">
        <v>1.0177851258298101</v>
      </c>
      <c r="J235">
        <f>(Table2[[#This Row],[1M Return vs Nifty]]-AVERAGE(Table2[1M Return vs Nifty]))/_xlfn.STDEV.P(Table2[1M Return vs Nifty])</f>
        <v>0.32767939239728638</v>
      </c>
      <c r="K235">
        <v>16.755120014819799</v>
      </c>
      <c r="L235">
        <f>(Table2[[#This Row],[6M Return vs Nifty]]-AVERAGE(Table2[6M Return vs Nifty]))/_xlfn.STDEV.P(Table2[6M Return vs Nifty])</f>
        <v>0.49100757657822613</v>
      </c>
      <c r="M235">
        <v>6.15090468124881</v>
      </c>
      <c r="N235">
        <f>(Table2[[#This Row],[1W Return vs Nifty]]-AVERAGE(Table2[1W Return vs Nifty]))/_xlfn.STDEV.P(Table2[1W Return vs Nifty])</f>
        <v>1.2061265267105019</v>
      </c>
      <c r="O235">
        <v>1565.48</v>
      </c>
      <c r="P235">
        <v>1530.32323642648</v>
      </c>
      <c r="Q235">
        <v>1340.73759773949</v>
      </c>
      <c r="R235">
        <v>53.489060186048199</v>
      </c>
      <c r="S235" s="1">
        <f>(Table2[[#This Row],[Close Price]]-Table2[[#This Row],[20D EMA]])/Table2[[#This Row],[20D EMA]]</f>
        <v>5.154968444183213E-3</v>
      </c>
      <c r="T235" s="1">
        <f>(Table2[[#This Row],[Close Price]]-Table2[[#This Row],[50D EMA]])/Table2[[#This Row],[50D EMA]]</f>
        <v>2.8246819067101501E-2</v>
      </c>
      <c r="U235" s="1">
        <f>(Table2[[#This Row],[Close Price]]-Table2[[#This Row],[200D EMA]])/Table2[[#This Row],[200D EMA]]</f>
        <v>0.17364501648423697</v>
      </c>
      <c r="V235">
        <v>0.99894261656128003</v>
      </c>
      <c r="W235">
        <v>1554.4</v>
      </c>
      <c r="X235">
        <v>1587.5</v>
      </c>
      <c r="Y235">
        <v>1507.25</v>
      </c>
      <c r="Z235">
        <v>1606.7</v>
      </c>
      <c r="AA235">
        <v>1489.25</v>
      </c>
      <c r="AB235">
        <v>1618.05</v>
      </c>
      <c r="AC235" s="1">
        <f>(Table2[[#This Row],[Close Price]]/Table2[[#This Row],[Day Low]])-1</f>
        <v>1.2319866186309758E-2</v>
      </c>
      <c r="AD235" s="1">
        <f>(Table2[[#This Row],[Day High]]/Table2[[#This Row],[Close Price]])-1</f>
        <v>8.8653045661084562E-3</v>
      </c>
      <c r="AE235" s="1">
        <f>(Table2[[#This Row],[Close Price]]/Table2[[#This Row],[Current Week Low]])-1</f>
        <v>4.3987394261071566E-2</v>
      </c>
      <c r="AF235" s="1">
        <f>(Table2[[#This Row],[Current Week High]]/Table2[[#This Row],[Close Price]])-1</f>
        <v>2.1067014076451285E-2</v>
      </c>
      <c r="AG235" s="1">
        <f>(Table2[[#This Row],[Close Price]]/Table2[[#This Row],[Current Month Low]])-1</f>
        <v>5.6605673996978245E-2</v>
      </c>
      <c r="AH235" s="1">
        <f>(Table2[[#This Row],[Current Month High]]/Table2[[#This Row],[Close Price]])-1</f>
        <v>2.8280003813034194E-2</v>
      </c>
      <c r="AI235">
        <v>8.5856820564964504</v>
      </c>
      <c r="AJ235">
        <v>51.157540826128702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0.21</v>
      </c>
      <c r="AM235" t="s">
        <v>3150</v>
      </c>
      <c r="AN235">
        <v>-2.09</v>
      </c>
      <c r="AO235" t="s">
        <v>3149</v>
      </c>
      <c r="AP235">
        <v>3.7870236156627997E-2</v>
      </c>
      <c r="AQ235">
        <f>(Table2[[#This Row],[Sharpe Ratio]]-AVERAGE(Table2[Sharpe Ratio]))/_xlfn.STDEV.P(Table2[Sharpe Ratio])</f>
        <v>-0.21345377168954571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2.0688914211458322</v>
      </c>
      <c r="AS235">
        <f>_xlfn.RANK.AVG(Table2[[#This Row],[1Y Return vs Nifty Z-Score]],Table2[1Y Return vs Nifty Z-Score])</f>
        <v>231</v>
      </c>
      <c r="AT235">
        <f>_xlfn.RANK.AVG(Table2[[#This Row],[6M Return vs Nifty Z-Score]],Table2[6M Return vs Nifty Z-Score])</f>
        <v>177</v>
      </c>
      <c r="AU235">
        <f>_xlfn.RANK.AVG(Table2[[#This Row],[Sharpe Ratio Z-Score]],Table2[Sharpe Ratio Z-Score])</f>
        <v>405</v>
      </c>
      <c r="AV235">
        <f>(Table2[[#This Row],[Rank 1Y]]+Table2[[#This Row],[Rank 6M]]+Table2[[#This Row],[Rank Sharpe]])/3</f>
        <v>271</v>
      </c>
    </row>
    <row r="236" spans="1:48" x14ac:dyDescent="0.3">
      <c r="A236" t="s">
        <v>1653</v>
      </c>
      <c r="B236" t="s">
        <v>1654</v>
      </c>
      <c r="C236" t="s">
        <v>3108</v>
      </c>
      <c r="D236" t="s">
        <v>247</v>
      </c>
      <c r="E236">
        <v>5239.8689711549996</v>
      </c>
      <c r="F236">
        <v>605.95000000000005</v>
      </c>
      <c r="G236">
        <v>37.523536685774999</v>
      </c>
      <c r="H236">
        <f>(Table2[[#This Row],[1Y Return vs Nifty]]-AVERAGE(Table2[1Y Return vs Nifty]))/_xlfn.STDEV.P(Table2[1Y Return vs Nifty])</f>
        <v>0.44205475009520967</v>
      </c>
      <c r="I236">
        <v>1.0879920184755401</v>
      </c>
      <c r="J236">
        <f>(Table2[[#This Row],[1M Return vs Nifty]]-AVERAGE(Table2[1M Return vs Nifty]))/_xlfn.STDEV.P(Table2[1M Return vs Nifty])</f>
        <v>0.33509029501593951</v>
      </c>
      <c r="K236">
        <v>31.976446154191098</v>
      </c>
      <c r="L236">
        <f>(Table2[[#This Row],[6M Return vs Nifty]]-AVERAGE(Table2[6M Return vs Nifty]))/_xlfn.STDEV.P(Table2[6M Return vs Nifty])</f>
        <v>1.0059637849906995</v>
      </c>
      <c r="M236">
        <v>4.3491356874775002</v>
      </c>
      <c r="N236">
        <f>(Table2[[#This Row],[1W Return vs Nifty]]-AVERAGE(Table2[1W Return vs Nifty]))/_xlfn.STDEV.P(Table2[1W Return vs Nifty])</f>
        <v>0.76672660501510637</v>
      </c>
      <c r="O236">
        <v>622.73</v>
      </c>
      <c r="P236">
        <v>597.101583560059</v>
      </c>
      <c r="Q236">
        <v>497.70834825149802</v>
      </c>
      <c r="R236">
        <v>42.703113374885604</v>
      </c>
      <c r="S236" s="1">
        <f>(Table2[[#This Row],[Close Price]]-Table2[[#This Row],[20D EMA]])/Table2[[#This Row],[20D EMA]]</f>
        <v>-2.6945867390361748E-2</v>
      </c>
      <c r="T236" s="1">
        <f>(Table2[[#This Row],[Close Price]]-Table2[[#This Row],[50D EMA]])/Table2[[#This Row],[50D EMA]]</f>
        <v>1.4818946530311849E-2</v>
      </c>
      <c r="U236" s="1">
        <f>(Table2[[#This Row],[Close Price]]-Table2[[#This Row],[200D EMA]])/Table2[[#This Row],[200D EMA]]</f>
        <v>0.21748008071145758</v>
      </c>
      <c r="V236">
        <v>0.92419489337008498</v>
      </c>
      <c r="W236">
        <v>598</v>
      </c>
      <c r="X236">
        <v>613</v>
      </c>
      <c r="Y236">
        <v>596.1</v>
      </c>
      <c r="Z236">
        <v>619.95000000000005</v>
      </c>
      <c r="AA236">
        <v>581</v>
      </c>
      <c r="AB236">
        <v>693</v>
      </c>
      <c r="AC236" s="1">
        <f>(Table2[[#This Row],[Close Price]]/Table2[[#This Row],[Day Low]])-1</f>
        <v>1.3294314381270933E-2</v>
      </c>
      <c r="AD236" s="1">
        <f>(Table2[[#This Row],[Day High]]/Table2[[#This Row],[Close Price]])-1</f>
        <v>1.1634623318755644E-2</v>
      </c>
      <c r="AE236" s="1">
        <f>(Table2[[#This Row],[Close Price]]/Table2[[#This Row],[Current Week Low]])-1</f>
        <v>1.6524073142090367E-2</v>
      </c>
      <c r="AF236" s="1">
        <f>(Table2[[#This Row],[Current Week High]]/Table2[[#This Row],[Close Price]])-1</f>
        <v>2.3104216519514775E-2</v>
      </c>
      <c r="AG236" s="1">
        <f>(Table2[[#This Row],[Close Price]]/Table2[[#This Row],[Current Month Low]])-1</f>
        <v>4.2943201376936413E-2</v>
      </c>
      <c r="AH236" s="1">
        <f>(Table2[[#This Row],[Current Month High]]/Table2[[#This Row],[Close Price]])-1</f>
        <v>0.14365871771598315</v>
      </c>
      <c r="AI236">
        <v>14.3658717715983</v>
      </c>
      <c r="AJ236">
        <v>68.3194444444444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0.24</v>
      </c>
      <c r="AM236" t="s">
        <v>3150</v>
      </c>
      <c r="AN236">
        <v>-9.9600000000000009</v>
      </c>
      <c r="AO236" t="s">
        <v>3149</v>
      </c>
      <c r="AQ236">
        <f>(Table2[[#This Row],[Sharpe Ratio]]-AVERAGE(Table2[Sharpe Ratio]))/_xlfn.STDEV.P(Table2[Sharpe Ratio])</f>
        <v>-0.65451053890290556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1.8953248962140496</v>
      </c>
      <c r="AS236">
        <f>_xlfn.RANK.AVG(Table2[[#This Row],[1Y Return vs Nifty Z-Score]],Table2[1Y Return vs Nifty Z-Score])</f>
        <v>187</v>
      </c>
      <c r="AT236">
        <f>_xlfn.RANK.AVG(Table2[[#This Row],[6M Return vs Nifty Z-Score]],Table2[6M Return vs Nifty Z-Score])</f>
        <v>94</v>
      </c>
      <c r="AU236">
        <f>_xlfn.RANK.AVG(Table2[[#This Row],[Sharpe Ratio Z-Score]],Table2[Sharpe Ratio Z-Score])</f>
        <v>534</v>
      </c>
      <c r="AV236">
        <f>(Table2[[#This Row],[Rank 1Y]]+Table2[[#This Row],[Rank 6M]]+Table2[[#This Row],[Rank Sharpe]])/3</f>
        <v>271.66666666666669</v>
      </c>
    </row>
    <row r="237" spans="1:48" x14ac:dyDescent="0.3">
      <c r="A237" t="s">
        <v>1606</v>
      </c>
      <c r="B237" t="s">
        <v>1607</v>
      </c>
      <c r="C237" t="s">
        <v>3113</v>
      </c>
      <c r="D237" t="s">
        <v>267</v>
      </c>
      <c r="E237">
        <v>5665.8188562099904</v>
      </c>
      <c r="F237">
        <v>2604.85</v>
      </c>
      <c r="G237">
        <v>3.3114932965544699</v>
      </c>
      <c r="H237">
        <f>(Table2[[#This Row],[1Y Return vs Nifty]]-AVERAGE(Table2[1Y Return vs Nifty]))/_xlfn.STDEV.P(Table2[1Y Return vs Nifty])</f>
        <v>-0.25377180324112514</v>
      </c>
      <c r="I237">
        <v>-10.905424764915599</v>
      </c>
      <c r="J237">
        <f>(Table2[[#This Row],[1M Return vs Nifty]]-AVERAGE(Table2[1M Return vs Nifty]))/_xlfn.STDEV.P(Table2[1M Return vs Nifty])</f>
        <v>-0.93091138227147974</v>
      </c>
      <c r="K237">
        <v>6.8063632398380296</v>
      </c>
      <c r="L237">
        <f>(Table2[[#This Row],[6M Return vs Nifty]]-AVERAGE(Table2[6M Return vs Nifty]))/_xlfn.STDEV.P(Table2[6M Return vs Nifty])</f>
        <v>0.15442888295106727</v>
      </c>
      <c r="M237">
        <v>2.6640636017310699</v>
      </c>
      <c r="N237">
        <f>(Table2[[#This Row],[1W Return vs Nifty]]-AVERAGE(Table2[1W Return vs Nifty]))/_xlfn.STDEV.P(Table2[1W Return vs Nifty])</f>
        <v>0.35578572131264408</v>
      </c>
      <c r="O237">
        <v>2818.82</v>
      </c>
      <c r="P237">
        <v>3009.9115465861801</v>
      </c>
      <c r="Q237">
        <v>2786.0396173990198</v>
      </c>
      <c r="R237">
        <v>25.628278551971</v>
      </c>
      <c r="S237" s="1">
        <f>(Table2[[#This Row],[Close Price]]-Table2[[#This Row],[20D EMA]])/Table2[[#This Row],[20D EMA]]</f>
        <v>-7.5907649300061816E-2</v>
      </c>
      <c r="T237" s="1">
        <f>(Table2[[#This Row],[Close Price]]-Table2[[#This Row],[50D EMA]])/Table2[[#This Row],[50D EMA]]</f>
        <v>-0.13457589710421825</v>
      </c>
      <c r="U237" s="1">
        <f>(Table2[[#This Row],[Close Price]]-Table2[[#This Row],[200D EMA]])/Table2[[#This Row],[200D EMA]]</f>
        <v>-6.5034831618142677E-2</v>
      </c>
      <c r="V237">
        <v>1.0295095317495699</v>
      </c>
      <c r="W237">
        <v>2475</v>
      </c>
      <c r="X237">
        <v>2620.3000000000002</v>
      </c>
      <c r="Y237">
        <v>2475</v>
      </c>
      <c r="Z237">
        <v>2679.3</v>
      </c>
      <c r="AA237">
        <v>2475</v>
      </c>
      <c r="AB237">
        <v>3146</v>
      </c>
      <c r="AC237" s="1">
        <f>(Table2[[#This Row],[Close Price]]/Table2[[#This Row],[Day Low]])-1</f>
        <v>5.2464646464646325E-2</v>
      </c>
      <c r="AD237" s="1">
        <f>(Table2[[#This Row],[Day High]]/Table2[[#This Row],[Close Price]])-1</f>
        <v>5.9312436416685266E-3</v>
      </c>
      <c r="AE237" s="1">
        <f>(Table2[[#This Row],[Close Price]]/Table2[[#This Row],[Current Week Low]])-1</f>
        <v>5.2464646464646325E-2</v>
      </c>
      <c r="AF237" s="1">
        <f>(Table2[[#This Row],[Current Week High]]/Table2[[#This Row],[Close Price]])-1</f>
        <v>2.858130026681005E-2</v>
      </c>
      <c r="AG237" s="1">
        <f>(Table2[[#This Row],[Close Price]]/Table2[[#This Row],[Current Month Low]])-1</f>
        <v>5.2464646464646325E-2</v>
      </c>
      <c r="AH237" s="1">
        <f>(Table2[[#This Row],[Current Month High]]/Table2[[#This Row],[Close Price]])-1</f>
        <v>0.2077470871643281</v>
      </c>
      <c r="AI237">
        <v>50.9875808587826</v>
      </c>
      <c r="AJ237">
        <v>69.973898858075003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-0.22</v>
      </c>
      <c r="AM237" t="s">
        <v>3149</v>
      </c>
      <c r="AN237">
        <v>-17.37</v>
      </c>
      <c r="AO237" t="s">
        <v>3149</v>
      </c>
      <c r="AP237">
        <v>0.11700915728852899</v>
      </c>
      <c r="AQ237">
        <f>(Table2[[#This Row],[Sharpe Ratio]]-AVERAGE(Table2[Sharpe Ratio]))/_xlfn.STDEV.P(Table2[Sharpe Ratio])</f>
        <v>0.70823989219008443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398</v>
      </c>
      <c r="AT237">
        <f>_xlfn.RANK.AVG(Table2[[#This Row],[6M Return vs Nifty Z-Score]],Table2[6M Return vs Nifty Z-Score])</f>
        <v>255</v>
      </c>
      <c r="AU237">
        <f>_xlfn.RANK.AVG(Table2[[#This Row],[Sharpe Ratio Z-Score]],Table2[Sharpe Ratio Z-Score])</f>
        <v>164</v>
      </c>
      <c r="AV237">
        <f>(Table2[[#This Row],[Rank 1Y]]+Table2[[#This Row],[Rank 6M]]+Table2[[#This Row],[Rank Sharpe]])/3</f>
        <v>272.33333333333331</v>
      </c>
    </row>
    <row r="238" spans="1:48" x14ac:dyDescent="0.3">
      <c r="A238" t="s">
        <v>392</v>
      </c>
      <c r="B238" t="s">
        <v>393</v>
      </c>
      <c r="C238" t="s">
        <v>3117</v>
      </c>
      <c r="D238" t="s">
        <v>134</v>
      </c>
      <c r="E238">
        <v>54849.466650750001</v>
      </c>
      <c r="F238">
        <v>1534.25</v>
      </c>
      <c r="G238">
        <v>13.650741315194299</v>
      </c>
      <c r="H238">
        <f>(Table2[[#This Row],[1Y Return vs Nifty]]-AVERAGE(Table2[1Y Return vs Nifty]))/_xlfn.STDEV.P(Table2[1Y Return vs Nifty])</f>
        <v>-4.348552390224017E-2</v>
      </c>
      <c r="I238">
        <v>-2.92698210512917</v>
      </c>
      <c r="J238">
        <f>(Table2[[#This Row],[1M Return vs Nifty]]-AVERAGE(Table2[1M Return vs Nifty]))/_xlfn.STDEV.P(Table2[1M Return vs Nifty])</f>
        <v>-8.8722540521319351E-2</v>
      </c>
      <c r="K238">
        <v>-6.0526776126085702</v>
      </c>
      <c r="L238">
        <f>(Table2[[#This Row],[6M Return vs Nifty]]-AVERAGE(Table2[6M Return vs Nifty]))/_xlfn.STDEV.P(Table2[6M Return vs Nifty])</f>
        <v>-0.28060830504196971</v>
      </c>
      <c r="M238">
        <v>2.85438240260194</v>
      </c>
      <c r="N238">
        <f>(Table2[[#This Row],[1W Return vs Nifty]]-AVERAGE(Table2[1W Return vs Nifty]))/_xlfn.STDEV.P(Table2[1W Return vs Nifty])</f>
        <v>0.40219903316833477</v>
      </c>
      <c r="O238">
        <v>1513.07</v>
      </c>
      <c r="P238">
        <v>1595.05189998166</v>
      </c>
      <c r="Q238">
        <v>1554.0817872725299</v>
      </c>
      <c r="R238">
        <v>58.241259372952499</v>
      </c>
      <c r="S238" s="1">
        <f>(Table2[[#This Row],[Close Price]]-Table2[[#This Row],[20D EMA]])/Table2[[#This Row],[20D EMA]]</f>
        <v>1.3998030494293103E-2</v>
      </c>
      <c r="T238" s="1">
        <f>(Table2[[#This Row],[Close Price]]-Table2[[#This Row],[50D EMA]])/Table2[[#This Row],[50D EMA]]</f>
        <v>-3.8119073104993684E-2</v>
      </c>
      <c r="U238" s="1">
        <f>(Table2[[#This Row],[Close Price]]-Table2[[#This Row],[200D EMA]])/Table2[[#This Row],[200D EMA]]</f>
        <v>-1.2761096253071367E-2</v>
      </c>
      <c r="V238">
        <v>0.72822826724337397</v>
      </c>
      <c r="W238">
        <v>1460.05</v>
      </c>
      <c r="X238">
        <v>1544.85</v>
      </c>
      <c r="Y238">
        <v>1406.3</v>
      </c>
      <c r="Z238">
        <v>1544.85</v>
      </c>
      <c r="AA238">
        <v>1392.1</v>
      </c>
      <c r="AB238">
        <v>1560</v>
      </c>
      <c r="AC238" s="1">
        <f>(Table2[[#This Row],[Close Price]]/Table2[[#This Row],[Day Low]])-1</f>
        <v>5.0820177391185162E-2</v>
      </c>
      <c r="AD238" s="1">
        <f>(Table2[[#This Row],[Day High]]/Table2[[#This Row],[Close Price]])-1</f>
        <v>6.9089131497472867E-3</v>
      </c>
      <c r="AE238" s="1">
        <f>(Table2[[#This Row],[Close Price]]/Table2[[#This Row],[Current Week Low]])-1</f>
        <v>9.0983431700206285E-2</v>
      </c>
      <c r="AF238" s="1">
        <f>(Table2[[#This Row],[Current Week High]]/Table2[[#This Row],[Close Price]])-1</f>
        <v>6.9089131497472867E-3</v>
      </c>
      <c r="AG238" s="1">
        <f>(Table2[[#This Row],[Close Price]]/Table2[[#This Row],[Current Month Low]])-1</f>
        <v>0.10211191724732416</v>
      </c>
      <c r="AH238" s="1">
        <f>(Table2[[#This Row],[Current Month High]]/Table2[[#This Row],[Close Price]])-1</f>
        <v>1.6783444679810966E-2</v>
      </c>
      <c r="AI238">
        <v>34.8215740589864</v>
      </c>
      <c r="AJ238">
        <v>43.253968253968203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-0.11</v>
      </c>
      <c r="AM238" t="s">
        <v>3149</v>
      </c>
      <c r="AN238">
        <v>-1.03</v>
      </c>
      <c r="AO238" t="s">
        <v>3149</v>
      </c>
      <c r="AP238">
        <v>0.15216456497074399</v>
      </c>
      <c r="AQ238">
        <f>(Table2[[#This Row],[Sharpe Ratio]]-AVERAGE(Table2[Sharpe Ratio]))/_xlfn.STDEV.P(Table2[Sharpe Ratio])</f>
        <v>1.1176783334571507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314</v>
      </c>
      <c r="AT238">
        <f>_xlfn.RANK.AVG(Table2[[#This Row],[6M Return vs Nifty Z-Score]],Table2[6M Return vs Nifty Z-Score])</f>
        <v>412</v>
      </c>
      <c r="AU238">
        <f>_xlfn.RANK.AVG(Table2[[#This Row],[Sharpe Ratio Z-Score]],Table2[Sharpe Ratio Z-Score])</f>
        <v>92</v>
      </c>
      <c r="AV238">
        <f>(Table2[[#This Row],[Rank 1Y]]+Table2[[#This Row],[Rank 6M]]+Table2[[#This Row],[Rank Sharpe]])/3</f>
        <v>272.66666666666669</v>
      </c>
    </row>
    <row r="239" spans="1:48" x14ac:dyDescent="0.3">
      <c r="A239" t="s">
        <v>243</v>
      </c>
      <c r="B239" t="s">
        <v>244</v>
      </c>
      <c r="C239" t="s">
        <v>3116</v>
      </c>
      <c r="D239" t="s">
        <v>111</v>
      </c>
      <c r="E239">
        <v>97173.746804134993</v>
      </c>
      <c r="F239">
        <v>7515.35</v>
      </c>
      <c r="G239">
        <v>42.871595936038801</v>
      </c>
      <c r="H239">
        <f>(Table2[[#This Row],[1Y Return vs Nifty]]-AVERAGE(Table2[1Y Return vs Nifty]))/_xlfn.STDEV.P(Table2[1Y Return vs Nifty])</f>
        <v>0.55082702051510724</v>
      </c>
      <c r="I239">
        <v>-0.74999434153497302</v>
      </c>
      <c r="J239">
        <f>(Table2[[#This Row],[1M Return vs Nifty]]-AVERAGE(Table2[1M Return vs Nifty]))/_xlfn.STDEV.P(Table2[1M Return vs Nifty])</f>
        <v>0.14107604064373561</v>
      </c>
      <c r="K239">
        <v>13.689409374371801</v>
      </c>
      <c r="L239">
        <f>(Table2[[#This Row],[6M Return vs Nifty]]-AVERAGE(Table2[6M Return vs Nifty]))/_xlfn.STDEV.P(Table2[6M Return vs Nifty])</f>
        <v>0.38729081017825967</v>
      </c>
      <c r="M239">
        <v>0.83649841992634999</v>
      </c>
      <c r="N239">
        <f>(Table2[[#This Row],[1W Return vs Nifty]]-AVERAGE(Table2[1W Return vs Nifty]))/_xlfn.STDEV.P(Table2[1W Return vs Nifty])</f>
        <v>-8.9905152797353241E-2</v>
      </c>
      <c r="O239">
        <v>7736.2</v>
      </c>
      <c r="P239">
        <v>7730.3967741521501</v>
      </c>
      <c r="Q239">
        <v>6782.4001286706598</v>
      </c>
      <c r="R239">
        <v>40.344463908123302</v>
      </c>
      <c r="S239" s="1">
        <f>(Table2[[#This Row],[Close Price]]-Table2[[#This Row],[20D EMA]])/Table2[[#This Row],[20D EMA]]</f>
        <v>-2.8547607352446869E-2</v>
      </c>
      <c r="T239" s="1">
        <f>(Table2[[#This Row],[Close Price]]-Table2[[#This Row],[50D EMA]])/Table2[[#This Row],[50D EMA]]</f>
        <v>-2.7818335906275072E-2</v>
      </c>
      <c r="U239" s="1">
        <f>(Table2[[#This Row],[Close Price]]-Table2[[#This Row],[200D EMA]])/Table2[[#This Row],[200D EMA]]</f>
        <v>0.10806644512626205</v>
      </c>
      <c r="V239">
        <v>1.20252899963301</v>
      </c>
      <c r="W239">
        <v>7491</v>
      </c>
      <c r="X239">
        <v>7600.05</v>
      </c>
      <c r="Y239">
        <v>7491</v>
      </c>
      <c r="Z239">
        <v>7875.8</v>
      </c>
      <c r="AA239">
        <v>7370.55</v>
      </c>
      <c r="AB239">
        <v>8100</v>
      </c>
      <c r="AC239" s="1">
        <f>(Table2[[#This Row],[Close Price]]/Table2[[#This Row],[Day Low]])-1</f>
        <v>3.250567347483635E-3</v>
      </c>
      <c r="AD239" s="1">
        <f>(Table2[[#This Row],[Day High]]/Table2[[#This Row],[Close Price]])-1</f>
        <v>1.1270266853839139E-2</v>
      </c>
      <c r="AE239" s="1">
        <f>(Table2[[#This Row],[Close Price]]/Table2[[#This Row],[Current Week Low]])-1</f>
        <v>3.250567347483635E-3</v>
      </c>
      <c r="AF239" s="1">
        <f>(Table2[[#This Row],[Current Week High]]/Table2[[#This Row],[Close Price]])-1</f>
        <v>4.7961838104679133E-2</v>
      </c>
      <c r="AG239" s="1">
        <f>(Table2[[#This Row],[Close Price]]/Table2[[#This Row],[Current Month Low]])-1</f>
        <v>1.9645752352266843E-2</v>
      </c>
      <c r="AH239" s="1">
        <f>(Table2[[#This Row],[Current Month High]]/Table2[[#This Row],[Close Price]])-1</f>
        <v>7.7794114711889684E-2</v>
      </c>
      <c r="AI239">
        <v>12.7292807387546</v>
      </c>
      <c r="AJ239">
        <v>66.250414777126394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0.02</v>
      </c>
      <c r="AM239" t="s">
        <v>3150</v>
      </c>
      <c r="AN239">
        <v>0.63</v>
      </c>
      <c r="AO239" t="s">
        <v>3150</v>
      </c>
      <c r="AP239">
        <v>1.4345151463423999E-2</v>
      </c>
      <c r="AQ239">
        <f>(Table2[[#This Row],[Sharpe Ratio]]-AVERAGE(Table2[Sharpe Ratio]))/_xlfn.STDEV.P(Table2[Sharpe Ratio])</f>
        <v>-0.48743933017117863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0.50184938836857063</v>
      </c>
      <c r="AS239">
        <f>_xlfn.RANK.AVG(Table2[[#This Row],[1Y Return vs Nifty Z-Score]],Table2[1Y Return vs Nifty Z-Score])</f>
        <v>159</v>
      </c>
      <c r="AT239">
        <f>_xlfn.RANK.AVG(Table2[[#This Row],[6M Return vs Nifty Z-Score]],Table2[6M Return vs Nifty Z-Score])</f>
        <v>196</v>
      </c>
      <c r="AU239">
        <f>_xlfn.RANK.AVG(Table2[[#This Row],[Sharpe Ratio Z-Score]],Table2[Sharpe Ratio Z-Score])</f>
        <v>467</v>
      </c>
      <c r="AV239">
        <f>(Table2[[#This Row],[Rank 1Y]]+Table2[[#This Row],[Rank 6M]]+Table2[[#This Row],[Rank Sharpe]])/3</f>
        <v>274</v>
      </c>
    </row>
    <row r="240" spans="1:48" x14ac:dyDescent="0.3">
      <c r="A240" t="s">
        <v>1693</v>
      </c>
      <c r="B240" t="s">
        <v>1694</v>
      </c>
      <c r="C240" t="s">
        <v>3112</v>
      </c>
      <c r="D240" t="s">
        <v>276</v>
      </c>
      <c r="E240">
        <v>4986.5362167599997</v>
      </c>
      <c r="F240">
        <v>1833.9</v>
      </c>
      <c r="G240">
        <v>39.293979767127297</v>
      </c>
      <c r="H240">
        <f>(Table2[[#This Row],[1Y Return vs Nifty]]-AVERAGE(Table2[1Y Return vs Nifty]))/_xlfn.STDEV.P(Table2[1Y Return vs Nifty])</f>
        <v>0.47806316073471217</v>
      </c>
      <c r="I240">
        <v>-20.2082002841403</v>
      </c>
      <c r="J240">
        <f>(Table2[[#This Row],[1M Return vs Nifty]]-AVERAGE(Table2[1M Return vs Nifty]))/_xlfn.STDEV.P(Table2[1M Return vs Nifty])</f>
        <v>-1.9128942169776353</v>
      </c>
      <c r="K240">
        <v>42.449049478138797</v>
      </c>
      <c r="L240">
        <f>(Table2[[#This Row],[6M Return vs Nifty]]-AVERAGE(Table2[6M Return vs Nifty]))/_xlfn.STDEV.P(Table2[6M Return vs Nifty])</f>
        <v>1.360264852488273</v>
      </c>
      <c r="M240">
        <v>-0.93417548837483499</v>
      </c>
      <c r="N240">
        <f>(Table2[[#This Row],[1W Return vs Nifty]]-AVERAGE(Table2[1W Return vs Nifty]))/_xlfn.STDEV.P(Table2[1W Return vs Nifty])</f>
        <v>-0.52172187255736313</v>
      </c>
      <c r="O240">
        <v>2014.8</v>
      </c>
      <c r="P240">
        <v>2096.25061895619</v>
      </c>
      <c r="Q240">
        <v>1809.19684785512</v>
      </c>
      <c r="R240">
        <v>27.550510677866601</v>
      </c>
      <c r="S240" s="1">
        <f>(Table2[[#This Row],[Close Price]]-Table2[[#This Row],[20D EMA]])/Table2[[#This Row],[20D EMA]]</f>
        <v>-8.9785586658725366E-2</v>
      </c>
      <c r="T240" s="1">
        <f>(Table2[[#This Row],[Close Price]]-Table2[[#This Row],[50D EMA]])/Table2[[#This Row],[50D EMA]]</f>
        <v>-0.12515231555987574</v>
      </c>
      <c r="U240" s="1">
        <f>(Table2[[#This Row],[Close Price]]-Table2[[#This Row],[200D EMA]])/Table2[[#This Row],[200D EMA]]</f>
        <v>1.3654209144884754E-2</v>
      </c>
      <c r="V240">
        <v>0.388897275166114</v>
      </c>
      <c r="W240">
        <v>1830</v>
      </c>
      <c r="X240">
        <v>1895.95</v>
      </c>
      <c r="Y240">
        <v>1830</v>
      </c>
      <c r="Z240">
        <v>1961.95</v>
      </c>
      <c r="AA240">
        <v>1830</v>
      </c>
      <c r="AB240">
        <v>2089</v>
      </c>
      <c r="AC240" s="1">
        <f>(Table2[[#This Row],[Close Price]]/Table2[[#This Row],[Day Low]])-1</f>
        <v>2.1311475409837577E-3</v>
      </c>
      <c r="AD240" s="1">
        <f>(Table2[[#This Row],[Day High]]/Table2[[#This Row],[Close Price]])-1</f>
        <v>3.3834996455641031E-2</v>
      </c>
      <c r="AE240" s="1">
        <f>(Table2[[#This Row],[Close Price]]/Table2[[#This Row],[Current Week Low]])-1</f>
        <v>2.1311475409837577E-3</v>
      </c>
      <c r="AF240" s="1">
        <f>(Table2[[#This Row],[Current Week High]]/Table2[[#This Row],[Close Price]])-1</f>
        <v>6.982387262118972E-2</v>
      </c>
      <c r="AG240" s="1">
        <f>(Table2[[#This Row],[Close Price]]/Table2[[#This Row],[Current Month Low]])-1</f>
        <v>2.1311475409837577E-3</v>
      </c>
      <c r="AH240" s="1">
        <f>(Table2[[#This Row],[Current Month High]]/Table2[[#This Row],[Close Price]])-1</f>
        <v>0.1391024592398713</v>
      </c>
      <c r="AI240">
        <v>42.870385517203701</v>
      </c>
      <c r="AJ240">
        <v>92.768171545698195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0.01</v>
      </c>
      <c r="AM240" t="s">
        <v>3150</v>
      </c>
      <c r="AN240">
        <v>-10.68</v>
      </c>
      <c r="AO240" t="s">
        <v>3149</v>
      </c>
      <c r="AP240">
        <v>-1.2374383152566001E-2</v>
      </c>
      <c r="AQ240">
        <f>(Table2[[#This Row],[Sharpe Ratio]]-AVERAGE(Table2[Sharpe Ratio]))/_xlfn.STDEV.P(Table2[Sharpe Ratio])</f>
        <v>-0.79862913924532797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174</v>
      </c>
      <c r="AT240">
        <f>_xlfn.RANK.AVG(Table2[[#This Row],[6M Return vs Nifty Z-Score]],Table2[6M Return vs Nifty Z-Score])</f>
        <v>61</v>
      </c>
      <c r="AU240">
        <f>_xlfn.RANK.AVG(Table2[[#This Row],[Sharpe Ratio Z-Score]],Table2[Sharpe Ratio Z-Score])</f>
        <v>587</v>
      </c>
      <c r="AV240">
        <f>(Table2[[#This Row],[Rank 1Y]]+Table2[[#This Row],[Rank 6M]]+Table2[[#This Row],[Rank Sharpe]])/3</f>
        <v>274</v>
      </c>
    </row>
    <row r="241" spans="1:48" x14ac:dyDescent="0.3">
      <c r="A241" t="s">
        <v>776</v>
      </c>
      <c r="B241" t="s">
        <v>777</v>
      </c>
      <c r="C241" t="s">
        <v>3120</v>
      </c>
      <c r="D241" t="s">
        <v>166</v>
      </c>
      <c r="E241">
        <v>20015.357649919999</v>
      </c>
      <c r="F241">
        <v>1292.8</v>
      </c>
      <c r="G241">
        <v>26.365381058160999</v>
      </c>
      <c r="H241">
        <f>(Table2[[#This Row],[1Y Return vs Nifty]]-AVERAGE(Table2[1Y Return vs Nifty]))/_xlfn.STDEV.P(Table2[1Y Return vs Nifty])</f>
        <v>0.21511300085145096</v>
      </c>
      <c r="I241">
        <v>22.7229937602647</v>
      </c>
      <c r="J241">
        <f>(Table2[[#This Row],[1M Return vs Nifty]]-AVERAGE(Table2[1M Return vs Nifty]))/_xlfn.STDEV.P(Table2[1M Return vs Nifty])</f>
        <v>2.6188388704137173</v>
      </c>
      <c r="K241">
        <v>24.7441874115394</v>
      </c>
      <c r="L241">
        <f>(Table2[[#This Row],[6M Return vs Nifty]]-AVERAGE(Table2[6M Return vs Nifty]))/_xlfn.STDEV.P(Table2[6M Return vs Nifty])</f>
        <v>0.76128756517430263</v>
      </c>
      <c r="M241">
        <v>9.7935981660848501</v>
      </c>
      <c r="N241">
        <f>(Table2[[#This Row],[1W Return vs Nifty]]-AVERAGE(Table2[1W Return vs Nifty]))/_xlfn.STDEV.P(Table2[1W Return vs Nifty])</f>
        <v>2.0944752759289273</v>
      </c>
      <c r="O241" t="e">
        <v>#N/A</v>
      </c>
      <c r="P241">
        <v>1123.73009417958</v>
      </c>
      <c r="Q241">
        <v>1046.46777865475</v>
      </c>
      <c r="R241">
        <v>67.450354656117796</v>
      </c>
      <c r="S241" s="1" t="e">
        <f>(Table2[[#This Row],[Close Price]]-Table2[[#This Row],[20D EMA]])/Table2[[#This Row],[20D EMA]]</f>
        <v>#N/A</v>
      </c>
      <c r="T241" s="1">
        <f>(Table2[[#This Row],[Close Price]]-Table2[[#This Row],[50D EMA]])/Table2[[#This Row],[50D EMA]]</f>
        <v>0.15045419420208339</v>
      </c>
      <c r="U241" s="1">
        <f>(Table2[[#This Row],[Close Price]]-Table2[[#This Row],[200D EMA]])/Table2[[#This Row],[200D EMA]]</f>
        <v>0.23539398572014683</v>
      </c>
      <c r="V241">
        <v>3.5497342870011601</v>
      </c>
      <c r="W241" t="e">
        <v>#N/A</v>
      </c>
      <c r="X241" t="e">
        <v>#N/A</v>
      </c>
      <c r="Y241" t="e">
        <v>#N/A</v>
      </c>
      <c r="Z241" t="e">
        <v>#N/A</v>
      </c>
      <c r="AA241" t="e">
        <v>#N/A</v>
      </c>
      <c r="AB241" t="e">
        <v>#N/A</v>
      </c>
      <c r="AC241" s="1" t="e">
        <f>(Table2[[#This Row],[Close Price]]/Table2[[#This Row],[Day Low]])-1</f>
        <v>#N/A</v>
      </c>
      <c r="AD241" s="1" t="e">
        <f>(Table2[[#This Row],[Day High]]/Table2[[#This Row],[Close Price]])-1</f>
        <v>#N/A</v>
      </c>
      <c r="AE241" s="1" t="e">
        <f>(Table2[[#This Row],[Close Price]]/Table2[[#This Row],[Current Week Low]])-1</f>
        <v>#N/A</v>
      </c>
      <c r="AF241" s="1" t="e">
        <f>(Table2[[#This Row],[Current Week High]]/Table2[[#This Row],[Close Price]])-1</f>
        <v>#N/A</v>
      </c>
      <c r="AG241" s="1" t="e">
        <f>(Table2[[#This Row],[Close Price]]/Table2[[#This Row],[Current Month Low]])-1</f>
        <v>#N/A</v>
      </c>
      <c r="AH241" s="1" t="e">
        <f>(Table2[[#This Row],[Current Month High]]/Table2[[#This Row],[Close Price]])-1</f>
        <v>#N/A</v>
      </c>
      <c r="AI241">
        <v>6.05662128712871</v>
      </c>
      <c r="AJ241">
        <v>55.309947140797597</v>
      </c>
      <c r="AK241" t="e">
        <f>IF(AND(Table2[[#This Row],[20D EMA]]&gt;Table2[[#This Row],[50D EMA]],Table2[[#This Row],[50D EMA]]&gt;Table2[[#This Row],[200D EMA]]),"Uptrend","Downtrend/NoTrend")</f>
        <v>#N/A</v>
      </c>
      <c r="AL241" t="e">
        <v>#N/A</v>
      </c>
      <c r="AM241" t="e">
        <v>#N/A</v>
      </c>
      <c r="AN241" t="e">
        <v>#N/A</v>
      </c>
      <c r="AO241" t="e">
        <v>#N/A</v>
      </c>
      <c r="AP241">
        <v>1.7898149926458998E-2</v>
      </c>
      <c r="AQ241">
        <f>(Table2[[#This Row],[Sharpe Ratio]]-AVERAGE(Table2[Sharpe Ratio]))/_xlfn.STDEV.P(Table2[Sharpe Ratio])</f>
        <v>-0.44605923395157832</v>
      </c>
      <c r="AR24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241">
        <f>_xlfn.RANK.AVG(Table2[[#This Row],[1Y Return vs Nifty Z-Score]],Table2[1Y Return vs Nifty Z-Score])</f>
        <v>242</v>
      </c>
      <c r="AT241">
        <f>_xlfn.RANK.AVG(Table2[[#This Row],[6M Return vs Nifty Z-Score]],Table2[6M Return vs Nifty Z-Score])</f>
        <v>127</v>
      </c>
      <c r="AU241">
        <f>_xlfn.RANK.AVG(Table2[[#This Row],[Sharpe Ratio Z-Score]],Table2[Sharpe Ratio Z-Score])</f>
        <v>456</v>
      </c>
      <c r="AV241">
        <f>(Table2[[#This Row],[Rank 1Y]]+Table2[[#This Row],[Rank 6M]]+Table2[[#This Row],[Rank Sharpe]])/3</f>
        <v>275</v>
      </c>
    </row>
    <row r="242" spans="1:48" x14ac:dyDescent="0.3">
      <c r="A242" t="s">
        <v>277</v>
      </c>
      <c r="B242" t="s">
        <v>278</v>
      </c>
      <c r="C242" t="s">
        <v>3104</v>
      </c>
      <c r="D242" t="s">
        <v>206</v>
      </c>
      <c r="E242">
        <v>90048.959187329994</v>
      </c>
      <c r="F242">
        <v>4214.1000000000004</v>
      </c>
      <c r="G242">
        <v>27.5292818381511</v>
      </c>
      <c r="H242">
        <f>(Table2[[#This Row],[1Y Return vs Nifty]]-AVERAGE(Table2[1Y Return vs Nifty]))/_xlfn.STDEV.P(Table2[1Y Return vs Nifty])</f>
        <v>0.23878516386586937</v>
      </c>
      <c r="I242">
        <v>-5.4897459649757998</v>
      </c>
      <c r="J242">
        <f>(Table2[[#This Row],[1M Return vs Nifty]]-AVERAGE(Table2[1M Return vs Nifty]))/_xlfn.STDEV.P(Table2[1M Return vs Nifty])</f>
        <v>-0.35924289378298946</v>
      </c>
      <c r="K242">
        <v>7.3560868636463796</v>
      </c>
      <c r="L242">
        <f>(Table2[[#This Row],[6M Return vs Nifty]]-AVERAGE(Table2[6M Return vs Nifty]))/_xlfn.STDEV.P(Table2[6M Return vs Nifty])</f>
        <v>0.17302671013111123</v>
      </c>
      <c r="M242">
        <v>-0.60940076427418</v>
      </c>
      <c r="N242">
        <f>(Table2[[#This Row],[1W Return vs Nifty]]-AVERAGE(Table2[1W Return vs Nifty]))/_xlfn.STDEV.P(Table2[1W Return vs Nifty])</f>
        <v>-0.4425186068602599</v>
      </c>
      <c r="O242">
        <v>4344.47</v>
      </c>
      <c r="P242">
        <v>4362.4666421064903</v>
      </c>
      <c r="Q242">
        <v>3990.8017987582002</v>
      </c>
      <c r="R242">
        <v>35.397096967862801</v>
      </c>
      <c r="S242" s="1">
        <f>(Table2[[#This Row],[Close Price]]-Table2[[#This Row],[20D EMA]])/Table2[[#This Row],[20D EMA]]</f>
        <v>-3.0008263378501838E-2</v>
      </c>
      <c r="T242" s="1">
        <f>(Table2[[#This Row],[Close Price]]-Table2[[#This Row],[50D EMA]])/Table2[[#This Row],[50D EMA]]</f>
        <v>-3.4009805524804801E-2</v>
      </c>
      <c r="U242" s="1">
        <f>(Table2[[#This Row],[Close Price]]-Table2[[#This Row],[200D EMA]])/Table2[[#This Row],[200D EMA]]</f>
        <v>5.5953217549236052E-2</v>
      </c>
      <c r="V242">
        <v>0.87085094486765902</v>
      </c>
      <c r="W242">
        <v>4126.6000000000004</v>
      </c>
      <c r="X242">
        <v>4237.6000000000004</v>
      </c>
      <c r="Y242">
        <v>4126.6000000000004</v>
      </c>
      <c r="Z242">
        <v>4278.75</v>
      </c>
      <c r="AA242">
        <v>4126.6000000000004</v>
      </c>
      <c r="AB242">
        <v>4552.8999999999996</v>
      </c>
      <c r="AC242" s="1">
        <f>(Table2[[#This Row],[Close Price]]/Table2[[#This Row],[Day Low]])-1</f>
        <v>2.1203896670382472E-2</v>
      </c>
      <c r="AD242" s="1">
        <f>(Table2[[#This Row],[Day High]]/Table2[[#This Row],[Close Price]])-1</f>
        <v>5.5765169312544938E-3</v>
      </c>
      <c r="AE242" s="1">
        <f>(Table2[[#This Row],[Close Price]]/Table2[[#This Row],[Current Week Low]])-1</f>
        <v>2.1203896670382472E-2</v>
      </c>
      <c r="AF242" s="1">
        <f>(Table2[[#This Row],[Current Week High]]/Table2[[#This Row],[Close Price]])-1</f>
        <v>1.5341354025770526E-2</v>
      </c>
      <c r="AG242" s="1">
        <f>(Table2[[#This Row],[Close Price]]/Table2[[#This Row],[Current Month Low]])-1</f>
        <v>2.1203896670382472E-2</v>
      </c>
      <c r="AH242" s="1">
        <f>(Table2[[#This Row],[Current Month High]]/Table2[[#This Row],[Close Price]])-1</f>
        <v>8.0396763247193803E-2</v>
      </c>
      <c r="AI242">
        <v>15.4220355473291</v>
      </c>
      <c r="AJ242">
        <v>48.766194796483902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-0.02</v>
      </c>
      <c r="AM242" t="s">
        <v>3149</v>
      </c>
      <c r="AN242">
        <v>-2.52</v>
      </c>
      <c r="AO242" t="s">
        <v>3149</v>
      </c>
      <c r="AP242">
        <v>6.0354397736453999E-2</v>
      </c>
      <c r="AQ242">
        <f>(Table2[[#This Row],[Sharpe Ratio]]-AVERAGE(Table2[Sharpe Ratio]))/_xlfn.STDEV.P(Table2[Sharpe Ratio])</f>
        <v>4.8408646566466748E-2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238</v>
      </c>
      <c r="AT242">
        <f>_xlfn.RANK.AVG(Table2[[#This Row],[6M Return vs Nifty Z-Score]],Table2[6M Return vs Nifty Z-Score])</f>
        <v>250</v>
      </c>
      <c r="AU242">
        <f>_xlfn.RANK.AVG(Table2[[#This Row],[Sharpe Ratio Z-Score]],Table2[Sharpe Ratio Z-Score])</f>
        <v>341</v>
      </c>
      <c r="AV242">
        <f>(Table2[[#This Row],[Rank 1Y]]+Table2[[#This Row],[Rank 6M]]+Table2[[#This Row],[Rank Sharpe]])/3</f>
        <v>276.33333333333331</v>
      </c>
    </row>
    <row r="243" spans="1:48" x14ac:dyDescent="0.3">
      <c r="A243" t="s">
        <v>1677</v>
      </c>
      <c r="B243" t="s">
        <v>1678</v>
      </c>
      <c r="C243" t="s">
        <v>3118</v>
      </c>
      <c r="D243" t="s">
        <v>421</v>
      </c>
      <c r="E243">
        <v>5127.5254367999996</v>
      </c>
      <c r="F243">
        <v>104.52</v>
      </c>
      <c r="G243">
        <v>37.856736105451603</v>
      </c>
      <c r="H243">
        <f>(Table2[[#This Row],[1Y Return vs Nifty]]-AVERAGE(Table2[1Y Return vs Nifty]))/_xlfn.STDEV.P(Table2[1Y Return vs Nifty])</f>
        <v>0.4488315743009304</v>
      </c>
      <c r="I243">
        <v>-2.58626074903365</v>
      </c>
      <c r="J243">
        <f>(Table2[[#This Row],[1M Return vs Nifty]]-AVERAGE(Table2[1M Return vs Nifty]))/_xlfn.STDEV.P(Table2[1M Return vs Nifty])</f>
        <v>-5.2756658896833099E-2</v>
      </c>
      <c r="K243">
        <v>-1.92089029837665</v>
      </c>
      <c r="L243">
        <f>(Table2[[#This Row],[6M Return vs Nifty]]-AVERAGE(Table2[6M Return vs Nifty]))/_xlfn.STDEV.P(Table2[6M Return vs Nifty])</f>
        <v>-0.14082485189065921</v>
      </c>
      <c r="M243">
        <v>0.20573129786756</v>
      </c>
      <c r="N243">
        <f>(Table2[[#This Row],[1W Return vs Nifty]]-AVERAGE(Table2[1W Return vs Nifty]))/_xlfn.STDEV.P(Table2[1W Return vs Nifty])</f>
        <v>-0.24373121207509485</v>
      </c>
      <c r="O243">
        <v>111.69</v>
      </c>
      <c r="P243">
        <v>117.39745195122001</v>
      </c>
      <c r="Q243">
        <v>114.83348420703101</v>
      </c>
      <c r="R243">
        <v>30.1699247310871</v>
      </c>
      <c r="S243" s="1">
        <f>(Table2[[#This Row],[Close Price]]-Table2[[#This Row],[20D EMA]])/Table2[[#This Row],[20D EMA]]</f>
        <v>-6.4195541230190722E-2</v>
      </c>
      <c r="T243" s="1">
        <f>(Table2[[#This Row],[Close Price]]-Table2[[#This Row],[50D EMA]])/Table2[[#This Row],[50D EMA]]</f>
        <v>-0.10969106856399864</v>
      </c>
      <c r="U243" s="1">
        <f>(Table2[[#This Row],[Close Price]]-Table2[[#This Row],[200D EMA]])/Table2[[#This Row],[200D EMA]]</f>
        <v>-8.9812516603929166E-2</v>
      </c>
      <c r="V243">
        <v>0.75728280990404395</v>
      </c>
      <c r="W243">
        <v>103.89</v>
      </c>
      <c r="X243">
        <v>107.8</v>
      </c>
      <c r="Y243">
        <v>103.89</v>
      </c>
      <c r="Z243">
        <v>111</v>
      </c>
      <c r="AA243">
        <v>103.89</v>
      </c>
      <c r="AB243">
        <v>122.5</v>
      </c>
      <c r="AC243" s="1">
        <f>(Table2[[#This Row],[Close Price]]/Table2[[#This Row],[Day Low]])-1</f>
        <v>6.0641062662432077E-3</v>
      </c>
      <c r="AD243" s="1">
        <f>(Table2[[#This Row],[Day High]]/Table2[[#This Row],[Close Price]])-1</f>
        <v>3.138155376961338E-2</v>
      </c>
      <c r="AE243" s="1">
        <f>(Table2[[#This Row],[Close Price]]/Table2[[#This Row],[Current Week Low]])-1</f>
        <v>6.0641062662432077E-3</v>
      </c>
      <c r="AF243" s="1">
        <f>(Table2[[#This Row],[Current Week High]]/Table2[[#This Row],[Close Price]])-1</f>
        <v>6.1997703788748693E-2</v>
      </c>
      <c r="AG243" s="1">
        <f>(Table2[[#This Row],[Close Price]]/Table2[[#This Row],[Current Month Low]])-1</f>
        <v>6.0641062662432077E-3</v>
      </c>
      <c r="AH243" s="1">
        <f>(Table2[[#This Row],[Current Month High]]/Table2[[#This Row],[Close Price]])-1</f>
        <v>0.17202449292001543</v>
      </c>
      <c r="AI243">
        <v>62.600459242250203</v>
      </c>
      <c r="AJ243">
        <v>53.592946362968398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-0.12</v>
      </c>
      <c r="AM243" t="s">
        <v>3149</v>
      </c>
      <c r="AN243">
        <v>-7.15</v>
      </c>
      <c r="AO243" t="s">
        <v>3149</v>
      </c>
      <c r="AP243">
        <v>7.5513178361336003E-2</v>
      </c>
      <c r="AQ243">
        <f>(Table2[[#This Row],[Sharpe Ratio]]-AVERAGE(Table2[Sharpe Ratio]))/_xlfn.STDEV.P(Table2[Sharpe Ratio])</f>
        <v>0.22495581013985305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185</v>
      </c>
      <c r="AT243">
        <f>_xlfn.RANK.AVG(Table2[[#This Row],[6M Return vs Nifty Z-Score]],Table2[6M Return vs Nifty Z-Score])</f>
        <v>353</v>
      </c>
      <c r="AU243">
        <f>_xlfn.RANK.AVG(Table2[[#This Row],[Sharpe Ratio Z-Score]],Table2[Sharpe Ratio Z-Score])</f>
        <v>291</v>
      </c>
      <c r="AV243">
        <f>(Table2[[#This Row],[Rank 1Y]]+Table2[[#This Row],[Rank 6M]]+Table2[[#This Row],[Rank Sharpe]])/3</f>
        <v>276.33333333333331</v>
      </c>
    </row>
    <row r="244" spans="1:48" x14ac:dyDescent="0.3">
      <c r="A244" t="s">
        <v>766</v>
      </c>
      <c r="B244" t="s">
        <v>767</v>
      </c>
      <c r="C244" t="s">
        <v>3108</v>
      </c>
      <c r="D244" t="s">
        <v>51</v>
      </c>
      <c r="E244">
        <v>20831.178540479999</v>
      </c>
      <c r="F244">
        <v>1991.2</v>
      </c>
      <c r="G244">
        <v>30.881428816386901</v>
      </c>
      <c r="H244">
        <f>(Table2[[#This Row],[1Y Return vs Nifty]]-AVERAGE(Table2[1Y Return vs Nifty]))/_xlfn.STDEV.P(Table2[1Y Return vs Nifty])</f>
        <v>0.30696328616059176</v>
      </c>
      <c r="I244">
        <v>-9.5041128098525704E-2</v>
      </c>
      <c r="J244">
        <f>(Table2[[#This Row],[1M Return vs Nifty]]-AVERAGE(Table2[1M Return vs Nifty]))/_xlfn.STDEV.P(Table2[1M Return vs Nifty])</f>
        <v>0.21021162408344318</v>
      </c>
      <c r="K244">
        <v>33.519807720407201</v>
      </c>
      <c r="L244">
        <f>(Table2[[#This Row],[6M Return vs Nifty]]-AVERAGE(Table2[6M Return vs Nifty]))/_xlfn.STDEV.P(Table2[6M Return vs Nifty])</f>
        <v>1.0581776074310751</v>
      </c>
      <c r="M244">
        <v>2.5898119838205198</v>
      </c>
      <c r="N244">
        <f>(Table2[[#This Row],[1W Return vs Nifty]]-AVERAGE(Table2[1W Return vs Nifty]))/_xlfn.STDEV.P(Table2[1W Return vs Nifty])</f>
        <v>0.33767787551862699</v>
      </c>
      <c r="O244">
        <v>1886.77</v>
      </c>
      <c r="P244">
        <v>1879.8285365377999</v>
      </c>
      <c r="Q244">
        <v>1664.74959363535</v>
      </c>
      <c r="R244">
        <v>74.405168406475994</v>
      </c>
      <c r="S244" s="1">
        <f>(Table2[[#This Row],[Close Price]]-Table2[[#This Row],[20D EMA]])/Table2[[#This Row],[20D EMA]]</f>
        <v>5.5348558647847941E-2</v>
      </c>
      <c r="T244" s="1">
        <f>(Table2[[#This Row],[Close Price]]-Table2[[#This Row],[50D EMA]])/Table2[[#This Row],[50D EMA]]</f>
        <v>5.9245543568202282E-2</v>
      </c>
      <c r="U244" s="1">
        <f>(Table2[[#This Row],[Close Price]]-Table2[[#This Row],[200D EMA]])/Table2[[#This Row],[200D EMA]]</f>
        <v>0.19609580180270422</v>
      </c>
      <c r="V244">
        <v>0.43872684260338701</v>
      </c>
      <c r="W244">
        <v>1905</v>
      </c>
      <c r="X244">
        <v>2019</v>
      </c>
      <c r="Y244">
        <v>1844.95</v>
      </c>
      <c r="Z244">
        <v>2019</v>
      </c>
      <c r="AA244">
        <v>1795</v>
      </c>
      <c r="AB244">
        <v>2019</v>
      </c>
      <c r="AC244" s="1">
        <f>(Table2[[#This Row],[Close Price]]/Table2[[#This Row],[Day Low]])-1</f>
        <v>4.524934383202095E-2</v>
      </c>
      <c r="AD244" s="1">
        <f>(Table2[[#This Row],[Day High]]/Table2[[#This Row],[Close Price]])-1</f>
        <v>1.3961430293290444E-2</v>
      </c>
      <c r="AE244" s="1">
        <f>(Table2[[#This Row],[Close Price]]/Table2[[#This Row],[Current Week Low]])-1</f>
        <v>7.9270440933358666E-2</v>
      </c>
      <c r="AF244" s="1">
        <f>(Table2[[#This Row],[Current Week High]]/Table2[[#This Row],[Close Price]])-1</f>
        <v>1.3961430293290444E-2</v>
      </c>
      <c r="AG244" s="1">
        <f>(Table2[[#This Row],[Close Price]]/Table2[[#This Row],[Current Month Low]])-1</f>
        <v>0.10930362116991654</v>
      </c>
      <c r="AH244" s="1">
        <f>(Table2[[#This Row],[Current Month High]]/Table2[[#This Row],[Close Price]])-1</f>
        <v>1.3961430293290444E-2</v>
      </c>
      <c r="AI244">
        <v>33.788670148653999</v>
      </c>
      <c r="AJ244">
        <v>64.283651664535199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0.21</v>
      </c>
      <c r="AM244" t="s">
        <v>3150</v>
      </c>
      <c r="AN244">
        <v>6.98</v>
      </c>
      <c r="AO244" t="s">
        <v>3150</v>
      </c>
      <c r="AQ244">
        <f>(Table2[[#This Row],[Sharpe Ratio]]-AVERAGE(Table2[Sharpe Ratio]))/_xlfn.STDEV.P(Table2[Sharpe Ratio])</f>
        <v>-0.65451053890290556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1.2585198542908316</v>
      </c>
      <c r="AS244">
        <f>_xlfn.RANK.AVG(Table2[[#This Row],[1Y Return vs Nifty Z-Score]],Table2[1Y Return vs Nifty Z-Score])</f>
        <v>210</v>
      </c>
      <c r="AT244">
        <f>_xlfn.RANK.AVG(Table2[[#This Row],[6M Return vs Nifty Z-Score]],Table2[6M Return vs Nifty Z-Score])</f>
        <v>87</v>
      </c>
      <c r="AU244">
        <f>_xlfn.RANK.AVG(Table2[[#This Row],[Sharpe Ratio Z-Score]],Table2[Sharpe Ratio Z-Score])</f>
        <v>534</v>
      </c>
      <c r="AV244">
        <f>(Table2[[#This Row],[Rank 1Y]]+Table2[[#This Row],[Rank 6M]]+Table2[[#This Row],[Rank Sharpe]])/3</f>
        <v>277</v>
      </c>
    </row>
    <row r="245" spans="1:48" x14ac:dyDescent="0.3">
      <c r="A245" t="s">
        <v>1276</v>
      </c>
      <c r="B245" t="s">
        <v>1277</v>
      </c>
      <c r="C245" t="s">
        <v>3109</v>
      </c>
      <c r="D245" t="s">
        <v>211</v>
      </c>
      <c r="E245">
        <v>8666.388696</v>
      </c>
      <c r="F245">
        <v>439.6</v>
      </c>
      <c r="G245">
        <v>28.714848752197302</v>
      </c>
      <c r="H245">
        <f>(Table2[[#This Row],[1Y Return vs Nifty]]-AVERAGE(Table2[1Y Return vs Nifty]))/_xlfn.STDEV.P(Table2[1Y Return vs Nifty])</f>
        <v>0.26289798665652109</v>
      </c>
      <c r="I245">
        <v>7.8965812533329602</v>
      </c>
      <c r="J245">
        <f>(Table2[[#This Row],[1M Return vs Nifty]]-AVERAGE(Table2[1M Return vs Nifty]))/_xlfn.STDEV.P(Table2[1M Return vs Nifty])</f>
        <v>1.0537916915376857</v>
      </c>
      <c r="K245">
        <v>35.558508563510401</v>
      </c>
      <c r="L245">
        <f>(Table2[[#This Row],[6M Return vs Nifty]]-AVERAGE(Table2[6M Return vs Nifty]))/_xlfn.STDEV.P(Table2[6M Return vs Nifty])</f>
        <v>1.127149367620631</v>
      </c>
      <c r="M245">
        <v>7.3834345873305702</v>
      </c>
      <c r="N245">
        <f>(Table2[[#This Row],[1W Return vs Nifty]]-AVERAGE(Table2[1W Return vs Nifty]))/_xlfn.STDEV.P(Table2[1W Return vs Nifty])</f>
        <v>1.5067053168283089</v>
      </c>
      <c r="O245">
        <v>431.15</v>
      </c>
      <c r="P245">
        <v>427.37252563403803</v>
      </c>
      <c r="Q245">
        <v>368.923224566719</v>
      </c>
      <c r="R245">
        <v>57.306079730777</v>
      </c>
      <c r="S245" s="1">
        <f>(Table2[[#This Row],[Close Price]]-Table2[[#This Row],[20D EMA]])/Table2[[#This Row],[20D EMA]]</f>
        <v>1.959874753566055E-2</v>
      </c>
      <c r="T245" s="1">
        <f>(Table2[[#This Row],[Close Price]]-Table2[[#This Row],[50D EMA]])/Table2[[#This Row],[50D EMA]]</f>
        <v>2.8610810551805251E-2</v>
      </c>
      <c r="U245" s="1">
        <f>(Table2[[#This Row],[Close Price]]-Table2[[#This Row],[200D EMA]])/Table2[[#This Row],[200D EMA]]</f>
        <v>0.19157583672398829</v>
      </c>
      <c r="V245">
        <v>0.56074663416181203</v>
      </c>
      <c r="W245">
        <v>434.75</v>
      </c>
      <c r="X245">
        <v>445.1</v>
      </c>
      <c r="Y245">
        <v>418.05</v>
      </c>
      <c r="Z245">
        <v>445.1</v>
      </c>
      <c r="AA245">
        <v>403</v>
      </c>
      <c r="AB245">
        <v>462</v>
      </c>
      <c r="AC245" s="1">
        <f>(Table2[[#This Row],[Close Price]]/Table2[[#This Row],[Day Low]])-1</f>
        <v>1.1155836687751552E-2</v>
      </c>
      <c r="AD245" s="1">
        <f>(Table2[[#This Row],[Day High]]/Table2[[#This Row],[Close Price]])-1</f>
        <v>1.2511373976342055E-2</v>
      </c>
      <c r="AE245" s="1">
        <f>(Table2[[#This Row],[Close Price]]/Table2[[#This Row],[Current Week Low]])-1</f>
        <v>5.1548857792130143E-2</v>
      </c>
      <c r="AF245" s="1">
        <f>(Table2[[#This Row],[Current Week High]]/Table2[[#This Row],[Close Price]])-1</f>
        <v>1.2511373976342055E-2</v>
      </c>
      <c r="AG245" s="1">
        <f>(Table2[[#This Row],[Close Price]]/Table2[[#This Row],[Current Month Low]])-1</f>
        <v>9.081885856079408E-2</v>
      </c>
      <c r="AH245" s="1">
        <f>(Table2[[#This Row],[Current Month High]]/Table2[[#This Row],[Close Price]])-1</f>
        <v>5.0955414012738842E-2</v>
      </c>
      <c r="AI245">
        <v>10.395814376705999</v>
      </c>
      <c r="AJ245">
        <v>83.090379008746297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7.0000000000000007E-2</v>
      </c>
      <c r="AM245" t="s">
        <v>3150</v>
      </c>
      <c r="AN245">
        <v>-0.48</v>
      </c>
      <c r="AO245" t="s">
        <v>3149</v>
      </c>
      <c r="AQ245">
        <f>(Table2[[#This Row],[Sharpe Ratio]]-AVERAGE(Table2[Sharpe Ratio]))/_xlfn.STDEV.P(Table2[Sharpe Ratio])</f>
        <v>-0.65451053890290556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3.2960338237402409</v>
      </c>
      <c r="AS245">
        <f>_xlfn.RANK.AVG(Table2[[#This Row],[1Y Return vs Nifty Z-Score]],Table2[1Y Return vs Nifty Z-Score])</f>
        <v>228</v>
      </c>
      <c r="AT245">
        <f>_xlfn.RANK.AVG(Table2[[#This Row],[6M Return vs Nifty Z-Score]],Table2[6M Return vs Nifty Z-Score])</f>
        <v>75</v>
      </c>
      <c r="AU245">
        <f>_xlfn.RANK.AVG(Table2[[#This Row],[Sharpe Ratio Z-Score]],Table2[Sharpe Ratio Z-Score])</f>
        <v>534</v>
      </c>
      <c r="AV245">
        <f>(Table2[[#This Row],[Rank 1Y]]+Table2[[#This Row],[Rank 6M]]+Table2[[#This Row],[Rank Sharpe]])/3</f>
        <v>279</v>
      </c>
    </row>
    <row r="246" spans="1:48" x14ac:dyDescent="0.3">
      <c r="A246" t="s">
        <v>1059</v>
      </c>
      <c r="B246" t="s">
        <v>1060</v>
      </c>
      <c r="C246" t="s">
        <v>3113</v>
      </c>
      <c r="D246" t="s">
        <v>114</v>
      </c>
      <c r="E246">
        <v>12121.15693786</v>
      </c>
      <c r="F246">
        <v>181.19</v>
      </c>
      <c r="G246">
        <v>18.695548048249499</v>
      </c>
      <c r="H246">
        <f>(Table2[[#This Row],[1Y Return vs Nifty]]-AVERAGE(Table2[1Y Return vs Nifty]))/_xlfn.STDEV.P(Table2[1Y Return vs Nifty])</f>
        <v>5.9119001684669305E-2</v>
      </c>
      <c r="I246">
        <v>4.17706270184829</v>
      </c>
      <c r="J246">
        <f>(Table2[[#This Row],[1M Return vs Nifty]]-AVERAGE(Table2[1M Return vs Nifty]))/_xlfn.STDEV.P(Table2[1M Return vs Nifty])</f>
        <v>0.66116656977902888</v>
      </c>
      <c r="K246">
        <v>-6.66749577056334</v>
      </c>
      <c r="L246">
        <f>(Table2[[#This Row],[6M Return vs Nifty]]-AVERAGE(Table2[6M Return vs Nifty]))/_xlfn.STDEV.P(Table2[6M Return vs Nifty])</f>
        <v>-0.30140836047633851</v>
      </c>
      <c r="M246">
        <v>1.14928118643184</v>
      </c>
      <c r="N246">
        <f>(Table2[[#This Row],[1W Return vs Nifty]]-AVERAGE(Table2[1W Return vs Nifty]))/_xlfn.STDEV.P(Table2[1W Return vs Nifty])</f>
        <v>-1.3626382552500369E-2</v>
      </c>
      <c r="O246">
        <v>190.55</v>
      </c>
      <c r="P246">
        <v>192.95860498704201</v>
      </c>
      <c r="Q246">
        <v>182.48669675046301</v>
      </c>
      <c r="R246">
        <v>30.699845071720102</v>
      </c>
      <c r="S246" s="1">
        <f>(Table2[[#This Row],[Close Price]]-Table2[[#This Row],[20D EMA]])/Table2[[#This Row],[20D EMA]]</f>
        <v>-4.9120965625820065E-2</v>
      </c>
      <c r="T246" s="1">
        <f>(Table2[[#This Row],[Close Price]]-Table2[[#This Row],[50D EMA]])/Table2[[#This Row],[50D EMA]]</f>
        <v>-6.0990309231517936E-2</v>
      </c>
      <c r="U246" s="1">
        <f>(Table2[[#This Row],[Close Price]]-Table2[[#This Row],[200D EMA]])/Table2[[#This Row],[200D EMA]]</f>
        <v>-7.1057056407577467E-3</v>
      </c>
      <c r="V246">
        <v>0.51152279533830103</v>
      </c>
      <c r="W246">
        <v>180.6</v>
      </c>
      <c r="X246">
        <v>192</v>
      </c>
      <c r="Y246">
        <v>180.6</v>
      </c>
      <c r="Z246">
        <v>192.79</v>
      </c>
      <c r="AA246">
        <v>180.6</v>
      </c>
      <c r="AB246">
        <v>207.2</v>
      </c>
      <c r="AC246" s="1">
        <f>(Table2[[#This Row],[Close Price]]/Table2[[#This Row],[Day Low]])-1</f>
        <v>3.2668881506090486E-3</v>
      </c>
      <c r="AD246" s="1">
        <f>(Table2[[#This Row],[Day High]]/Table2[[#This Row],[Close Price]])-1</f>
        <v>5.9661129201390883E-2</v>
      </c>
      <c r="AE246" s="1">
        <f>(Table2[[#This Row],[Close Price]]/Table2[[#This Row],[Current Week Low]])-1</f>
        <v>3.2668881506090486E-3</v>
      </c>
      <c r="AF246" s="1">
        <f>(Table2[[#This Row],[Current Week High]]/Table2[[#This Row],[Close Price]])-1</f>
        <v>6.4021193222584039E-2</v>
      </c>
      <c r="AG246" s="1">
        <f>(Table2[[#This Row],[Close Price]]/Table2[[#This Row],[Current Month Low]])-1</f>
        <v>3.2668881506090486E-3</v>
      </c>
      <c r="AH246" s="1">
        <f>(Table2[[#This Row],[Current Month High]]/Table2[[#This Row],[Close Price]])-1</f>
        <v>0.14355096859650085</v>
      </c>
      <c r="AI246">
        <v>35.101274904796</v>
      </c>
      <c r="AJ246">
        <v>40.7410284293925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0.05</v>
      </c>
      <c r="AM246" t="s">
        <v>3150</v>
      </c>
      <c r="AN246">
        <v>-8.5500000000000007</v>
      </c>
      <c r="AO246" t="s">
        <v>3149</v>
      </c>
      <c r="AP246">
        <v>0.13451199853031001</v>
      </c>
      <c r="AQ246">
        <f>(Table2[[#This Row],[Sharpe Ratio]]-AVERAGE(Table2[Sharpe Ratio]))/_xlfn.STDEV.P(Table2[Sharpe Ratio])</f>
        <v>0.91208722346154536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287</v>
      </c>
      <c r="AT246">
        <f>_xlfn.RANK.AVG(Table2[[#This Row],[6M Return vs Nifty Z-Score]],Table2[6M Return vs Nifty Z-Score])</f>
        <v>422</v>
      </c>
      <c r="AU246">
        <f>_xlfn.RANK.AVG(Table2[[#This Row],[Sharpe Ratio Z-Score]],Table2[Sharpe Ratio Z-Score])</f>
        <v>129</v>
      </c>
      <c r="AV246">
        <f>(Table2[[#This Row],[Rank 1Y]]+Table2[[#This Row],[Rank 6M]]+Table2[[#This Row],[Rank Sharpe]])/3</f>
        <v>279.33333333333331</v>
      </c>
    </row>
    <row r="247" spans="1:48" x14ac:dyDescent="0.3">
      <c r="A247" t="s">
        <v>993</v>
      </c>
      <c r="B247" t="s">
        <v>994</v>
      </c>
      <c r="C247" t="s">
        <v>3106</v>
      </c>
      <c r="D247" t="s">
        <v>995</v>
      </c>
      <c r="E247">
        <v>13761.110062874999</v>
      </c>
      <c r="F247">
        <v>715.75</v>
      </c>
      <c r="G247">
        <v>30.2354389745066</v>
      </c>
      <c r="H247">
        <f>(Table2[[#This Row],[1Y Return vs Nifty]]-AVERAGE(Table2[1Y Return vs Nifty]))/_xlfn.STDEV.P(Table2[1Y Return vs Nifty])</f>
        <v>0.29382472907260798</v>
      </c>
      <c r="I247">
        <v>0.229938254745153</v>
      </c>
      <c r="J247">
        <f>(Table2[[#This Row],[1M Return vs Nifty]]-AVERAGE(Table2[1M Return vs Nifty]))/_xlfn.STDEV.P(Table2[1M Return vs Nifty])</f>
        <v>0.24451581372301959</v>
      </c>
      <c r="K247">
        <v>25.7517635335916</v>
      </c>
      <c r="L247">
        <f>(Table2[[#This Row],[6M Return vs Nifty]]-AVERAGE(Table2[6M Return vs Nifty]))/_xlfn.STDEV.P(Table2[6M Return vs Nifty])</f>
        <v>0.79537510621692398</v>
      </c>
      <c r="M247">
        <v>4.43393430053864</v>
      </c>
      <c r="N247">
        <f>(Table2[[#This Row],[1W Return vs Nifty]]-AVERAGE(Table2[1W Return vs Nifty]))/_xlfn.STDEV.P(Table2[1W Return vs Nifty])</f>
        <v>0.78740656125131192</v>
      </c>
      <c r="O247">
        <v>729.81</v>
      </c>
      <c r="P247">
        <v>745.51036071413205</v>
      </c>
      <c r="Q247">
        <v>683.71759912149003</v>
      </c>
      <c r="R247">
        <v>42.2201723472336</v>
      </c>
      <c r="S247" s="1">
        <f>(Table2[[#This Row],[Close Price]]-Table2[[#This Row],[20D EMA]])/Table2[[#This Row],[20D EMA]]</f>
        <v>-1.9265288225702507E-2</v>
      </c>
      <c r="T247" s="1">
        <f>(Table2[[#This Row],[Close Price]]-Table2[[#This Row],[50D EMA]])/Table2[[#This Row],[50D EMA]]</f>
        <v>-3.991944617057272E-2</v>
      </c>
      <c r="U247" s="1">
        <f>(Table2[[#This Row],[Close Price]]-Table2[[#This Row],[200D EMA]])/Table2[[#This Row],[200D EMA]]</f>
        <v>4.6850338384836758E-2</v>
      </c>
      <c r="V247">
        <v>0.33295629818698103</v>
      </c>
      <c r="W247">
        <v>706</v>
      </c>
      <c r="X247">
        <v>722.5</v>
      </c>
      <c r="Y247">
        <v>706</v>
      </c>
      <c r="Z247">
        <v>743.7</v>
      </c>
      <c r="AA247">
        <v>689</v>
      </c>
      <c r="AB247">
        <v>748.3</v>
      </c>
      <c r="AC247" s="1">
        <f>(Table2[[#This Row],[Close Price]]/Table2[[#This Row],[Day Low]])-1</f>
        <v>1.3810198300283183E-2</v>
      </c>
      <c r="AD247" s="1">
        <f>(Table2[[#This Row],[Day High]]/Table2[[#This Row],[Close Price]])-1</f>
        <v>9.4306671323787228E-3</v>
      </c>
      <c r="AE247" s="1">
        <f>(Table2[[#This Row],[Close Price]]/Table2[[#This Row],[Current Week Low]])-1</f>
        <v>1.3810198300283183E-2</v>
      </c>
      <c r="AF247" s="1">
        <f>(Table2[[#This Row],[Current Week High]]/Table2[[#This Row],[Close Price]])-1</f>
        <v>3.9049947607404878E-2</v>
      </c>
      <c r="AG247" s="1">
        <f>(Table2[[#This Row],[Close Price]]/Table2[[#This Row],[Current Month Low]])-1</f>
        <v>3.8824383164005827E-2</v>
      </c>
      <c r="AH247" s="1">
        <f>(Table2[[#This Row],[Current Month High]]/Table2[[#This Row],[Close Price]])-1</f>
        <v>4.5476772616136918E-2</v>
      </c>
      <c r="AI247">
        <v>22.486901851205001</v>
      </c>
      <c r="AJ247">
        <v>50.351853796870003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0</v>
      </c>
      <c r="AM247" t="s">
        <v>3151</v>
      </c>
      <c r="AN247">
        <v>-1.05</v>
      </c>
      <c r="AO247" t="s">
        <v>3149</v>
      </c>
      <c r="AP247">
        <v>1.325214005896E-3</v>
      </c>
      <c r="AQ247">
        <f>(Table2[[#This Row],[Sharpe Ratio]]-AVERAGE(Table2[Sharpe Ratio]))/_xlfn.STDEV.P(Table2[Sharpe Ratio])</f>
        <v>-0.6390763968265547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215</v>
      </c>
      <c r="AT247">
        <f>_xlfn.RANK.AVG(Table2[[#This Row],[6M Return vs Nifty Z-Score]],Table2[6M Return vs Nifty Z-Score])</f>
        <v>117</v>
      </c>
      <c r="AU247">
        <f>_xlfn.RANK.AVG(Table2[[#This Row],[Sharpe Ratio Z-Score]],Table2[Sharpe Ratio Z-Score])</f>
        <v>507</v>
      </c>
      <c r="AV247">
        <f>(Table2[[#This Row],[Rank 1Y]]+Table2[[#This Row],[Rank 6M]]+Table2[[#This Row],[Rank Sharpe]])/3</f>
        <v>279.66666666666669</v>
      </c>
    </row>
    <row r="248" spans="1:48" x14ac:dyDescent="0.3">
      <c r="A248" t="s">
        <v>1699</v>
      </c>
      <c r="B248" t="s">
        <v>1700</v>
      </c>
      <c r="C248" t="s">
        <v>3113</v>
      </c>
      <c r="D248" t="s">
        <v>211</v>
      </c>
      <c r="E248">
        <v>4853.7424404550002</v>
      </c>
      <c r="F248">
        <v>7146.85</v>
      </c>
      <c r="G248">
        <v>56.654210516442603</v>
      </c>
      <c r="H248">
        <f>(Table2[[#This Row],[1Y Return vs Nifty]]-AVERAGE(Table2[1Y Return vs Nifty]))/_xlfn.STDEV.P(Table2[1Y Return vs Nifty])</f>
        <v>0.83114670473680996</v>
      </c>
      <c r="I248">
        <v>-0.94572385834383199</v>
      </c>
      <c r="J248">
        <f>(Table2[[#This Row],[1M Return vs Nifty]]-AVERAGE(Table2[1M Return vs Nifty]))/_xlfn.STDEV.P(Table2[1M Return vs Nifty])</f>
        <v>0.12041521470480682</v>
      </c>
      <c r="K248">
        <v>-19.202316197163402</v>
      </c>
      <c r="L248">
        <f>(Table2[[#This Row],[6M Return vs Nifty]]-AVERAGE(Table2[6M Return vs Nifty]))/_xlfn.STDEV.P(Table2[6M Return vs Nifty])</f>
        <v>-0.72547677218437379</v>
      </c>
      <c r="M248">
        <v>4.9493602012602302</v>
      </c>
      <c r="N248">
        <f>(Table2[[#This Row],[1W Return vs Nifty]]-AVERAGE(Table2[1W Return vs Nifty]))/_xlfn.STDEV.P(Table2[1W Return vs Nifty])</f>
        <v>0.91310419574262414</v>
      </c>
      <c r="O248">
        <v>7235.67</v>
      </c>
      <c r="P248">
        <v>7392.5032544411197</v>
      </c>
      <c r="Q248">
        <v>7029.8627173842597</v>
      </c>
      <c r="R248">
        <v>48.692561471617097</v>
      </c>
      <c r="S248" s="1">
        <f>(Table2[[#This Row],[Close Price]]-Table2[[#This Row],[20D EMA]])/Table2[[#This Row],[20D EMA]]</f>
        <v>-1.2275297242687921E-2</v>
      </c>
      <c r="T248" s="1">
        <f>(Table2[[#This Row],[Close Price]]-Table2[[#This Row],[50D EMA]])/Table2[[#This Row],[50D EMA]]</f>
        <v>-3.3230050226023329E-2</v>
      </c>
      <c r="U248" s="1">
        <f>(Table2[[#This Row],[Close Price]]-Table2[[#This Row],[200D EMA]])/Table2[[#This Row],[200D EMA]]</f>
        <v>1.664147470852325E-2</v>
      </c>
      <c r="V248">
        <v>0.77941579557037799</v>
      </c>
      <c r="W248">
        <v>6976.2</v>
      </c>
      <c r="X248">
        <v>7355</v>
      </c>
      <c r="Y248">
        <v>6766</v>
      </c>
      <c r="Z248">
        <v>7391</v>
      </c>
      <c r="AA248">
        <v>6700</v>
      </c>
      <c r="AB248">
        <v>7769.95</v>
      </c>
      <c r="AC248" s="1">
        <f>(Table2[[#This Row],[Close Price]]/Table2[[#This Row],[Day Low]])-1</f>
        <v>2.4461741349158572E-2</v>
      </c>
      <c r="AD248" s="1">
        <f>(Table2[[#This Row],[Day High]]/Table2[[#This Row],[Close Price]])-1</f>
        <v>2.9124719281921285E-2</v>
      </c>
      <c r="AE248" s="1">
        <f>(Table2[[#This Row],[Close Price]]/Table2[[#This Row],[Current Week Low]])-1</f>
        <v>5.6288796925805462E-2</v>
      </c>
      <c r="AF248" s="1">
        <f>(Table2[[#This Row],[Current Week High]]/Table2[[#This Row],[Close Price]])-1</f>
        <v>3.4161903495945722E-2</v>
      </c>
      <c r="AG248" s="1">
        <f>(Table2[[#This Row],[Close Price]]/Table2[[#This Row],[Current Month Low]])-1</f>
        <v>6.669402985074635E-2</v>
      </c>
      <c r="AH248" s="1">
        <f>(Table2[[#This Row],[Current Month High]]/Table2[[#This Row],[Close Price]])-1</f>
        <v>8.7185263437738136E-2</v>
      </c>
      <c r="AI248">
        <v>27.089556937671802</v>
      </c>
      <c r="AJ248">
        <v>81.300101471334301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0.03</v>
      </c>
      <c r="AM248" t="s">
        <v>3150</v>
      </c>
      <c r="AN248">
        <v>-5.05</v>
      </c>
      <c r="AO248" t="s">
        <v>3149</v>
      </c>
      <c r="AP248">
        <v>0.123718969853059</v>
      </c>
      <c r="AQ248">
        <f>(Table2[[#This Row],[Sharpe Ratio]]-AVERAGE(Table2[Sharpe Ratio]))/_xlfn.STDEV.P(Table2[Sharpe Ratio])</f>
        <v>0.78638591235429278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115</v>
      </c>
      <c r="AT248">
        <f>_xlfn.RANK.AVG(Table2[[#This Row],[6M Return vs Nifty Z-Score]],Table2[6M Return vs Nifty Z-Score])</f>
        <v>575</v>
      </c>
      <c r="AU248">
        <f>_xlfn.RANK.AVG(Table2[[#This Row],[Sharpe Ratio Z-Score]],Table2[Sharpe Ratio Z-Score])</f>
        <v>150</v>
      </c>
      <c r="AV248">
        <f>(Table2[[#This Row],[Rank 1Y]]+Table2[[#This Row],[Rank 6M]]+Table2[[#This Row],[Rank Sharpe]])/3</f>
        <v>280</v>
      </c>
    </row>
    <row r="249" spans="1:48" x14ac:dyDescent="0.3">
      <c r="A249" t="s">
        <v>495</v>
      </c>
      <c r="B249" t="s">
        <v>496</v>
      </c>
      <c r="C249" t="s">
        <v>3104</v>
      </c>
      <c r="D249" t="s">
        <v>370</v>
      </c>
      <c r="E249">
        <v>40875.817867500002</v>
      </c>
      <c r="F249">
        <v>5589.5</v>
      </c>
      <c r="G249">
        <v>6.0514796163703899</v>
      </c>
      <c r="H249">
        <f>(Table2[[#This Row],[1Y Return vs Nifty]]-AVERAGE(Table2[1Y Return vs Nifty]))/_xlfn.STDEV.P(Table2[1Y Return vs Nifty])</f>
        <v>-0.19804419833264622</v>
      </c>
      <c r="I249">
        <v>17.449560014043598</v>
      </c>
      <c r="J249">
        <f>(Table2[[#This Row],[1M Return vs Nifty]]-AVERAGE(Table2[1M Return vs Nifty]))/_xlfn.STDEV.P(Table2[1M Return vs Nifty])</f>
        <v>2.0621854922850282</v>
      </c>
      <c r="K249">
        <v>22.7342700422201</v>
      </c>
      <c r="L249">
        <f>(Table2[[#This Row],[6M Return vs Nifty]]-AVERAGE(Table2[6M Return vs Nifty]))/_xlfn.STDEV.P(Table2[6M Return vs Nifty])</f>
        <v>0.69328958534980689</v>
      </c>
      <c r="M249">
        <v>0.87082729100071399</v>
      </c>
      <c r="N249">
        <f>(Table2[[#This Row],[1W Return vs Nifty]]-AVERAGE(Table2[1W Return vs Nifty]))/_xlfn.STDEV.P(Table2[1W Return vs Nifty])</f>
        <v>-8.1533323048860296E-2</v>
      </c>
      <c r="O249">
        <v>5277.15</v>
      </c>
      <c r="P249">
        <v>5008.6433282529897</v>
      </c>
      <c r="Q249">
        <v>4576.0646467686602</v>
      </c>
      <c r="R249">
        <v>67.728255749881697</v>
      </c>
      <c r="S249" s="1">
        <f>(Table2[[#This Row],[Close Price]]-Table2[[#This Row],[20D EMA]])/Table2[[#This Row],[20D EMA]]</f>
        <v>5.9189145656272875E-2</v>
      </c>
      <c r="T249" s="1">
        <f>(Table2[[#This Row],[Close Price]]-Table2[[#This Row],[50D EMA]])/Table2[[#This Row],[50D EMA]]</f>
        <v>0.11597085950810009</v>
      </c>
      <c r="U249" s="1">
        <f>(Table2[[#This Row],[Close Price]]-Table2[[#This Row],[200D EMA]])/Table2[[#This Row],[200D EMA]]</f>
        <v>0.22146438729771148</v>
      </c>
      <c r="V249">
        <v>0.87080803377887805</v>
      </c>
      <c r="W249">
        <v>5196</v>
      </c>
      <c r="X249">
        <v>5600</v>
      </c>
      <c r="Y249">
        <v>5111</v>
      </c>
      <c r="Z249">
        <v>5600</v>
      </c>
      <c r="AA249">
        <v>5111</v>
      </c>
      <c r="AB249">
        <v>5634.95</v>
      </c>
      <c r="AC249" s="1">
        <f>(Table2[[#This Row],[Close Price]]/Table2[[#This Row],[Day Low]])-1</f>
        <v>7.5731331793687406E-2</v>
      </c>
      <c r="AD249" s="1">
        <f>(Table2[[#This Row],[Day High]]/Table2[[#This Row],[Close Price]])-1</f>
        <v>1.8785222291797243E-3</v>
      </c>
      <c r="AE249" s="1">
        <f>(Table2[[#This Row],[Close Price]]/Table2[[#This Row],[Current Week Low]])-1</f>
        <v>9.362160046957535E-2</v>
      </c>
      <c r="AF249" s="1">
        <f>(Table2[[#This Row],[Current Week High]]/Table2[[#This Row],[Close Price]])-1</f>
        <v>1.8785222291797243E-3</v>
      </c>
      <c r="AG249" s="1">
        <f>(Table2[[#This Row],[Close Price]]/Table2[[#This Row],[Current Month Low]])-1</f>
        <v>9.362160046957535E-2</v>
      </c>
      <c r="AH249" s="1">
        <f>(Table2[[#This Row],[Current Month High]]/Table2[[#This Row],[Close Price]])-1</f>
        <v>8.1313176491635275E-3</v>
      </c>
      <c r="AI249">
        <v>0.81313176491635197</v>
      </c>
      <c r="AJ249">
        <v>52.6893763487857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0.26</v>
      </c>
      <c r="AM249" t="s">
        <v>3150</v>
      </c>
      <c r="AN249">
        <v>2.33</v>
      </c>
      <c r="AO249" t="s">
        <v>3150</v>
      </c>
      <c r="AP249">
        <v>6.3475651934671001E-2</v>
      </c>
      <c r="AQ249">
        <f>(Table2[[#This Row],[Sharpe Ratio]]-AVERAGE(Table2[Sharpe Ratio]))/_xlfn.STDEV.P(Table2[Sharpe Ratio])</f>
        <v>8.476042110051013E-2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2.5606579773538387</v>
      </c>
      <c r="AS249">
        <f>_xlfn.RANK.AVG(Table2[[#This Row],[1Y Return vs Nifty Z-Score]],Table2[1Y Return vs Nifty Z-Score])</f>
        <v>373</v>
      </c>
      <c r="AT249">
        <f>_xlfn.RANK.AVG(Table2[[#This Row],[6M Return vs Nifty Z-Score]],Table2[6M Return vs Nifty Z-Score])</f>
        <v>146</v>
      </c>
      <c r="AU249">
        <f>_xlfn.RANK.AVG(Table2[[#This Row],[Sharpe Ratio Z-Score]],Table2[Sharpe Ratio Z-Score])</f>
        <v>328</v>
      </c>
      <c r="AV249">
        <f>(Table2[[#This Row],[Rank 1Y]]+Table2[[#This Row],[Rank 6M]]+Table2[[#This Row],[Rank Sharpe]])/3</f>
        <v>282.33333333333331</v>
      </c>
    </row>
    <row r="250" spans="1:48" x14ac:dyDescent="0.3">
      <c r="A250" t="s">
        <v>1430</v>
      </c>
      <c r="B250" t="s">
        <v>1431</v>
      </c>
      <c r="C250" t="s">
        <v>3113</v>
      </c>
      <c r="D250" t="s">
        <v>1077</v>
      </c>
      <c r="E250">
        <v>7090.9679224800002</v>
      </c>
      <c r="F250">
        <v>746.85</v>
      </c>
      <c r="G250">
        <v>19.127018241806699</v>
      </c>
      <c r="H250">
        <f>(Table2[[#This Row],[1Y Return vs Nifty]]-AVERAGE(Table2[1Y Return vs Nifty]))/_xlfn.STDEV.P(Table2[1Y Return vs Nifty])</f>
        <v>6.7894520125197852E-2</v>
      </c>
      <c r="I250">
        <v>0.33149349221572899</v>
      </c>
      <c r="J250">
        <f>(Table2[[#This Row],[1M Return vs Nifty]]-AVERAGE(Table2[1M Return vs Nifty]))/_xlfn.STDEV.P(Table2[1M Return vs Nifty])</f>
        <v>0.25523578646282447</v>
      </c>
      <c r="K250">
        <v>-5.67027915327313</v>
      </c>
      <c r="L250">
        <f>(Table2[[#This Row],[6M Return vs Nifty]]-AVERAGE(Table2[6M Return vs Nifty]))/_xlfn.STDEV.P(Table2[6M Return vs Nifty])</f>
        <v>-0.2676712942375824</v>
      </c>
      <c r="M250">
        <v>1.76358968316108</v>
      </c>
      <c r="N250">
        <f>(Table2[[#This Row],[1W Return vs Nifty]]-AVERAGE(Table2[1W Return vs Nifty]))/_xlfn.STDEV.P(Table2[1W Return vs Nifty])</f>
        <v>0.13618588877239116</v>
      </c>
      <c r="O250">
        <v>772.94</v>
      </c>
      <c r="P250">
        <v>805.13494851447399</v>
      </c>
      <c r="Q250">
        <v>765.78535036218705</v>
      </c>
      <c r="R250">
        <v>41.587932708403699</v>
      </c>
      <c r="S250" s="1">
        <f>(Table2[[#This Row],[Close Price]]-Table2[[#This Row],[20D EMA]])/Table2[[#This Row],[20D EMA]]</f>
        <v>-3.3754237068854026E-2</v>
      </c>
      <c r="T250" s="1">
        <f>(Table2[[#This Row],[Close Price]]-Table2[[#This Row],[50D EMA]])/Table2[[#This Row],[50D EMA]]</f>
        <v>-7.2391527186856638E-2</v>
      </c>
      <c r="U250" s="1">
        <f>(Table2[[#This Row],[Close Price]]-Table2[[#This Row],[200D EMA]])/Table2[[#This Row],[200D EMA]]</f>
        <v>-2.4726707494771648E-2</v>
      </c>
      <c r="V250">
        <v>0.70576431053420396</v>
      </c>
      <c r="W250">
        <v>740.55</v>
      </c>
      <c r="X250">
        <v>760.7</v>
      </c>
      <c r="Y250">
        <v>736.6</v>
      </c>
      <c r="Z250">
        <v>767.65</v>
      </c>
      <c r="AA250">
        <v>733.15</v>
      </c>
      <c r="AB250">
        <v>823</v>
      </c>
      <c r="AC250" s="1">
        <f>(Table2[[#This Row],[Close Price]]/Table2[[#This Row],[Day Low]])-1</f>
        <v>8.5071906015798948E-3</v>
      </c>
      <c r="AD250" s="1">
        <f>(Table2[[#This Row],[Day High]]/Table2[[#This Row],[Close Price]])-1</f>
        <v>1.8544553792595675E-2</v>
      </c>
      <c r="AE250" s="1">
        <f>(Table2[[#This Row],[Close Price]]/Table2[[#This Row],[Current Week Low]])-1</f>
        <v>1.391528645126261E-2</v>
      </c>
      <c r="AF250" s="1">
        <f>(Table2[[#This Row],[Current Week High]]/Table2[[#This Row],[Close Price]])-1</f>
        <v>2.7850304612706545E-2</v>
      </c>
      <c r="AG250" s="1">
        <f>(Table2[[#This Row],[Close Price]]/Table2[[#This Row],[Current Month Low]])-1</f>
        <v>1.8686489804269346E-2</v>
      </c>
      <c r="AH250" s="1">
        <f>(Table2[[#This Row],[Current Month High]]/Table2[[#This Row],[Close Price]])-1</f>
        <v>0.10196157193546229</v>
      </c>
      <c r="AI250">
        <v>41.795541273348</v>
      </c>
      <c r="AJ250">
        <v>46.412468143501201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</v>
      </c>
      <c r="AM250">
        <v>0</v>
      </c>
      <c r="AN250">
        <v>-6.84</v>
      </c>
      <c r="AO250" t="s">
        <v>3149</v>
      </c>
      <c r="AP250">
        <v>0.118971362270718</v>
      </c>
      <c r="AQ250">
        <f>(Table2[[#This Row],[Sharpe Ratio]]-AVERAGE(Table2[Sharpe Ratio]))/_xlfn.STDEV.P(Table2[Sharpe Ratio])</f>
        <v>0.73109276753194474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286</v>
      </c>
      <c r="AT250">
        <f>_xlfn.RANK.AVG(Table2[[#This Row],[6M Return vs Nifty Z-Score]],Table2[6M Return vs Nifty Z-Score])</f>
        <v>404</v>
      </c>
      <c r="AU250">
        <f>_xlfn.RANK.AVG(Table2[[#This Row],[Sharpe Ratio Z-Score]],Table2[Sharpe Ratio Z-Score])</f>
        <v>158</v>
      </c>
      <c r="AV250">
        <f>(Table2[[#This Row],[Rank 1Y]]+Table2[[#This Row],[Rank 6M]]+Table2[[#This Row],[Rank Sharpe]])/3</f>
        <v>282.66666666666669</v>
      </c>
    </row>
    <row r="251" spans="1:48" x14ac:dyDescent="0.3">
      <c r="A251" t="s">
        <v>1579</v>
      </c>
      <c r="B251" t="s">
        <v>1580</v>
      </c>
      <c r="C251" t="s">
        <v>3113</v>
      </c>
      <c r="D251" t="s">
        <v>1345</v>
      </c>
      <c r="E251">
        <v>5849.2902162099999</v>
      </c>
      <c r="F251">
        <v>904.1</v>
      </c>
      <c r="G251">
        <v>-25.738208582350499</v>
      </c>
      <c r="H251">
        <f>(Table2[[#This Row],[1Y Return vs Nifty]]-AVERAGE(Table2[1Y Return vs Nifty]))/_xlfn.STDEV.P(Table2[1Y Return vs Nifty])</f>
        <v>-0.84460333305893609</v>
      </c>
      <c r="I251">
        <v>1.62783156951649</v>
      </c>
      <c r="J251">
        <f>(Table2[[#This Row],[1M Return vs Nifty]]-AVERAGE(Table2[1M Return vs Nifty]))/_xlfn.STDEV.P(Table2[1M Return vs Nifty])</f>
        <v>0.39207470483236284</v>
      </c>
      <c r="K251">
        <v>31.005376148625199</v>
      </c>
      <c r="L251">
        <f>(Table2[[#This Row],[6M Return vs Nifty]]-AVERAGE(Table2[6M Return vs Nifty]))/_xlfn.STDEV.P(Table2[6M Return vs Nifty])</f>
        <v>0.97311129082622272</v>
      </c>
      <c r="M251">
        <v>8.4936949044128005E-2</v>
      </c>
      <c r="N251">
        <f>(Table2[[#This Row],[1W Return vs Nifty]]-AVERAGE(Table2[1W Return vs Nifty]))/_xlfn.STDEV.P(Table2[1W Return vs Nifty])</f>
        <v>-0.27318949867995307</v>
      </c>
      <c r="O251">
        <v>928.95</v>
      </c>
      <c r="P251">
        <v>920.16327273019897</v>
      </c>
      <c r="Q251">
        <v>843.37728817288905</v>
      </c>
      <c r="R251">
        <v>39.891097309619902</v>
      </c>
      <c r="S251" s="1">
        <f>(Table2[[#This Row],[Close Price]]-Table2[[#This Row],[20D EMA]])/Table2[[#This Row],[20D EMA]]</f>
        <v>-2.6750632434469047E-2</v>
      </c>
      <c r="T251" s="1">
        <f>(Table2[[#This Row],[Close Price]]-Table2[[#This Row],[50D EMA]])/Table2[[#This Row],[50D EMA]]</f>
        <v>-1.7456980957887957E-2</v>
      </c>
      <c r="U251" s="1">
        <f>(Table2[[#This Row],[Close Price]]-Table2[[#This Row],[200D EMA]])/Table2[[#This Row],[200D EMA]]</f>
        <v>7.1999462967116387E-2</v>
      </c>
      <c r="V251">
        <v>1.01809977926499</v>
      </c>
      <c r="W251">
        <v>900</v>
      </c>
      <c r="X251">
        <v>934</v>
      </c>
      <c r="Y251">
        <v>900</v>
      </c>
      <c r="Z251">
        <v>938.8</v>
      </c>
      <c r="AA251">
        <v>900</v>
      </c>
      <c r="AB251">
        <v>1015</v>
      </c>
      <c r="AC251" s="1">
        <f>(Table2[[#This Row],[Close Price]]/Table2[[#This Row],[Day Low]])-1</f>
        <v>4.555555555555646E-3</v>
      </c>
      <c r="AD251" s="1">
        <f>(Table2[[#This Row],[Day High]]/Table2[[#This Row],[Close Price]])-1</f>
        <v>3.3071562880212291E-2</v>
      </c>
      <c r="AE251" s="1">
        <f>(Table2[[#This Row],[Close Price]]/Table2[[#This Row],[Current Week Low]])-1</f>
        <v>4.555555555555646E-3</v>
      </c>
      <c r="AF251" s="1">
        <f>(Table2[[#This Row],[Current Week High]]/Table2[[#This Row],[Close Price]])-1</f>
        <v>3.8380710098440352E-2</v>
      </c>
      <c r="AG251" s="1">
        <f>(Table2[[#This Row],[Close Price]]/Table2[[#This Row],[Current Month Low]])-1</f>
        <v>4.555555555555646E-3</v>
      </c>
      <c r="AH251" s="1">
        <f>(Table2[[#This Row],[Current Month High]]/Table2[[#This Row],[Close Price]])-1</f>
        <v>0.12266342218781112</v>
      </c>
      <c r="AI251">
        <v>16.6851012056188</v>
      </c>
      <c r="AJ251">
        <v>48.115989515072101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0.13</v>
      </c>
      <c r="AM251" t="s">
        <v>3150</v>
      </c>
      <c r="AN251">
        <v>-5.61</v>
      </c>
      <c r="AO251" t="s">
        <v>3149</v>
      </c>
      <c r="AP251">
        <v>0.130404179479369</v>
      </c>
      <c r="AQ251">
        <f>(Table2[[#This Row],[Sharpe Ratio]]-AVERAGE(Table2[Sharpe Ratio]))/_xlfn.STDEV.P(Table2[Sharpe Ratio])</f>
        <v>0.86424539370869857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1.1116385576283949</v>
      </c>
      <c r="AS251">
        <f>_xlfn.RANK.AVG(Table2[[#This Row],[1Y Return vs Nifty Z-Score]],Table2[1Y Return vs Nifty Z-Score])</f>
        <v>612</v>
      </c>
      <c r="AT251">
        <f>_xlfn.RANK.AVG(Table2[[#This Row],[6M Return vs Nifty Z-Score]],Table2[6M Return vs Nifty Z-Score])</f>
        <v>99</v>
      </c>
      <c r="AU251">
        <f>_xlfn.RANK.AVG(Table2[[#This Row],[Sharpe Ratio Z-Score]],Table2[Sharpe Ratio Z-Score])</f>
        <v>139</v>
      </c>
      <c r="AV251">
        <f>(Table2[[#This Row],[Rank 1Y]]+Table2[[#This Row],[Rank 6M]]+Table2[[#This Row],[Rank Sharpe]])/3</f>
        <v>283.33333333333331</v>
      </c>
    </row>
    <row r="252" spans="1:48" x14ac:dyDescent="0.3">
      <c r="A252" t="s">
        <v>910</v>
      </c>
      <c r="B252" t="s">
        <v>911</v>
      </c>
      <c r="C252" t="s">
        <v>3108</v>
      </c>
      <c r="D252" t="s">
        <v>51</v>
      </c>
      <c r="E252">
        <v>15763.625</v>
      </c>
      <c r="F252">
        <v>6305.45</v>
      </c>
      <c r="G252">
        <v>16.656612310040401</v>
      </c>
      <c r="H252">
        <f>(Table2[[#This Row],[1Y Return vs Nifty]]-AVERAGE(Table2[1Y Return vs Nifty]))/_xlfn.STDEV.P(Table2[1Y Return vs Nifty])</f>
        <v>1.764981461941123E-2</v>
      </c>
      <c r="I252">
        <v>-7.3129251822604298</v>
      </c>
      <c r="J252">
        <f>(Table2[[#This Row],[1M Return vs Nifty]]-AVERAGE(Table2[1M Return vs Nifty]))/_xlfn.STDEV.P(Table2[1M Return vs Nifty])</f>
        <v>-0.55169413505681075</v>
      </c>
      <c r="K252">
        <v>5.39543402007991</v>
      </c>
      <c r="L252">
        <f>(Table2[[#This Row],[6M Return vs Nifty]]-AVERAGE(Table2[6M Return vs Nifty]))/_xlfn.STDEV.P(Table2[6M Return vs Nifty])</f>
        <v>0.10669540988227323</v>
      </c>
      <c r="M252">
        <v>-7.5280193906844302</v>
      </c>
      <c r="N252">
        <f>(Table2[[#This Row],[1W Return vs Nifty]]-AVERAGE(Table2[1W Return vs Nifty]))/_xlfn.STDEV.P(Table2[1W Return vs Nifty])</f>
        <v>-2.1297717970274492</v>
      </c>
      <c r="O252">
        <v>7083.07</v>
      </c>
      <c r="P252">
        <v>7156.9661750220803</v>
      </c>
      <c r="Q252">
        <v>6426.1561793657002</v>
      </c>
      <c r="R252">
        <v>22.0762597103571</v>
      </c>
      <c r="S252" s="1">
        <f>(Table2[[#This Row],[Close Price]]-Table2[[#This Row],[20D EMA]])/Table2[[#This Row],[20D EMA]]</f>
        <v>-0.10978572850473028</v>
      </c>
      <c r="T252" s="1">
        <f>(Table2[[#This Row],[Close Price]]-Table2[[#This Row],[50D EMA]])/Table2[[#This Row],[50D EMA]]</f>
        <v>-0.11897725295864674</v>
      </c>
      <c r="U252" s="1">
        <f>(Table2[[#This Row],[Close Price]]-Table2[[#This Row],[200D EMA]])/Table2[[#This Row],[200D EMA]]</f>
        <v>-1.8783573880959543E-2</v>
      </c>
      <c r="V252">
        <v>0.39642149941396498</v>
      </c>
      <c r="W252">
        <v>6220</v>
      </c>
      <c r="X252">
        <v>6549.8</v>
      </c>
      <c r="Y252">
        <v>6220</v>
      </c>
      <c r="Z252">
        <v>6773.5</v>
      </c>
      <c r="AA252">
        <v>6220</v>
      </c>
      <c r="AB252">
        <v>7777</v>
      </c>
      <c r="AC252" s="1">
        <f>(Table2[[#This Row],[Close Price]]/Table2[[#This Row],[Day Low]])-1</f>
        <v>1.3737942122186375E-2</v>
      </c>
      <c r="AD252" s="1">
        <f>(Table2[[#This Row],[Day High]]/Table2[[#This Row],[Close Price]])-1</f>
        <v>3.8752190565304767E-2</v>
      </c>
      <c r="AE252" s="1">
        <f>(Table2[[#This Row],[Close Price]]/Table2[[#This Row],[Current Week Low]])-1</f>
        <v>1.3737942122186375E-2</v>
      </c>
      <c r="AF252" s="1">
        <f>(Table2[[#This Row],[Current Week High]]/Table2[[#This Row],[Close Price]])-1</f>
        <v>7.4229436439905205E-2</v>
      </c>
      <c r="AG252" s="1">
        <f>(Table2[[#This Row],[Close Price]]/Table2[[#This Row],[Current Month Low]])-1</f>
        <v>1.3737942122186375E-2</v>
      </c>
      <c r="AH252" s="1">
        <f>(Table2[[#This Row],[Current Month High]]/Table2[[#This Row],[Close Price]])-1</f>
        <v>0.23337747504143236</v>
      </c>
      <c r="AI252">
        <v>29.0788127730772</v>
      </c>
      <c r="AJ252">
        <v>37.054143934618601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-0.01</v>
      </c>
      <c r="AM252" t="s">
        <v>3149</v>
      </c>
      <c r="AN252">
        <v>-16.489999999999998</v>
      </c>
      <c r="AO252" t="s">
        <v>3149</v>
      </c>
      <c r="AP252">
        <v>7.8156063189444999E-2</v>
      </c>
      <c r="AQ252">
        <f>(Table2[[#This Row],[Sharpe Ratio]]-AVERAGE(Table2[Sharpe Ratio]))/_xlfn.STDEV.P(Table2[Sharpe Ratio])</f>
        <v>0.25573624239229303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299</v>
      </c>
      <c r="AT252">
        <f>_xlfn.RANK.AVG(Table2[[#This Row],[6M Return vs Nifty Z-Score]],Table2[6M Return vs Nifty Z-Score])</f>
        <v>280</v>
      </c>
      <c r="AU252">
        <f>_xlfn.RANK.AVG(Table2[[#This Row],[Sharpe Ratio Z-Score]],Table2[Sharpe Ratio Z-Score])</f>
        <v>280</v>
      </c>
      <c r="AV252">
        <f>(Table2[[#This Row],[Rank 1Y]]+Table2[[#This Row],[Rank 6M]]+Table2[[#This Row],[Rank Sharpe]])/3</f>
        <v>286.33333333333331</v>
      </c>
    </row>
    <row r="253" spans="1:48" x14ac:dyDescent="0.3">
      <c r="A253" t="s">
        <v>1017</v>
      </c>
      <c r="B253" t="s">
        <v>1018</v>
      </c>
      <c r="C253" t="s">
        <v>3113</v>
      </c>
      <c r="D253" t="s">
        <v>267</v>
      </c>
      <c r="E253">
        <v>13197.318079999999</v>
      </c>
      <c r="F253">
        <v>4180.6000000000004</v>
      </c>
      <c r="G253">
        <v>23.937758076996399</v>
      </c>
      <c r="H253">
        <f>(Table2[[#This Row],[1Y Return vs Nifty]]-AVERAGE(Table2[1Y Return vs Nifty]))/_xlfn.STDEV.P(Table2[1Y Return vs Nifty])</f>
        <v>0.16573844252512565</v>
      </c>
      <c r="I253">
        <v>-1.3739359977702701</v>
      </c>
      <c r="J253">
        <f>(Table2[[#This Row],[1M Return vs Nifty]]-AVERAGE(Table2[1M Return vs Nifty]))/_xlfn.STDEV.P(Table2[1M Return vs Nifty])</f>
        <v>7.521397668067295E-2</v>
      </c>
      <c r="K253">
        <v>-16.3403396536123</v>
      </c>
      <c r="L253">
        <f>(Table2[[#This Row],[6M Return vs Nifty]]-AVERAGE(Table2[6M Return vs Nifty]))/_xlfn.STDEV.P(Table2[6M Return vs Nifty])</f>
        <v>-0.62865258118169787</v>
      </c>
      <c r="M253">
        <v>3.6031145081667102</v>
      </c>
      <c r="N253">
        <f>(Table2[[#This Row],[1W Return vs Nifty]]-AVERAGE(Table2[1W Return vs Nifty]))/_xlfn.STDEV.P(Table2[1W Return vs Nifty])</f>
        <v>0.58479337777816665</v>
      </c>
      <c r="O253">
        <v>4207.93</v>
      </c>
      <c r="P253">
        <v>4238.1014683077101</v>
      </c>
      <c r="Q253">
        <v>4025.6141730345998</v>
      </c>
      <c r="R253">
        <v>49.206816481215</v>
      </c>
      <c r="S253" s="1">
        <f>(Table2[[#This Row],[Close Price]]-Table2[[#This Row],[20D EMA]])/Table2[[#This Row],[20D EMA]]</f>
        <v>-6.4948799053216009E-3</v>
      </c>
      <c r="T253" s="1">
        <f>(Table2[[#This Row],[Close Price]]-Table2[[#This Row],[50D EMA]])/Table2[[#This Row],[50D EMA]]</f>
        <v>-1.3567742239703922E-2</v>
      </c>
      <c r="U253" s="1">
        <f>(Table2[[#This Row],[Close Price]]-Table2[[#This Row],[200D EMA]])/Table2[[#This Row],[200D EMA]]</f>
        <v>3.8499920832842427E-2</v>
      </c>
      <c r="V253">
        <v>1.5708881976395399</v>
      </c>
      <c r="W253">
        <v>4072.6</v>
      </c>
      <c r="X253">
        <v>4200</v>
      </c>
      <c r="Y253">
        <v>3997.6</v>
      </c>
      <c r="Z253">
        <v>4240</v>
      </c>
      <c r="AA253">
        <v>3990.95</v>
      </c>
      <c r="AB253">
        <v>4408.8999999999996</v>
      </c>
      <c r="AC253" s="1">
        <f>(Table2[[#This Row],[Close Price]]/Table2[[#This Row],[Day Low]])-1</f>
        <v>2.6518685851790069E-2</v>
      </c>
      <c r="AD253" s="1">
        <f>(Table2[[#This Row],[Day High]]/Table2[[#This Row],[Close Price]])-1</f>
        <v>4.6404822274312973E-3</v>
      </c>
      <c r="AE253" s="1">
        <f>(Table2[[#This Row],[Close Price]]/Table2[[#This Row],[Current Week Low]])-1</f>
        <v>4.5777466479888007E-2</v>
      </c>
      <c r="AF253" s="1">
        <f>(Table2[[#This Row],[Current Week High]]/Table2[[#This Row],[Close Price]])-1</f>
        <v>1.4208486820073585E-2</v>
      </c>
      <c r="AG253" s="1">
        <f>(Table2[[#This Row],[Close Price]]/Table2[[#This Row],[Current Month Low]])-1</f>
        <v>4.7520014031746882E-2</v>
      </c>
      <c r="AH253" s="1">
        <f>(Table2[[#This Row],[Current Month High]]/Table2[[#This Row],[Close Price]])-1</f>
        <v>5.4609386212505218E-2</v>
      </c>
      <c r="AI253">
        <v>19.600057408027499</v>
      </c>
      <c r="AJ253">
        <v>45.1068186945731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0.1</v>
      </c>
      <c r="AM253" t="s">
        <v>3150</v>
      </c>
      <c r="AN253">
        <v>-3.62</v>
      </c>
      <c r="AO253" t="s">
        <v>3149</v>
      </c>
      <c r="AP253">
        <v>0.166104673314623</v>
      </c>
      <c r="AQ253">
        <f>(Table2[[#This Row],[Sharpe Ratio]]-AVERAGE(Table2[Sharpe Ratio]))/_xlfn.STDEV.P(Table2[Sharpe Ratio])</f>
        <v>1.2800321961403962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259</v>
      </c>
      <c r="AT253">
        <f>_xlfn.RANK.AVG(Table2[[#This Row],[6M Return vs Nifty Z-Score]],Table2[6M Return vs Nifty Z-Score])</f>
        <v>534</v>
      </c>
      <c r="AU253">
        <f>_xlfn.RANK.AVG(Table2[[#This Row],[Sharpe Ratio Z-Score]],Table2[Sharpe Ratio Z-Score])</f>
        <v>68</v>
      </c>
      <c r="AV253">
        <f>(Table2[[#This Row],[Rank 1Y]]+Table2[[#This Row],[Rank 6M]]+Table2[[#This Row],[Rank Sharpe]])/3</f>
        <v>287</v>
      </c>
    </row>
    <row r="254" spans="1:48" x14ac:dyDescent="0.3">
      <c r="A254" t="s">
        <v>1154</v>
      </c>
      <c r="B254" t="s">
        <v>1155</v>
      </c>
      <c r="C254" t="s">
        <v>3108</v>
      </c>
      <c r="D254" t="s">
        <v>247</v>
      </c>
      <c r="E254">
        <v>10110.93625262</v>
      </c>
      <c r="F254">
        <v>1542.1</v>
      </c>
      <c r="G254">
        <v>29.956370792605401</v>
      </c>
      <c r="H254">
        <f>(Table2[[#This Row],[1Y Return vs Nifty]]-AVERAGE(Table2[1Y Return vs Nifty]))/_xlfn.STDEV.P(Table2[1Y Return vs Nifty])</f>
        <v>0.28814886081332325</v>
      </c>
      <c r="I254">
        <v>13.219761503871799</v>
      </c>
      <c r="J254">
        <f>(Table2[[#This Row],[1M Return vs Nifty]]-AVERAGE(Table2[1M Return vs Nifty]))/_xlfn.STDEV.P(Table2[1M Return vs Nifty])</f>
        <v>1.615696213609997</v>
      </c>
      <c r="K254">
        <v>27.231471355893198</v>
      </c>
      <c r="L254">
        <f>(Table2[[#This Row],[6M Return vs Nifty]]-AVERAGE(Table2[6M Return vs Nifty]))/_xlfn.STDEV.P(Table2[6M Return vs Nifty])</f>
        <v>0.8454354441108588</v>
      </c>
      <c r="M254">
        <v>0.25941769927882202</v>
      </c>
      <c r="N254">
        <f>(Table2[[#This Row],[1W Return vs Nifty]]-AVERAGE(Table2[1W Return vs Nifty]))/_xlfn.STDEV.P(Table2[1W Return vs Nifty])</f>
        <v>-0.23063863435965759</v>
      </c>
      <c r="O254">
        <v>1436.29</v>
      </c>
      <c r="P254">
        <v>1394.3577421651901</v>
      </c>
      <c r="Q254">
        <v>1287.9543561262001</v>
      </c>
      <c r="R254">
        <v>75.913167167245703</v>
      </c>
      <c r="S254" s="1">
        <f>(Table2[[#This Row],[Close Price]]-Table2[[#This Row],[20D EMA]])/Table2[[#This Row],[20D EMA]]</f>
        <v>7.3668966573602793E-2</v>
      </c>
      <c r="T254" s="1">
        <f>(Table2[[#This Row],[Close Price]]-Table2[[#This Row],[50D EMA]])/Table2[[#This Row],[50D EMA]]</f>
        <v>0.10595721124292846</v>
      </c>
      <c r="U254" s="1">
        <f>(Table2[[#This Row],[Close Price]]-Table2[[#This Row],[200D EMA]])/Table2[[#This Row],[200D EMA]]</f>
        <v>0.19732503924921496</v>
      </c>
      <c r="V254">
        <v>1.04703945879614</v>
      </c>
      <c r="W254">
        <v>1485.05</v>
      </c>
      <c r="X254">
        <v>1582.95</v>
      </c>
      <c r="Y254">
        <v>1466.95</v>
      </c>
      <c r="Z254">
        <v>1582.95</v>
      </c>
      <c r="AA254">
        <v>1341.6</v>
      </c>
      <c r="AB254">
        <v>1582.95</v>
      </c>
      <c r="AC254" s="1">
        <f>(Table2[[#This Row],[Close Price]]/Table2[[#This Row],[Day Low]])-1</f>
        <v>3.8416214942257776E-2</v>
      </c>
      <c r="AD254" s="1">
        <f>(Table2[[#This Row],[Day High]]/Table2[[#This Row],[Close Price]])-1</f>
        <v>2.6489851501199757E-2</v>
      </c>
      <c r="AE254" s="1">
        <f>(Table2[[#This Row],[Close Price]]/Table2[[#This Row],[Current Week Low]])-1</f>
        <v>5.1228739902518639E-2</v>
      </c>
      <c r="AF254" s="1">
        <f>(Table2[[#This Row],[Current Week High]]/Table2[[#This Row],[Close Price]])-1</f>
        <v>2.6489851501199757E-2</v>
      </c>
      <c r="AG254" s="1">
        <f>(Table2[[#This Row],[Close Price]]/Table2[[#This Row],[Current Month Low]])-1</f>
        <v>0.14944841979725698</v>
      </c>
      <c r="AH254" s="1">
        <f>(Table2[[#This Row],[Current Month High]]/Table2[[#This Row],[Close Price]])-1</f>
        <v>2.6489851501199757E-2</v>
      </c>
      <c r="AI254">
        <v>7.2530964269502602</v>
      </c>
      <c r="AJ254">
        <v>54.202289885505699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0.21</v>
      </c>
      <c r="AM254" t="s">
        <v>3150</v>
      </c>
      <c r="AN254">
        <v>14.12</v>
      </c>
      <c r="AO254" t="s">
        <v>3150</v>
      </c>
      <c r="AQ254">
        <f>(Table2[[#This Row],[Sharpe Ratio]]-AVERAGE(Table2[Sharpe Ratio]))/_xlfn.STDEV.P(Table2[Sharpe Ratio])</f>
        <v>-0.65451053890290556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1.8641313452716162</v>
      </c>
      <c r="AS254">
        <f>_xlfn.RANK.AVG(Table2[[#This Row],[1Y Return vs Nifty Z-Score]],Table2[1Y Return vs Nifty Z-Score])</f>
        <v>217</v>
      </c>
      <c r="AT254">
        <f>_xlfn.RANK.AVG(Table2[[#This Row],[6M Return vs Nifty Z-Score]],Table2[6M Return vs Nifty Z-Score])</f>
        <v>110</v>
      </c>
      <c r="AU254">
        <f>_xlfn.RANK.AVG(Table2[[#This Row],[Sharpe Ratio Z-Score]],Table2[Sharpe Ratio Z-Score])</f>
        <v>534</v>
      </c>
      <c r="AV254">
        <f>(Table2[[#This Row],[Rank 1Y]]+Table2[[#This Row],[Rank 6M]]+Table2[[#This Row],[Rank Sharpe]])/3</f>
        <v>287</v>
      </c>
    </row>
    <row r="255" spans="1:48" x14ac:dyDescent="0.3">
      <c r="A255" t="s">
        <v>1284</v>
      </c>
      <c r="B255" t="s">
        <v>1285</v>
      </c>
      <c r="C255" t="s">
        <v>3112</v>
      </c>
      <c r="D255" t="s">
        <v>82</v>
      </c>
      <c r="E255">
        <v>8615.5333608000001</v>
      </c>
      <c r="F255">
        <v>1108.5</v>
      </c>
      <c r="G255">
        <v>40.3038269936321</v>
      </c>
      <c r="H255">
        <f>(Table2[[#This Row],[1Y Return vs Nifty]]-AVERAGE(Table2[1Y Return vs Nifty]))/_xlfn.STDEV.P(Table2[1Y Return vs Nifty])</f>
        <v>0.49860208344742252</v>
      </c>
      <c r="I255">
        <v>-14.165340918597</v>
      </c>
      <c r="J255">
        <f>(Table2[[#This Row],[1M Return vs Nifty]]-AVERAGE(Table2[1M Return vs Nifty]))/_xlfn.STDEV.P(Table2[1M Return vs Nifty])</f>
        <v>-1.275021771572074</v>
      </c>
      <c r="K255">
        <v>19.6190194935864</v>
      </c>
      <c r="L255">
        <f>(Table2[[#This Row],[6M Return vs Nifty]]-AVERAGE(Table2[6M Return vs Nifty]))/_xlfn.STDEV.P(Table2[6M Return vs Nifty])</f>
        <v>0.58789682284734412</v>
      </c>
      <c r="M255">
        <v>10.3427314179778</v>
      </c>
      <c r="N255">
        <f>(Table2[[#This Row],[1W Return vs Nifty]]-AVERAGE(Table2[1W Return vs Nifty]))/_xlfn.STDEV.P(Table2[1W Return vs Nifty])</f>
        <v>2.2283931692416847</v>
      </c>
      <c r="O255">
        <v>1166.28</v>
      </c>
      <c r="P255">
        <v>1206.7083779976399</v>
      </c>
      <c r="Q255">
        <v>1028.3734625152399</v>
      </c>
      <c r="R255">
        <v>39.658099196439998</v>
      </c>
      <c r="S255" s="1">
        <f>(Table2[[#This Row],[Close Price]]-Table2[[#This Row],[20D EMA]])/Table2[[#This Row],[20D EMA]]</f>
        <v>-4.9542133964399604E-2</v>
      </c>
      <c r="T255" s="1">
        <f>(Table2[[#This Row],[Close Price]]-Table2[[#This Row],[50D EMA]])/Table2[[#This Row],[50D EMA]]</f>
        <v>-8.1385345281684937E-2</v>
      </c>
      <c r="U255" s="1">
        <f>(Table2[[#This Row],[Close Price]]-Table2[[#This Row],[200D EMA]])/Table2[[#This Row],[200D EMA]]</f>
        <v>7.791579655194833E-2</v>
      </c>
      <c r="V255">
        <v>0.64154501743938996</v>
      </c>
      <c r="W255">
        <v>1096.3</v>
      </c>
      <c r="X255">
        <v>1125</v>
      </c>
      <c r="Y255">
        <v>1074.55</v>
      </c>
      <c r="Z255">
        <v>1142.9000000000001</v>
      </c>
      <c r="AA255">
        <v>1016.05</v>
      </c>
      <c r="AB255">
        <v>1247.7</v>
      </c>
      <c r="AC255" s="1">
        <f>(Table2[[#This Row],[Close Price]]/Table2[[#This Row],[Day Low]])-1</f>
        <v>1.1128340782632584E-2</v>
      </c>
      <c r="AD255" s="1">
        <f>(Table2[[#This Row],[Day High]]/Table2[[#This Row],[Close Price]])-1</f>
        <v>1.4884979702300516E-2</v>
      </c>
      <c r="AE255" s="1">
        <f>(Table2[[#This Row],[Close Price]]/Table2[[#This Row],[Current Week Low]])-1</f>
        <v>3.1594621004141343E-2</v>
      </c>
      <c r="AF255" s="1">
        <f>(Table2[[#This Row],[Current Week High]]/Table2[[#This Row],[Close Price]])-1</f>
        <v>3.1032927379341491E-2</v>
      </c>
      <c r="AG255" s="1">
        <f>(Table2[[#This Row],[Close Price]]/Table2[[#This Row],[Current Month Low]])-1</f>
        <v>9.0989616652723759E-2</v>
      </c>
      <c r="AH255" s="1">
        <f>(Table2[[#This Row],[Current Month High]]/Table2[[#This Row],[Close Price]])-1</f>
        <v>0.12557510148849804</v>
      </c>
      <c r="AI255">
        <v>39.2873252142534</v>
      </c>
      <c r="AJ255">
        <v>62.679776929850298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0.05</v>
      </c>
      <c r="AM255" t="s">
        <v>3150</v>
      </c>
      <c r="AN255">
        <v>-9.9499999999999993</v>
      </c>
      <c r="AO255" t="s">
        <v>3149</v>
      </c>
      <c r="AQ255">
        <f>(Table2[[#This Row],[Sharpe Ratio]]-AVERAGE(Table2[Sharpe Ratio]))/_xlfn.STDEV.P(Table2[Sharpe Ratio])</f>
        <v>-0.65451053890290556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170</v>
      </c>
      <c r="AT255">
        <f>_xlfn.RANK.AVG(Table2[[#This Row],[6M Return vs Nifty Z-Score]],Table2[6M Return vs Nifty Z-Score])</f>
        <v>161</v>
      </c>
      <c r="AU255">
        <f>_xlfn.RANK.AVG(Table2[[#This Row],[Sharpe Ratio Z-Score]],Table2[Sharpe Ratio Z-Score])</f>
        <v>534</v>
      </c>
      <c r="AV255">
        <f>(Table2[[#This Row],[Rank 1Y]]+Table2[[#This Row],[Rank 6M]]+Table2[[#This Row],[Rank Sharpe]])/3</f>
        <v>288.33333333333331</v>
      </c>
    </row>
    <row r="256" spans="1:48" x14ac:dyDescent="0.3">
      <c r="A256" t="s">
        <v>159</v>
      </c>
      <c r="B256" t="s">
        <v>160</v>
      </c>
      <c r="C256" t="s">
        <v>3115</v>
      </c>
      <c r="D256" t="s">
        <v>161</v>
      </c>
      <c r="E256">
        <v>157218.55093602001</v>
      </c>
      <c r="F256">
        <v>4069.8</v>
      </c>
      <c r="G256">
        <v>36.0518909286208</v>
      </c>
      <c r="H256">
        <f>(Table2[[#This Row],[1Y Return vs Nifty]]-AVERAGE(Table2[1Y Return vs Nifty]))/_xlfn.STDEV.P(Table2[1Y Return vs Nifty])</f>
        <v>0.41212347170640429</v>
      </c>
      <c r="I256">
        <v>-8.1709470155735602</v>
      </c>
      <c r="J256">
        <f>(Table2[[#This Row],[1M Return vs Nifty]]-AVERAGE(Table2[1M Return vs Nifty]))/_xlfn.STDEV.P(Table2[1M Return vs Nifty])</f>
        <v>-0.64226524583717925</v>
      </c>
      <c r="K256">
        <v>-9.3369486925372307</v>
      </c>
      <c r="L256">
        <f>(Table2[[#This Row],[6M Return vs Nifty]]-AVERAGE(Table2[6M Return vs Nifty]))/_xlfn.STDEV.P(Table2[6M Return vs Nifty])</f>
        <v>-0.39171924026752936</v>
      </c>
      <c r="M256">
        <v>5.4572571613776697</v>
      </c>
      <c r="N256">
        <f>(Table2[[#This Row],[1W Return vs Nifty]]-AVERAGE(Table2[1W Return vs Nifty]))/_xlfn.STDEV.P(Table2[1W Return vs Nifty])</f>
        <v>1.0369657369703995</v>
      </c>
      <c r="O256">
        <v>4106.53</v>
      </c>
      <c r="P256">
        <v>4318.7117601858299</v>
      </c>
      <c r="Q256">
        <v>4049.91892374384</v>
      </c>
      <c r="R256">
        <v>53.630307255682801</v>
      </c>
      <c r="S256" s="1">
        <f>(Table2[[#This Row],[Close Price]]-Table2[[#This Row],[20D EMA]])/Table2[[#This Row],[20D EMA]]</f>
        <v>-8.9442911655338124E-3</v>
      </c>
      <c r="T256" s="1">
        <f>(Table2[[#This Row],[Close Price]]-Table2[[#This Row],[50D EMA]])/Table2[[#This Row],[50D EMA]]</f>
        <v>-5.7635650167845262E-2</v>
      </c>
      <c r="U256" s="1">
        <f>(Table2[[#This Row],[Close Price]]-Table2[[#This Row],[200D EMA]])/Table2[[#This Row],[200D EMA]]</f>
        <v>4.9090059901203357E-3</v>
      </c>
      <c r="V256">
        <v>0.53297068847289797</v>
      </c>
      <c r="W256">
        <v>4001.2</v>
      </c>
      <c r="X256">
        <v>4089.45</v>
      </c>
      <c r="Y256">
        <v>3907.05</v>
      </c>
      <c r="Z256">
        <v>4114</v>
      </c>
      <c r="AA256">
        <v>3830</v>
      </c>
      <c r="AB256">
        <v>4114</v>
      </c>
      <c r="AC256" s="1">
        <f>(Table2[[#This Row],[Close Price]]/Table2[[#This Row],[Day Low]])-1</f>
        <v>1.7144856543037212E-2</v>
      </c>
      <c r="AD256" s="1">
        <f>(Table2[[#This Row],[Day High]]/Table2[[#This Row],[Close Price]])-1</f>
        <v>4.828247088308979E-3</v>
      </c>
      <c r="AE256" s="1">
        <f>(Table2[[#This Row],[Close Price]]/Table2[[#This Row],[Current Week Low]])-1</f>
        <v>4.1655468959957087E-2</v>
      </c>
      <c r="AF256" s="1">
        <f>(Table2[[#This Row],[Current Week High]]/Table2[[#This Row],[Close Price]])-1</f>
        <v>1.0860484544695126E-2</v>
      </c>
      <c r="AG256" s="1">
        <f>(Table2[[#This Row],[Close Price]]/Table2[[#This Row],[Current Month Low]])-1</f>
        <v>6.2610966057441209E-2</v>
      </c>
      <c r="AH256" s="1">
        <f>(Table2[[#This Row],[Current Month High]]/Table2[[#This Row],[Close Price]])-1</f>
        <v>1.0860484544695126E-2</v>
      </c>
      <c r="AI256">
        <v>23.716153127917799</v>
      </c>
      <c r="AJ256">
        <v>58.833860203723198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-0.04</v>
      </c>
      <c r="AM256" t="s">
        <v>3149</v>
      </c>
      <c r="AN256">
        <v>0.01</v>
      </c>
      <c r="AO256" t="s">
        <v>3150</v>
      </c>
      <c r="AP256">
        <v>0.100531626676288</v>
      </c>
      <c r="AQ256">
        <f>(Table2[[#This Row],[Sharpe Ratio]]-AVERAGE(Table2[Sharpe Ratio]))/_xlfn.STDEV.P(Table2[Sharpe Ratio])</f>
        <v>0.51633386991347829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193</v>
      </c>
      <c r="AT256">
        <f>_xlfn.RANK.AVG(Table2[[#This Row],[6M Return vs Nifty Z-Score]],Table2[6M Return vs Nifty Z-Score])</f>
        <v>455</v>
      </c>
      <c r="AU256">
        <f>_xlfn.RANK.AVG(Table2[[#This Row],[Sharpe Ratio Z-Score]],Table2[Sharpe Ratio Z-Score])</f>
        <v>220</v>
      </c>
      <c r="AV256">
        <f>(Table2[[#This Row],[Rank 1Y]]+Table2[[#This Row],[Rank 6M]]+Table2[[#This Row],[Rank Sharpe]])/3</f>
        <v>289.33333333333331</v>
      </c>
    </row>
    <row r="257" spans="1:48" x14ac:dyDescent="0.3">
      <c r="A257" t="s">
        <v>1238</v>
      </c>
      <c r="B257" t="s">
        <v>1239</v>
      </c>
      <c r="C257" t="s">
        <v>3108</v>
      </c>
      <c r="D257" t="s">
        <v>51</v>
      </c>
      <c r="E257">
        <v>9145.9645331249994</v>
      </c>
      <c r="F257">
        <v>527.25</v>
      </c>
      <c r="G257">
        <v>23.1117437236001</v>
      </c>
      <c r="H257">
        <f>(Table2[[#This Row],[1Y Return vs Nifty]]-AVERAGE(Table2[1Y Return vs Nifty]))/_xlfn.STDEV.P(Table2[1Y Return vs Nifty])</f>
        <v>0.14893843107912172</v>
      </c>
      <c r="I257">
        <v>11.311734513045799</v>
      </c>
      <c r="J257">
        <f>(Table2[[#This Row],[1M Return vs Nifty]]-AVERAGE(Table2[1M Return vs Nifty]))/_xlfn.STDEV.P(Table2[1M Return vs Nifty])</f>
        <v>1.4142886068935745</v>
      </c>
      <c r="K257">
        <v>37.748276011058302</v>
      </c>
      <c r="L257">
        <f>(Table2[[#This Row],[6M Return vs Nifty]]-AVERAGE(Table2[6M Return vs Nifty]))/_xlfn.STDEV.P(Table2[6M Return vs Nifty])</f>
        <v>1.2012318970776144</v>
      </c>
      <c r="M257">
        <v>5.5291723957767402</v>
      </c>
      <c r="N257">
        <f>(Table2[[#This Row],[1W Return vs Nifty]]-AVERAGE(Table2[1W Return vs Nifty]))/_xlfn.STDEV.P(Table2[1W Return vs Nifty])</f>
        <v>1.0545038056533975</v>
      </c>
      <c r="O257">
        <v>519.84</v>
      </c>
      <c r="P257">
        <v>505.729323629752</v>
      </c>
      <c r="Q257">
        <v>442.69931900347598</v>
      </c>
      <c r="R257">
        <v>51.373499365862997</v>
      </c>
      <c r="S257" s="1">
        <f>(Table2[[#This Row],[Close Price]]-Table2[[#This Row],[20D EMA]])/Table2[[#This Row],[20D EMA]]</f>
        <v>1.4254385964912219E-2</v>
      </c>
      <c r="T257" s="1">
        <f>(Table2[[#This Row],[Close Price]]-Table2[[#This Row],[50D EMA]])/Table2[[#This Row],[50D EMA]]</f>
        <v>4.255374439391503E-2</v>
      </c>
      <c r="U257" s="1">
        <f>(Table2[[#This Row],[Close Price]]-Table2[[#This Row],[200D EMA]])/Table2[[#This Row],[200D EMA]]</f>
        <v>0.19098895653792536</v>
      </c>
      <c r="V257">
        <v>1.4986402687587199</v>
      </c>
      <c r="W257">
        <v>522.95000000000005</v>
      </c>
      <c r="X257">
        <v>555.95000000000005</v>
      </c>
      <c r="Y257">
        <v>520</v>
      </c>
      <c r="Z257">
        <v>579.4</v>
      </c>
      <c r="AA257">
        <v>468.5</v>
      </c>
      <c r="AB257">
        <v>579.4</v>
      </c>
      <c r="AC257" s="1">
        <f>(Table2[[#This Row],[Close Price]]/Table2[[#This Row],[Day Low]])-1</f>
        <v>8.2225834209770365E-3</v>
      </c>
      <c r="AD257" s="1">
        <f>(Table2[[#This Row],[Day High]]/Table2[[#This Row],[Close Price]])-1</f>
        <v>5.4433380749170368E-2</v>
      </c>
      <c r="AE257" s="1">
        <f>(Table2[[#This Row],[Close Price]]/Table2[[#This Row],[Current Week Low]])-1</f>
        <v>1.3942307692307754E-2</v>
      </c>
      <c r="AF257" s="1">
        <f>(Table2[[#This Row],[Current Week High]]/Table2[[#This Row],[Close Price]])-1</f>
        <v>9.8909435751540986E-2</v>
      </c>
      <c r="AG257" s="1">
        <f>(Table2[[#This Row],[Close Price]]/Table2[[#This Row],[Current Month Low]])-1</f>
        <v>0.12540021344717189</v>
      </c>
      <c r="AH257" s="1">
        <f>(Table2[[#This Row],[Current Month High]]/Table2[[#This Row],[Close Price]])-1</f>
        <v>9.8909435751540986E-2</v>
      </c>
      <c r="AI257">
        <v>9.8909435751540897</v>
      </c>
      <c r="AJ257">
        <v>65.023474178403703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0.2</v>
      </c>
      <c r="AM257" t="s">
        <v>3150</v>
      </c>
      <c r="AN257">
        <v>10.029999999999999</v>
      </c>
      <c r="AO257" t="s">
        <v>3150</v>
      </c>
      <c r="AQ257">
        <f>(Table2[[#This Row],[Sharpe Ratio]]-AVERAGE(Table2[Sharpe Ratio]))/_xlfn.STDEV.P(Table2[Sharpe Ratio])</f>
        <v>-0.65451053890290556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3.1644522018008026</v>
      </c>
      <c r="AS257">
        <f>_xlfn.RANK.AVG(Table2[[#This Row],[1Y Return vs Nifty Z-Score]],Table2[1Y Return vs Nifty Z-Score])</f>
        <v>265</v>
      </c>
      <c r="AT257">
        <f>_xlfn.RANK.AVG(Table2[[#This Row],[6M Return vs Nifty Z-Score]],Table2[6M Return vs Nifty Z-Score])</f>
        <v>70</v>
      </c>
      <c r="AU257">
        <f>_xlfn.RANK.AVG(Table2[[#This Row],[Sharpe Ratio Z-Score]],Table2[Sharpe Ratio Z-Score])</f>
        <v>534</v>
      </c>
      <c r="AV257">
        <f>(Table2[[#This Row],[Rank 1Y]]+Table2[[#This Row],[Rank 6M]]+Table2[[#This Row],[Rank Sharpe]])/3</f>
        <v>289.66666666666669</v>
      </c>
    </row>
    <row r="258" spans="1:48" x14ac:dyDescent="0.3">
      <c r="A258" t="s">
        <v>1252</v>
      </c>
      <c r="B258" t="s">
        <v>1253</v>
      </c>
      <c r="C258" t="s">
        <v>3116</v>
      </c>
      <c r="D258" t="s">
        <v>111</v>
      </c>
      <c r="E258">
        <v>8927.1036029499992</v>
      </c>
      <c r="F258">
        <v>1049.75</v>
      </c>
      <c r="G258">
        <v>32.5184780585505</v>
      </c>
      <c r="H258">
        <f>(Table2[[#This Row],[1Y Return vs Nifty]]-AVERAGE(Table2[1Y Return vs Nifty]))/_xlfn.STDEV.P(Table2[1Y Return vs Nifty])</f>
        <v>0.34025864706193631</v>
      </c>
      <c r="I258">
        <v>-5.10266751492333</v>
      </c>
      <c r="J258">
        <f>(Table2[[#This Row],[1M Return vs Nifty]]-AVERAGE(Table2[1M Return vs Nifty]))/_xlfn.STDEV.P(Table2[1M Return vs Nifty])</f>
        <v>-0.31838364776004902</v>
      </c>
      <c r="K258">
        <v>6.4797444873448704</v>
      </c>
      <c r="L258">
        <f>(Table2[[#This Row],[6M Return vs Nifty]]-AVERAGE(Table2[6M Return vs Nifty]))/_xlfn.STDEV.P(Table2[6M Return vs Nifty])</f>
        <v>0.14337896832206265</v>
      </c>
      <c r="M258">
        <v>0.66991908616332396</v>
      </c>
      <c r="N258">
        <f>(Table2[[#This Row],[1W Return vs Nifty]]-AVERAGE(Table2[1W Return vs Nifty]))/_xlfn.STDEV.P(Table2[1W Return vs Nifty])</f>
        <v>-0.13052908764392832</v>
      </c>
      <c r="O258">
        <v>1109.47</v>
      </c>
      <c r="P258">
        <v>1144.94378869808</v>
      </c>
      <c r="Q258">
        <v>1064.44775117277</v>
      </c>
      <c r="R258">
        <v>34.348947546384899</v>
      </c>
      <c r="S258" s="1">
        <f>(Table2[[#This Row],[Close Price]]-Table2[[#This Row],[20D EMA]])/Table2[[#This Row],[20D EMA]]</f>
        <v>-5.38275032222593E-2</v>
      </c>
      <c r="T258" s="1">
        <f>(Table2[[#This Row],[Close Price]]-Table2[[#This Row],[50D EMA]])/Table2[[#This Row],[50D EMA]]</f>
        <v>-8.314276179997028E-2</v>
      </c>
      <c r="U258" s="1">
        <f>(Table2[[#This Row],[Close Price]]-Table2[[#This Row],[200D EMA]])/Table2[[#This Row],[200D EMA]]</f>
        <v>-1.38078653053441E-2</v>
      </c>
      <c r="V258">
        <v>0.431989484187355</v>
      </c>
      <c r="W258">
        <v>1035.5</v>
      </c>
      <c r="X258">
        <v>1075.1500000000001</v>
      </c>
      <c r="Y258">
        <v>1035.5</v>
      </c>
      <c r="Z258">
        <v>1103.95</v>
      </c>
      <c r="AA258">
        <v>1035.5</v>
      </c>
      <c r="AB258">
        <v>1182.8</v>
      </c>
      <c r="AC258" s="1">
        <f>(Table2[[#This Row],[Close Price]]/Table2[[#This Row],[Day Low]])-1</f>
        <v>1.3761467889908285E-2</v>
      </c>
      <c r="AD258" s="1">
        <f>(Table2[[#This Row],[Day High]]/Table2[[#This Row],[Close Price]])-1</f>
        <v>2.419623719933317E-2</v>
      </c>
      <c r="AE258" s="1">
        <f>(Table2[[#This Row],[Close Price]]/Table2[[#This Row],[Current Week Low]])-1</f>
        <v>1.3761467889908285E-2</v>
      </c>
      <c r="AF258" s="1">
        <f>(Table2[[#This Row],[Current Week High]]/Table2[[#This Row],[Close Price]])-1</f>
        <v>5.1631340795427416E-2</v>
      </c>
      <c r="AG258" s="1">
        <f>(Table2[[#This Row],[Close Price]]/Table2[[#This Row],[Current Month Low]])-1</f>
        <v>1.3761467889908285E-2</v>
      </c>
      <c r="AH258" s="1">
        <f>(Table2[[#This Row],[Current Month High]]/Table2[[#This Row],[Close Price]])-1</f>
        <v>0.12674446296737307</v>
      </c>
      <c r="AI258">
        <v>32.888783043581803</v>
      </c>
      <c r="AJ258">
        <v>48.2383675774906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-0.14000000000000001</v>
      </c>
      <c r="AM258" t="s">
        <v>3149</v>
      </c>
      <c r="AN258">
        <v>-8.0500000000000007</v>
      </c>
      <c r="AO258" t="s">
        <v>3149</v>
      </c>
      <c r="AP258">
        <v>3.5981553982751997E-2</v>
      </c>
      <c r="AQ258">
        <f>(Table2[[#This Row],[Sharpe Ratio]]-AVERAGE(Table2[Sharpe Ratio]))/_xlfn.STDEV.P(Table2[Sharpe Ratio])</f>
        <v>-0.23545036158293764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202</v>
      </c>
      <c r="AT258">
        <f>_xlfn.RANK.AVG(Table2[[#This Row],[6M Return vs Nifty Z-Score]],Table2[6M Return vs Nifty Z-Score])</f>
        <v>262</v>
      </c>
      <c r="AU258">
        <f>_xlfn.RANK.AVG(Table2[[#This Row],[Sharpe Ratio Z-Score]],Table2[Sharpe Ratio Z-Score])</f>
        <v>409</v>
      </c>
      <c r="AV258">
        <f>(Table2[[#This Row],[Rank 1Y]]+Table2[[#This Row],[Rank 6M]]+Table2[[#This Row],[Rank Sharpe]])/3</f>
        <v>291</v>
      </c>
    </row>
    <row r="259" spans="1:48" x14ac:dyDescent="0.3">
      <c r="A259" t="s">
        <v>1354</v>
      </c>
      <c r="B259" t="s">
        <v>1355</v>
      </c>
      <c r="C259" t="s">
        <v>3115</v>
      </c>
      <c r="D259" t="s">
        <v>250</v>
      </c>
      <c r="E259">
        <v>7952.8025087850001</v>
      </c>
      <c r="F259">
        <v>483.85</v>
      </c>
      <c r="G259">
        <v>2.7332401635968702</v>
      </c>
      <c r="H259">
        <f>(Table2[[#This Row],[1Y Return vs Nifty]]-AVERAGE(Table2[1Y Return vs Nifty]))/_xlfn.STDEV.P(Table2[1Y Return vs Nifty])</f>
        <v>-0.26553268755558268</v>
      </c>
      <c r="I259">
        <v>-13.4077463083645</v>
      </c>
      <c r="J259">
        <f>(Table2[[#This Row],[1M Return vs Nifty]]-AVERAGE(Table2[1M Return vs Nifty]))/_xlfn.STDEV.P(Table2[1M Return vs Nifty])</f>
        <v>-1.1950515625331897</v>
      </c>
      <c r="K259">
        <v>7.3949214365714804</v>
      </c>
      <c r="L259">
        <f>(Table2[[#This Row],[6M Return vs Nifty]]-AVERAGE(Table2[6M Return vs Nifty]))/_xlfn.STDEV.P(Table2[6M Return vs Nifty])</f>
        <v>0.17434053155808274</v>
      </c>
      <c r="M259">
        <v>-4.3586147752601896</v>
      </c>
      <c r="N259">
        <f>(Table2[[#This Row],[1W Return vs Nifty]]-AVERAGE(Table2[1W Return vs Nifty]))/_xlfn.STDEV.P(Table2[1W Return vs Nifty])</f>
        <v>-1.3568446656067399</v>
      </c>
      <c r="O259">
        <v>516.66999999999996</v>
      </c>
      <c r="P259">
        <v>538.28404294611505</v>
      </c>
      <c r="Q259">
        <v>492.75769538870099</v>
      </c>
      <c r="R259">
        <v>32.991709646910799</v>
      </c>
      <c r="S259" s="1">
        <f>(Table2[[#This Row],[Close Price]]-Table2[[#This Row],[20D EMA]])/Table2[[#This Row],[20D EMA]]</f>
        <v>-6.3522170824704238E-2</v>
      </c>
      <c r="T259" s="1">
        <f>(Table2[[#This Row],[Close Price]]-Table2[[#This Row],[50D EMA]])/Table2[[#This Row],[50D EMA]]</f>
        <v>-0.10112512837681155</v>
      </c>
      <c r="U259" s="1">
        <f>(Table2[[#This Row],[Close Price]]-Table2[[#This Row],[200D EMA]])/Table2[[#This Row],[200D EMA]]</f>
        <v>-1.807723242490274E-2</v>
      </c>
      <c r="V259">
        <v>0.90268403335673497</v>
      </c>
      <c r="W259">
        <v>462</v>
      </c>
      <c r="X259">
        <v>487</v>
      </c>
      <c r="Y259">
        <v>450.2</v>
      </c>
      <c r="Z259">
        <v>492.6</v>
      </c>
      <c r="AA259">
        <v>450.2</v>
      </c>
      <c r="AB259">
        <v>547.9</v>
      </c>
      <c r="AC259" s="1">
        <f>(Table2[[#This Row],[Close Price]]/Table2[[#This Row],[Day Low]])-1</f>
        <v>4.7294372294372389E-2</v>
      </c>
      <c r="AD259" s="1">
        <f>(Table2[[#This Row],[Day High]]/Table2[[#This Row],[Close Price]])-1</f>
        <v>6.5102821122247079E-3</v>
      </c>
      <c r="AE259" s="1">
        <f>(Table2[[#This Row],[Close Price]]/Table2[[#This Row],[Current Week Low]])-1</f>
        <v>7.474455797423385E-2</v>
      </c>
      <c r="AF259" s="1">
        <f>(Table2[[#This Row],[Current Week High]]/Table2[[#This Row],[Close Price]])-1</f>
        <v>1.8084116978402287E-2</v>
      </c>
      <c r="AG259" s="1">
        <f>(Table2[[#This Row],[Close Price]]/Table2[[#This Row],[Current Month Low]])-1</f>
        <v>7.474455797423385E-2</v>
      </c>
      <c r="AH259" s="1">
        <f>(Table2[[#This Row],[Current Month High]]/Table2[[#This Row],[Close Price]])-1</f>
        <v>0.13237573628190535</v>
      </c>
      <c r="AI259">
        <v>27.415521339258</v>
      </c>
      <c r="AJ259">
        <v>36.257392283863602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-7.0000000000000007E-2</v>
      </c>
      <c r="AM259" t="s">
        <v>3149</v>
      </c>
      <c r="AN259">
        <v>-11.34</v>
      </c>
      <c r="AO259" t="s">
        <v>3149</v>
      </c>
      <c r="AP259">
        <v>9.8955384336604002E-2</v>
      </c>
      <c r="AQ259">
        <f>(Table2[[#This Row],[Sharpe Ratio]]-AVERAGE(Table2[Sharpe Ratio]))/_xlfn.STDEV.P(Table2[Sharpe Ratio])</f>
        <v>0.4979761193092701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403</v>
      </c>
      <c r="AT259">
        <f>_xlfn.RANK.AVG(Table2[[#This Row],[6M Return vs Nifty Z-Score]],Table2[6M Return vs Nifty Z-Score])</f>
        <v>249</v>
      </c>
      <c r="AU259">
        <f>_xlfn.RANK.AVG(Table2[[#This Row],[Sharpe Ratio Z-Score]],Table2[Sharpe Ratio Z-Score])</f>
        <v>222</v>
      </c>
      <c r="AV259">
        <f>(Table2[[#This Row],[Rank 1Y]]+Table2[[#This Row],[Rank 6M]]+Table2[[#This Row],[Rank Sharpe]])/3</f>
        <v>291.33333333333331</v>
      </c>
    </row>
    <row r="260" spans="1:48" x14ac:dyDescent="0.3">
      <c r="A260" t="s">
        <v>552</v>
      </c>
      <c r="B260" t="s">
        <v>553</v>
      </c>
      <c r="C260" t="s">
        <v>3113</v>
      </c>
      <c r="D260" t="s">
        <v>554</v>
      </c>
      <c r="E260">
        <v>34232.337523319999</v>
      </c>
      <c r="F260">
        <v>3791.4</v>
      </c>
      <c r="G260">
        <v>11.543810990043699</v>
      </c>
      <c r="H260">
        <f>(Table2[[#This Row],[1Y Return vs Nifty]]-AVERAGE(Table2[1Y Return vs Nifty]))/_xlfn.STDEV.P(Table2[1Y Return vs Nifty])</f>
        <v>-8.6337628630111185E-2</v>
      </c>
      <c r="I260">
        <v>0.64222591520294503</v>
      </c>
      <c r="J260">
        <f>(Table2[[#This Row],[1M Return vs Nifty]]-AVERAGE(Table2[1M Return vs Nifty]))/_xlfn.STDEV.P(Table2[1M Return vs Nifty])</f>
        <v>0.28803609481483433</v>
      </c>
      <c r="K260">
        <v>-11.919797217893899</v>
      </c>
      <c r="L260">
        <f>(Table2[[#This Row],[6M Return vs Nifty]]-AVERAGE(Table2[6M Return vs Nifty]))/_xlfn.STDEV.P(Table2[6M Return vs Nifty])</f>
        <v>-0.47910018666753562</v>
      </c>
      <c r="M260">
        <v>-0.44944539769471498</v>
      </c>
      <c r="N260">
        <f>(Table2[[#This Row],[1W Return vs Nifty]]-AVERAGE(Table2[1W Return vs Nifty]))/_xlfn.STDEV.P(Table2[1W Return vs Nifty])</f>
        <v>-0.40351006814483781</v>
      </c>
      <c r="O260">
        <v>3952.03</v>
      </c>
      <c r="P260">
        <v>4103.3312458697701</v>
      </c>
      <c r="Q260">
        <v>3932.15249099929</v>
      </c>
      <c r="R260">
        <v>36.666867496246901</v>
      </c>
      <c r="S260" s="1">
        <f>(Table2[[#This Row],[Close Price]]-Table2[[#This Row],[20D EMA]])/Table2[[#This Row],[20D EMA]]</f>
        <v>-4.0644934375498189E-2</v>
      </c>
      <c r="T260" s="1">
        <f>(Table2[[#This Row],[Close Price]]-Table2[[#This Row],[50D EMA]])/Table2[[#This Row],[50D EMA]]</f>
        <v>-7.6019026293269898E-2</v>
      </c>
      <c r="U260" s="1">
        <f>(Table2[[#This Row],[Close Price]]-Table2[[#This Row],[200D EMA]])/Table2[[#This Row],[200D EMA]]</f>
        <v>-3.5795277859002869E-2</v>
      </c>
      <c r="V260">
        <v>0.70452236779330102</v>
      </c>
      <c r="W260">
        <v>3728.25</v>
      </c>
      <c r="X260">
        <v>3836</v>
      </c>
      <c r="Y260">
        <v>3705</v>
      </c>
      <c r="Z260">
        <v>3881.9</v>
      </c>
      <c r="AA260">
        <v>3705</v>
      </c>
      <c r="AB260">
        <v>4097.95</v>
      </c>
      <c r="AC260" s="1">
        <f>(Table2[[#This Row],[Close Price]]/Table2[[#This Row],[Day Low]])-1</f>
        <v>1.6938241802454179E-2</v>
      </c>
      <c r="AD260" s="1">
        <f>(Table2[[#This Row],[Day High]]/Table2[[#This Row],[Close Price]])-1</f>
        <v>1.1763464683230529E-2</v>
      </c>
      <c r="AE260" s="1">
        <f>(Table2[[#This Row],[Close Price]]/Table2[[#This Row],[Current Week Low]])-1</f>
        <v>2.3319838056680142E-2</v>
      </c>
      <c r="AF260" s="1">
        <f>(Table2[[#This Row],[Current Week High]]/Table2[[#This Row],[Close Price]])-1</f>
        <v>2.3869810624043808E-2</v>
      </c>
      <c r="AG260" s="1">
        <f>(Table2[[#This Row],[Close Price]]/Table2[[#This Row],[Current Month Low]])-1</f>
        <v>2.3319838056680142E-2</v>
      </c>
      <c r="AH260" s="1">
        <f>(Table2[[#This Row],[Current Month High]]/Table2[[#This Row],[Close Price]])-1</f>
        <v>8.0854038086195068E-2</v>
      </c>
      <c r="AI260">
        <v>32.924513372368999</v>
      </c>
      <c r="AJ260">
        <v>38.372262773722603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-0.08</v>
      </c>
      <c r="AM260" t="s">
        <v>3149</v>
      </c>
      <c r="AN260">
        <v>-6.5</v>
      </c>
      <c r="AO260" t="s">
        <v>3149</v>
      </c>
      <c r="AP260">
        <v>0.166225146155496</v>
      </c>
      <c r="AQ260">
        <f>(Table2[[#This Row],[Sharpe Ratio]]-AVERAGE(Table2[Sharpe Ratio]))/_xlfn.STDEV.P(Table2[Sharpe Ratio])</f>
        <v>1.2814352864594714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327</v>
      </c>
      <c r="AT260">
        <f>_xlfn.RANK.AVG(Table2[[#This Row],[6M Return vs Nifty Z-Score]],Table2[6M Return vs Nifty Z-Score])</f>
        <v>483</v>
      </c>
      <c r="AU260">
        <f>_xlfn.RANK.AVG(Table2[[#This Row],[Sharpe Ratio Z-Score]],Table2[Sharpe Ratio Z-Score])</f>
        <v>65</v>
      </c>
      <c r="AV260">
        <f>(Table2[[#This Row],[Rank 1Y]]+Table2[[#This Row],[Rank 6M]]+Table2[[#This Row],[Rank Sharpe]])/3</f>
        <v>291.66666666666669</v>
      </c>
    </row>
    <row r="261" spans="1:48" x14ac:dyDescent="0.3">
      <c r="A261" t="s">
        <v>402</v>
      </c>
      <c r="B261" t="s">
        <v>403</v>
      </c>
      <c r="C261" t="s">
        <v>3114</v>
      </c>
      <c r="D261" t="s">
        <v>114</v>
      </c>
      <c r="E261">
        <v>53963.785724579997</v>
      </c>
      <c r="F261">
        <v>655.35</v>
      </c>
      <c r="G261">
        <v>10.738097206068799</v>
      </c>
      <c r="H261">
        <f>(Table2[[#This Row],[1Y Return vs Nifty]]-AVERAGE(Table2[1Y Return vs Nifty]))/_xlfn.STDEV.P(Table2[1Y Return vs Nifty])</f>
        <v>-0.10272475403214067</v>
      </c>
      <c r="I261">
        <v>-1.6720134906530399</v>
      </c>
      <c r="J261">
        <f>(Table2[[#This Row],[1M Return vs Nifty]]-AVERAGE(Table2[1M Return vs Nifty]))/_xlfn.STDEV.P(Table2[1M Return vs Nifty])</f>
        <v>4.3749498061552122E-2</v>
      </c>
      <c r="K261">
        <v>-10.228936038596199</v>
      </c>
      <c r="L261">
        <f>(Table2[[#This Row],[6M Return vs Nifty]]-AVERAGE(Table2[6M Return vs Nifty]))/_xlfn.STDEV.P(Table2[6M Return vs Nifty])</f>
        <v>-0.42189627067030894</v>
      </c>
      <c r="M261">
        <v>-9.0260579725604903E-2</v>
      </c>
      <c r="N261">
        <f>(Table2[[#This Row],[1W Return vs Nifty]]-AVERAGE(Table2[1W Return vs Nifty]))/_xlfn.STDEV.P(Table2[1W Return vs Nifty])</f>
        <v>-0.31591516478297321</v>
      </c>
      <c r="O261">
        <v>695.63</v>
      </c>
      <c r="P261">
        <v>714.34805823992701</v>
      </c>
      <c r="Q261">
        <v>688.89861985956998</v>
      </c>
      <c r="R261">
        <v>23.453281481919799</v>
      </c>
      <c r="S261" s="1">
        <f>(Table2[[#This Row],[Close Price]]-Table2[[#This Row],[20D EMA]])/Table2[[#This Row],[20D EMA]]</f>
        <v>-5.7904345701019183E-2</v>
      </c>
      <c r="T261" s="1">
        <f>(Table2[[#This Row],[Close Price]]-Table2[[#This Row],[50D EMA]])/Table2[[#This Row],[50D EMA]]</f>
        <v>-8.2590072947481025E-2</v>
      </c>
      <c r="U261" s="1">
        <f>(Table2[[#This Row],[Close Price]]-Table2[[#This Row],[200D EMA]])/Table2[[#This Row],[200D EMA]]</f>
        <v>-4.8698921571956037E-2</v>
      </c>
      <c r="V261">
        <v>0.62866778374810905</v>
      </c>
      <c r="W261">
        <v>653.79999999999995</v>
      </c>
      <c r="X261">
        <v>683.1</v>
      </c>
      <c r="Y261">
        <v>653.79999999999995</v>
      </c>
      <c r="Z261">
        <v>708.05</v>
      </c>
      <c r="AA261">
        <v>653.79999999999995</v>
      </c>
      <c r="AB261">
        <v>727.9</v>
      </c>
      <c r="AC261" s="1">
        <f>(Table2[[#This Row],[Close Price]]/Table2[[#This Row],[Day Low]])-1</f>
        <v>2.3707555827470195E-3</v>
      </c>
      <c r="AD261" s="1">
        <f>(Table2[[#This Row],[Day High]]/Table2[[#This Row],[Close Price]])-1</f>
        <v>4.2343785763332642E-2</v>
      </c>
      <c r="AE261" s="1">
        <f>(Table2[[#This Row],[Close Price]]/Table2[[#This Row],[Current Week Low]])-1</f>
        <v>2.3707555827470195E-3</v>
      </c>
      <c r="AF261" s="1">
        <f>(Table2[[#This Row],[Current Week High]]/Table2[[#This Row],[Close Price]])-1</f>
        <v>8.0415045395590079E-2</v>
      </c>
      <c r="AG261" s="1">
        <f>(Table2[[#This Row],[Close Price]]/Table2[[#This Row],[Current Month Low]])-1</f>
        <v>2.3707555827470195E-3</v>
      </c>
      <c r="AH261" s="1">
        <f>(Table2[[#This Row],[Current Month High]]/Table2[[#This Row],[Close Price]])-1</f>
        <v>0.11070420386053237</v>
      </c>
      <c r="AI261">
        <v>29.396505683985598</v>
      </c>
      <c r="AJ261">
        <v>33.038976857490802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-0.05</v>
      </c>
      <c r="AM261" t="s">
        <v>3149</v>
      </c>
      <c r="AN261">
        <v>-3.94</v>
      </c>
      <c r="AO261" t="s">
        <v>3149</v>
      </c>
      <c r="AP261">
        <v>0.15944182293488099</v>
      </c>
      <c r="AQ261">
        <f>(Table2[[#This Row],[Sharpe Ratio]]-AVERAGE(Table2[Sharpe Ratio]))/_xlfn.STDEV.P(Table2[Sharpe Ratio])</f>
        <v>1.2024331223780587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333</v>
      </c>
      <c r="AT261">
        <f>_xlfn.RANK.AVG(Table2[[#This Row],[6M Return vs Nifty Z-Score]],Table2[6M Return vs Nifty Z-Score])</f>
        <v>465</v>
      </c>
      <c r="AU261">
        <f>_xlfn.RANK.AVG(Table2[[#This Row],[Sharpe Ratio Z-Score]],Table2[Sharpe Ratio Z-Score])</f>
        <v>78</v>
      </c>
      <c r="AV261">
        <f>(Table2[[#This Row],[Rank 1Y]]+Table2[[#This Row],[Rank 6M]]+Table2[[#This Row],[Rank Sharpe]])/3</f>
        <v>292</v>
      </c>
    </row>
    <row r="262" spans="1:48" x14ac:dyDescent="0.3">
      <c r="A262" t="s">
        <v>1673</v>
      </c>
      <c r="B262" t="s">
        <v>1674</v>
      </c>
      <c r="C262" t="s">
        <v>3112</v>
      </c>
      <c r="D262" t="s">
        <v>1616</v>
      </c>
      <c r="E262">
        <v>5138.0508350999999</v>
      </c>
      <c r="F262">
        <v>430.25</v>
      </c>
      <c r="G262">
        <v>13.5107211096171</v>
      </c>
      <c r="H262">
        <f>(Table2[[#This Row],[1Y Return vs Nifty]]-AVERAGE(Table2[1Y Return vs Nifty]))/_xlfn.STDEV.P(Table2[1Y Return vs Nifty])</f>
        <v>-4.6333344943965078E-2</v>
      </c>
      <c r="I262">
        <v>1.5928596264174</v>
      </c>
      <c r="J262">
        <f>(Table2[[#This Row],[1M Return vs Nifty]]-AVERAGE(Table2[1M Return vs Nifty]))/_xlfn.STDEV.P(Table2[1M Return vs Nifty])</f>
        <v>0.38838313474678382</v>
      </c>
      <c r="K262">
        <v>15.9866779883092</v>
      </c>
      <c r="L262">
        <f>(Table2[[#This Row],[6M Return vs Nifty]]-AVERAGE(Table2[6M Return vs Nifty]))/_xlfn.STDEV.P(Table2[6M Return vs Nifty])</f>
        <v>0.46501023648227052</v>
      </c>
      <c r="M262">
        <v>1.5175321841365099</v>
      </c>
      <c r="N262">
        <f>(Table2[[#This Row],[1W Return vs Nifty]]-AVERAGE(Table2[1W Return vs Nifty]))/_xlfn.STDEV.P(Table2[1W Return vs Nifty])</f>
        <v>7.6179502727497406E-2</v>
      </c>
      <c r="O262">
        <v>444.8</v>
      </c>
      <c r="P262">
        <v>433.47944241854299</v>
      </c>
      <c r="Q262">
        <v>391.78314390409798</v>
      </c>
      <c r="R262">
        <v>41.128533101174497</v>
      </c>
      <c r="S262" s="1">
        <f>(Table2[[#This Row],[Close Price]]-Table2[[#This Row],[20D EMA]])/Table2[[#This Row],[20D EMA]]</f>
        <v>-3.2711330935251824E-2</v>
      </c>
      <c r="T262" s="1">
        <f>(Table2[[#This Row],[Close Price]]-Table2[[#This Row],[50D EMA]])/Table2[[#This Row],[50D EMA]]</f>
        <v>-7.4500474590553306E-3</v>
      </c>
      <c r="U262" s="1">
        <f>(Table2[[#This Row],[Close Price]]-Table2[[#This Row],[200D EMA]])/Table2[[#This Row],[200D EMA]]</f>
        <v>9.8184050780188908E-2</v>
      </c>
      <c r="V262">
        <v>1.35831718564089</v>
      </c>
      <c r="W262">
        <v>417</v>
      </c>
      <c r="X262">
        <v>435.5</v>
      </c>
      <c r="Y262">
        <v>409.55</v>
      </c>
      <c r="Z262">
        <v>437</v>
      </c>
      <c r="AA262">
        <v>409.55</v>
      </c>
      <c r="AB262">
        <v>515.9</v>
      </c>
      <c r="AC262" s="1">
        <f>(Table2[[#This Row],[Close Price]]/Table2[[#This Row],[Day Low]])-1</f>
        <v>3.1774580335731439E-2</v>
      </c>
      <c r="AD262" s="1">
        <f>(Table2[[#This Row],[Day High]]/Table2[[#This Row],[Close Price]])-1</f>
        <v>1.220220801859373E-2</v>
      </c>
      <c r="AE262" s="1">
        <f>(Table2[[#This Row],[Close Price]]/Table2[[#This Row],[Current Week Low]])-1</f>
        <v>5.0543279208887792E-2</v>
      </c>
      <c r="AF262" s="1">
        <f>(Table2[[#This Row],[Current Week High]]/Table2[[#This Row],[Close Price]])-1</f>
        <v>1.568855316676343E-2</v>
      </c>
      <c r="AG262" s="1">
        <f>(Table2[[#This Row],[Close Price]]/Table2[[#This Row],[Current Month Low]])-1</f>
        <v>5.0543279208887792E-2</v>
      </c>
      <c r="AH262" s="1">
        <f>(Table2[[#This Row],[Current Month High]]/Table2[[#This Row],[Close Price]])-1</f>
        <v>0.19907030796048808</v>
      </c>
      <c r="AI262">
        <v>19.907030796048801</v>
      </c>
      <c r="AJ262">
        <v>50.8326029798422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0.14000000000000001</v>
      </c>
      <c r="AM262" t="s">
        <v>3150</v>
      </c>
      <c r="AN262">
        <v>-5.58</v>
      </c>
      <c r="AO262" t="s">
        <v>3149</v>
      </c>
      <c r="AP262">
        <v>4.7439868187048997E-2</v>
      </c>
      <c r="AQ262">
        <f>(Table2[[#This Row],[Sharpe Ratio]]-AVERAGE(Table2[Sharpe Ratio]))/_xlfn.STDEV.P(Table2[Sharpe Ratio])</f>
        <v>-0.1020007839315014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0.78123874508108526</v>
      </c>
      <c r="AS262">
        <f>_xlfn.RANK.AVG(Table2[[#This Row],[1Y Return vs Nifty Z-Score]],Table2[1Y Return vs Nifty Z-Score])</f>
        <v>315</v>
      </c>
      <c r="AT262">
        <f>_xlfn.RANK.AVG(Table2[[#This Row],[6M Return vs Nifty Z-Score]],Table2[6M Return vs Nifty Z-Score])</f>
        <v>182</v>
      </c>
      <c r="AU262">
        <f>_xlfn.RANK.AVG(Table2[[#This Row],[Sharpe Ratio Z-Score]],Table2[Sharpe Ratio Z-Score])</f>
        <v>383</v>
      </c>
      <c r="AV262">
        <f>(Table2[[#This Row],[Rank 1Y]]+Table2[[#This Row],[Rank 6M]]+Table2[[#This Row],[Rank Sharpe]])/3</f>
        <v>293.33333333333331</v>
      </c>
    </row>
    <row r="263" spans="1:48" x14ac:dyDescent="0.3">
      <c r="A263" t="s">
        <v>1804</v>
      </c>
      <c r="B263" t="s">
        <v>1805</v>
      </c>
      <c r="C263" t="s">
        <v>568</v>
      </c>
      <c r="D263" t="s">
        <v>568</v>
      </c>
      <c r="E263">
        <v>4197.8218424999995</v>
      </c>
      <c r="F263">
        <v>203.25</v>
      </c>
      <c r="G263">
        <v>8.1688407677368104</v>
      </c>
      <c r="H263">
        <f>(Table2[[#This Row],[1Y Return vs Nifty]]-AVERAGE(Table2[1Y Return vs Nifty]))/_xlfn.STDEV.P(Table2[1Y Return vs Nifty])</f>
        <v>-0.15497994474913299</v>
      </c>
      <c r="I263">
        <v>-11.9519940519587</v>
      </c>
      <c r="J263">
        <f>(Table2[[#This Row],[1M Return vs Nifty]]-AVERAGE(Table2[1M Return vs Nifty]))/_xlfn.STDEV.P(Table2[1M Return vs Nifty])</f>
        <v>-1.0413851944239023</v>
      </c>
      <c r="K263">
        <v>4.7853963415643097</v>
      </c>
      <c r="L263">
        <f>(Table2[[#This Row],[6M Return vs Nifty]]-AVERAGE(Table2[6M Return vs Nifty]))/_xlfn.STDEV.P(Table2[6M Return vs Nifty])</f>
        <v>8.6057083954509089E-2</v>
      </c>
      <c r="M263">
        <v>-0.78987522327088</v>
      </c>
      <c r="N263">
        <f>(Table2[[#This Row],[1W Return vs Nifty]]-AVERAGE(Table2[1W Return vs Nifty]))/_xlfn.STDEV.P(Table2[1W Return vs Nifty])</f>
        <v>-0.48653116530993323</v>
      </c>
      <c r="O263">
        <v>218.33</v>
      </c>
      <c r="P263">
        <v>220.001999416568</v>
      </c>
      <c r="Q263">
        <v>197.521003733296</v>
      </c>
      <c r="R263">
        <v>27.696314247376598</v>
      </c>
      <c r="S263" s="1">
        <f>(Table2[[#This Row],[Close Price]]-Table2[[#This Row],[20D EMA]])/Table2[[#This Row],[20D EMA]]</f>
        <v>-6.9069756790180056E-2</v>
      </c>
      <c r="T263" s="1">
        <f>(Table2[[#This Row],[Close Price]]-Table2[[#This Row],[50D EMA]])/Table2[[#This Row],[50D EMA]]</f>
        <v>-7.6144759870334297E-2</v>
      </c>
      <c r="U263" s="1">
        <f>(Table2[[#This Row],[Close Price]]-Table2[[#This Row],[200D EMA]])/Table2[[#This Row],[200D EMA]]</f>
        <v>2.9004491463802073E-2</v>
      </c>
      <c r="V263">
        <v>0.52536102413851804</v>
      </c>
      <c r="W263">
        <v>200.89</v>
      </c>
      <c r="X263">
        <v>206</v>
      </c>
      <c r="Y263">
        <v>200.89</v>
      </c>
      <c r="Z263">
        <v>211.45</v>
      </c>
      <c r="AA263">
        <v>200.89</v>
      </c>
      <c r="AB263">
        <v>241.45</v>
      </c>
      <c r="AC263" s="1">
        <f>(Table2[[#This Row],[Close Price]]/Table2[[#This Row],[Day Low]])-1</f>
        <v>1.174772263427748E-2</v>
      </c>
      <c r="AD263" s="1">
        <f>(Table2[[#This Row],[Day High]]/Table2[[#This Row],[Close Price]])-1</f>
        <v>1.3530135301353052E-2</v>
      </c>
      <c r="AE263" s="1">
        <f>(Table2[[#This Row],[Close Price]]/Table2[[#This Row],[Current Week Low]])-1</f>
        <v>1.174772263427748E-2</v>
      </c>
      <c r="AF263" s="1">
        <f>(Table2[[#This Row],[Current Week High]]/Table2[[#This Row],[Close Price]])-1</f>
        <v>4.0344403444034338E-2</v>
      </c>
      <c r="AG263" s="1">
        <f>(Table2[[#This Row],[Close Price]]/Table2[[#This Row],[Current Month Low]])-1</f>
        <v>1.174772263427748E-2</v>
      </c>
      <c r="AH263" s="1">
        <f>(Table2[[#This Row],[Current Month High]]/Table2[[#This Row],[Close Price]])-1</f>
        <v>0.18794587945879448</v>
      </c>
      <c r="AI263">
        <v>26.1500615006149</v>
      </c>
      <c r="AJ263">
        <v>51.565995525726997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0.04</v>
      </c>
      <c r="AM263" t="s">
        <v>3150</v>
      </c>
      <c r="AN263">
        <v>-13.68</v>
      </c>
      <c r="AO263" t="s">
        <v>3149</v>
      </c>
      <c r="AP263">
        <v>9.0785502378964003E-2</v>
      </c>
      <c r="AQ263">
        <f>(Table2[[#This Row],[Sharpe Ratio]]-AVERAGE(Table2[Sharpe Ratio]))/_xlfn.STDEV.P(Table2[Sharpe Ratio])</f>
        <v>0.4028253600204138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352</v>
      </c>
      <c r="AT263">
        <f>_xlfn.RANK.AVG(Table2[[#This Row],[6M Return vs Nifty Z-Score]],Table2[6M Return vs Nifty Z-Score])</f>
        <v>284</v>
      </c>
      <c r="AU263">
        <f>_xlfn.RANK.AVG(Table2[[#This Row],[Sharpe Ratio Z-Score]],Table2[Sharpe Ratio Z-Score])</f>
        <v>246</v>
      </c>
      <c r="AV263">
        <f>(Table2[[#This Row],[Rank 1Y]]+Table2[[#This Row],[Rank 6M]]+Table2[[#This Row],[Rank Sharpe]])/3</f>
        <v>294</v>
      </c>
    </row>
    <row r="264" spans="1:48" x14ac:dyDescent="0.3">
      <c r="A264" t="s">
        <v>179</v>
      </c>
      <c r="B264" t="s">
        <v>180</v>
      </c>
      <c r="C264" t="s">
        <v>3109</v>
      </c>
      <c r="D264" t="s">
        <v>181</v>
      </c>
      <c r="E264">
        <v>133834.2082966</v>
      </c>
      <c r="F264">
        <v>4882.1000000000004</v>
      </c>
      <c r="G264">
        <v>11.139576568190099</v>
      </c>
      <c r="H264">
        <f>(Table2[[#This Row],[1Y Return vs Nifty]]-AVERAGE(Table2[1Y Return vs Nifty]))/_xlfn.STDEV.P(Table2[1Y Return vs Nifty])</f>
        <v>-9.455920841996146E-2</v>
      </c>
      <c r="I264">
        <v>9.1275046745402904</v>
      </c>
      <c r="J264">
        <f>(Table2[[#This Row],[1M Return vs Nifty]]-AVERAGE(Table2[1M Return vs Nifty]))/_xlfn.STDEV.P(Table2[1M Return vs Nifty])</f>
        <v>1.1837255664296933</v>
      </c>
      <c r="K264">
        <v>0.83224138831559002</v>
      </c>
      <c r="L264">
        <f>(Table2[[#This Row],[6M Return vs Nifty]]-AVERAGE(Table2[6M Return vs Nifty]))/_xlfn.STDEV.P(Table2[6M Return vs Nifty])</f>
        <v>-4.7683016438348755E-2</v>
      </c>
      <c r="M264">
        <v>5.8667923957868098</v>
      </c>
      <c r="N264">
        <f>(Table2[[#This Row],[1W Return vs Nifty]]-AVERAGE(Table2[1W Return vs Nifty]))/_xlfn.STDEV.P(Table2[1W Return vs Nifty])</f>
        <v>1.1368396667321865</v>
      </c>
      <c r="O264">
        <v>4826.1899999999996</v>
      </c>
      <c r="P264">
        <v>4813.53405062809</v>
      </c>
      <c r="Q264">
        <v>4556.2228379619301</v>
      </c>
      <c r="R264">
        <v>54.077647722569303</v>
      </c>
      <c r="S264" s="1">
        <f>(Table2[[#This Row],[Close Price]]-Table2[[#This Row],[20D EMA]])/Table2[[#This Row],[20D EMA]]</f>
        <v>1.1584707605792719E-2</v>
      </c>
      <c r="T264" s="1">
        <f>(Table2[[#This Row],[Close Price]]-Table2[[#This Row],[50D EMA]])/Table2[[#This Row],[50D EMA]]</f>
        <v>1.4244409336413362E-2</v>
      </c>
      <c r="U264" s="1">
        <f>(Table2[[#This Row],[Close Price]]-Table2[[#This Row],[200D EMA]])/Table2[[#This Row],[200D EMA]]</f>
        <v>7.1523534653068085E-2</v>
      </c>
      <c r="V264">
        <v>1.1954148280612999</v>
      </c>
      <c r="W264">
        <v>4867.3999999999996</v>
      </c>
      <c r="X264">
        <v>4958</v>
      </c>
      <c r="Y264">
        <v>4863</v>
      </c>
      <c r="Z264">
        <v>5014.05</v>
      </c>
      <c r="AA264">
        <v>4536.05</v>
      </c>
      <c r="AB264">
        <v>5015</v>
      </c>
      <c r="AC264" s="1">
        <f>(Table2[[#This Row],[Close Price]]/Table2[[#This Row],[Day Low]])-1</f>
        <v>3.0200928627195367E-3</v>
      </c>
      <c r="AD264" s="1">
        <f>(Table2[[#This Row],[Day High]]/Table2[[#This Row],[Close Price]])-1</f>
        <v>1.5546588558202235E-2</v>
      </c>
      <c r="AE264" s="1">
        <f>(Table2[[#This Row],[Close Price]]/Table2[[#This Row],[Current Week Low]])-1</f>
        <v>3.9276166975119597E-3</v>
      </c>
      <c r="AF264" s="1">
        <f>(Table2[[#This Row],[Current Week High]]/Table2[[#This Row],[Close Price]])-1</f>
        <v>2.7027303824173954E-2</v>
      </c>
      <c r="AG264" s="1">
        <f>(Table2[[#This Row],[Close Price]]/Table2[[#This Row],[Current Month Low]])-1</f>
        <v>7.6288841613297853E-2</v>
      </c>
      <c r="AH264" s="1">
        <f>(Table2[[#This Row],[Current Month High]]/Table2[[#This Row],[Close Price]])-1</f>
        <v>2.7221892218512345E-2</v>
      </c>
      <c r="AI264">
        <v>4.5656582208475696</v>
      </c>
      <c r="AJ264">
        <v>37.043326923886603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0.12</v>
      </c>
      <c r="AM264" t="s">
        <v>3150</v>
      </c>
      <c r="AN264">
        <v>-1.44</v>
      </c>
      <c r="AO264" t="s">
        <v>3149</v>
      </c>
      <c r="AP264">
        <v>9.4146716309249007E-2</v>
      </c>
      <c r="AQ264">
        <f>(Table2[[#This Row],[Sharpe Ratio]]-AVERAGE(Table2[Sharpe Ratio]))/_xlfn.STDEV.P(Table2[Sharpe Ratio])</f>
        <v>0.44197183230203835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2.6202948406056077</v>
      </c>
      <c r="AS264">
        <f>_xlfn.RANK.AVG(Table2[[#This Row],[1Y Return vs Nifty Z-Score]],Table2[1Y Return vs Nifty Z-Score])</f>
        <v>331</v>
      </c>
      <c r="AT264">
        <f>_xlfn.RANK.AVG(Table2[[#This Row],[6M Return vs Nifty Z-Score]],Table2[6M Return vs Nifty Z-Score])</f>
        <v>318</v>
      </c>
      <c r="AU264">
        <f>_xlfn.RANK.AVG(Table2[[#This Row],[Sharpe Ratio Z-Score]],Table2[Sharpe Ratio Z-Score])</f>
        <v>234</v>
      </c>
      <c r="AV264">
        <f>(Table2[[#This Row],[Rank 1Y]]+Table2[[#This Row],[Rank 6M]]+Table2[[#This Row],[Rank Sharpe]])/3</f>
        <v>294.33333333333331</v>
      </c>
    </row>
    <row r="265" spans="1:48" x14ac:dyDescent="0.3">
      <c r="A265" t="s">
        <v>680</v>
      </c>
      <c r="B265" t="s">
        <v>681</v>
      </c>
      <c r="C265" t="s">
        <v>3118</v>
      </c>
      <c r="D265" t="s">
        <v>270</v>
      </c>
      <c r="E265">
        <v>25436.466706560001</v>
      </c>
      <c r="F265">
        <v>509.6</v>
      </c>
      <c r="G265">
        <v>16.8057663349433</v>
      </c>
      <c r="H265">
        <f>(Table2[[#This Row],[1Y Return vs Nifty]]-AVERAGE(Table2[1Y Return vs Nifty]))/_xlfn.STDEV.P(Table2[1Y Return vs Nifty])</f>
        <v>2.0683405156044488E-2</v>
      </c>
      <c r="I265">
        <v>0.18338370406982901</v>
      </c>
      <c r="J265">
        <f>(Table2[[#This Row],[1M Return vs Nifty]]-AVERAGE(Table2[1M Return vs Nifty]))/_xlfn.STDEV.P(Table2[1M Return vs Nifty])</f>
        <v>0.23960160617859891</v>
      </c>
      <c r="K265">
        <v>19.865934218396099</v>
      </c>
      <c r="L265">
        <f>(Table2[[#This Row],[6M Return vs Nifty]]-AVERAGE(Table2[6M Return vs Nifty]))/_xlfn.STDEV.P(Table2[6M Return vs Nifty])</f>
        <v>0.59625025206402227</v>
      </c>
      <c r="M265">
        <v>3.4002940668983901</v>
      </c>
      <c r="N265">
        <f>(Table2[[#This Row],[1W Return vs Nifty]]-AVERAGE(Table2[1W Return vs Nifty]))/_xlfn.STDEV.P(Table2[1W Return vs Nifty])</f>
        <v>0.53533127341317355</v>
      </c>
      <c r="O265">
        <v>534.70000000000005</v>
      </c>
      <c r="P265">
        <v>538.45577331441802</v>
      </c>
      <c r="Q265">
        <v>491.90740445781199</v>
      </c>
      <c r="R265">
        <v>32.120068000797303</v>
      </c>
      <c r="S265" s="1">
        <f>(Table2[[#This Row],[Close Price]]-Table2[[#This Row],[20D EMA]])/Table2[[#This Row],[20D EMA]]</f>
        <v>-4.6942210585375017E-2</v>
      </c>
      <c r="T265" s="1">
        <f>(Table2[[#This Row],[Close Price]]-Table2[[#This Row],[50D EMA]])/Table2[[#This Row],[50D EMA]]</f>
        <v>-5.3589867068930805E-2</v>
      </c>
      <c r="U265" s="1">
        <f>(Table2[[#This Row],[Close Price]]-Table2[[#This Row],[200D EMA]])/Table2[[#This Row],[200D EMA]]</f>
        <v>3.5967329179948174E-2</v>
      </c>
      <c r="V265">
        <v>0.56796010509953199</v>
      </c>
      <c r="W265">
        <v>508.05</v>
      </c>
      <c r="X265">
        <v>520</v>
      </c>
      <c r="Y265">
        <v>508.05</v>
      </c>
      <c r="Z265">
        <v>529.79999999999995</v>
      </c>
      <c r="AA265">
        <v>503</v>
      </c>
      <c r="AB265">
        <v>593</v>
      </c>
      <c r="AC265" s="1">
        <f>(Table2[[#This Row],[Close Price]]/Table2[[#This Row],[Day Low]])-1</f>
        <v>3.0508808188169922E-3</v>
      </c>
      <c r="AD265" s="1">
        <f>(Table2[[#This Row],[Day High]]/Table2[[#This Row],[Close Price]])-1</f>
        <v>2.0408163265306145E-2</v>
      </c>
      <c r="AE265" s="1">
        <f>(Table2[[#This Row],[Close Price]]/Table2[[#This Row],[Current Week Low]])-1</f>
        <v>3.0508808188169922E-3</v>
      </c>
      <c r="AF265" s="1">
        <f>(Table2[[#This Row],[Current Week High]]/Table2[[#This Row],[Close Price]])-1</f>
        <v>3.9638932496075308E-2</v>
      </c>
      <c r="AG265" s="1">
        <f>(Table2[[#This Row],[Close Price]]/Table2[[#This Row],[Current Month Low]])-1</f>
        <v>1.3121272365805181E-2</v>
      </c>
      <c r="AH265" s="1">
        <f>(Table2[[#This Row],[Current Month High]]/Table2[[#This Row],[Close Price]])-1</f>
        <v>0.16365777080062793</v>
      </c>
      <c r="AI265">
        <v>23.292778649921399</v>
      </c>
      <c r="AJ265">
        <v>51.621541207973799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0.15</v>
      </c>
      <c r="AM265" t="s">
        <v>3150</v>
      </c>
      <c r="AN265">
        <v>-10.69</v>
      </c>
      <c r="AO265" t="s">
        <v>3149</v>
      </c>
      <c r="AP265">
        <v>2.3472810102046E-2</v>
      </c>
      <c r="AQ265">
        <f>(Table2[[#This Row],[Sharpe Ratio]]-AVERAGE(Table2[Sharpe Ratio]))/_xlfn.STDEV.P(Table2[Sharpe Ratio])</f>
        <v>-0.38113379791288232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297</v>
      </c>
      <c r="AT265">
        <f>_xlfn.RANK.AVG(Table2[[#This Row],[6M Return vs Nifty Z-Score]],Table2[6M Return vs Nifty Z-Score])</f>
        <v>158</v>
      </c>
      <c r="AU265">
        <f>_xlfn.RANK.AVG(Table2[[#This Row],[Sharpe Ratio Z-Score]],Table2[Sharpe Ratio Z-Score])</f>
        <v>439</v>
      </c>
      <c r="AV265">
        <f>(Table2[[#This Row],[Rank 1Y]]+Table2[[#This Row],[Rank 6M]]+Table2[[#This Row],[Rank Sharpe]])/3</f>
        <v>298</v>
      </c>
    </row>
    <row r="266" spans="1:48" x14ac:dyDescent="0.3">
      <c r="A266" t="s">
        <v>1212</v>
      </c>
      <c r="B266" t="s">
        <v>1213</v>
      </c>
      <c r="C266" t="s">
        <v>3106</v>
      </c>
      <c r="D266" t="s">
        <v>273</v>
      </c>
      <c r="E266">
        <v>9490.4969139999994</v>
      </c>
      <c r="F266">
        <v>710.75</v>
      </c>
      <c r="G266">
        <v>-6.6263906868832896</v>
      </c>
      <c r="H266">
        <f>(Table2[[#This Row],[1Y Return vs Nifty]]-AVERAGE(Table2[1Y Return vs Nifty]))/_xlfn.STDEV.P(Table2[1Y Return vs Nifty])</f>
        <v>-0.4558948825609252</v>
      </c>
      <c r="I266">
        <v>13.5403460906461</v>
      </c>
      <c r="J266">
        <f>(Table2[[#This Row],[1M Return vs Nifty]]-AVERAGE(Table2[1M Return vs Nifty]))/_xlfn.STDEV.P(Table2[1M Return vs Nifty])</f>
        <v>1.6495364971504478</v>
      </c>
      <c r="K266">
        <v>24.6854519021058</v>
      </c>
      <c r="L266">
        <f>(Table2[[#This Row],[6M Return vs Nifty]]-AVERAGE(Table2[6M Return vs Nifty]))/_xlfn.STDEV.P(Table2[6M Return vs Nifty])</f>
        <v>0.7593004705571742</v>
      </c>
      <c r="M266">
        <v>1.05552214665477</v>
      </c>
      <c r="N266">
        <f>(Table2[[#This Row],[1W Return vs Nifty]]-AVERAGE(Table2[1W Return vs Nifty]))/_xlfn.STDEV.P(Table2[1W Return vs Nifty])</f>
        <v>-3.6491530570198515E-2</v>
      </c>
      <c r="O266">
        <v>687.1</v>
      </c>
      <c r="P266">
        <v>682.40184955400002</v>
      </c>
      <c r="Q266">
        <v>650.86715092620204</v>
      </c>
      <c r="R266">
        <v>63.7057728237818</v>
      </c>
      <c r="S266" s="1">
        <f>(Table2[[#This Row],[Close Price]]-Table2[[#This Row],[20D EMA]])/Table2[[#This Row],[20D EMA]]</f>
        <v>3.4420026197060076E-2</v>
      </c>
      <c r="T266" s="1">
        <f>(Table2[[#This Row],[Close Price]]-Table2[[#This Row],[50D EMA]])/Table2[[#This Row],[50D EMA]]</f>
        <v>4.1541725692167429E-2</v>
      </c>
      <c r="U266" s="1">
        <f>(Table2[[#This Row],[Close Price]]-Table2[[#This Row],[200D EMA]])/Table2[[#This Row],[200D EMA]]</f>
        <v>9.2004718610522895E-2</v>
      </c>
      <c r="V266">
        <v>0.40818737111876402</v>
      </c>
      <c r="W266">
        <v>690.8</v>
      </c>
      <c r="X266">
        <v>712.8</v>
      </c>
      <c r="Y266">
        <v>685.8</v>
      </c>
      <c r="Z266">
        <v>713.75</v>
      </c>
      <c r="AA266">
        <v>659.65</v>
      </c>
      <c r="AB266">
        <v>751.7</v>
      </c>
      <c r="AC266" s="1">
        <f>(Table2[[#This Row],[Close Price]]/Table2[[#This Row],[Day Low]])-1</f>
        <v>2.8879559930515386E-2</v>
      </c>
      <c r="AD266" s="1">
        <f>(Table2[[#This Row],[Day High]]/Table2[[#This Row],[Close Price]])-1</f>
        <v>2.8842771720012372E-3</v>
      </c>
      <c r="AE266" s="1">
        <f>(Table2[[#This Row],[Close Price]]/Table2[[#This Row],[Current Week Low]])-1</f>
        <v>3.6380869058034504E-2</v>
      </c>
      <c r="AF266" s="1">
        <f>(Table2[[#This Row],[Current Week High]]/Table2[[#This Row],[Close Price]])-1</f>
        <v>4.2208934224410299E-3</v>
      </c>
      <c r="AG266" s="1">
        <f>(Table2[[#This Row],[Close Price]]/Table2[[#This Row],[Current Month Low]])-1</f>
        <v>7.7465322519517876E-2</v>
      </c>
      <c r="AH266" s="1">
        <f>(Table2[[#This Row],[Current Month High]]/Table2[[#This Row],[Close Price]])-1</f>
        <v>5.7615195216320858E-2</v>
      </c>
      <c r="AI266">
        <v>20.295462539570799</v>
      </c>
      <c r="AJ266">
        <v>28.852429296591701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0.12</v>
      </c>
      <c r="AM266" t="s">
        <v>3150</v>
      </c>
      <c r="AN266">
        <v>4.45</v>
      </c>
      <c r="AO266" t="s">
        <v>3150</v>
      </c>
      <c r="AP266">
        <v>7.3947275206765001E-2</v>
      </c>
      <c r="AQ266">
        <f>(Table2[[#This Row],[Sharpe Ratio]]-AVERAGE(Table2[Sharpe Ratio]))/_xlfn.STDEV.P(Table2[Sharpe Ratio])</f>
        <v>0.20671847514495598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2.123169029721454</v>
      </c>
      <c r="AS266">
        <f>_xlfn.RANK.AVG(Table2[[#This Row],[1Y Return vs Nifty Z-Score]],Table2[1Y Return vs Nifty Z-Score])</f>
        <v>472</v>
      </c>
      <c r="AT266">
        <f>_xlfn.RANK.AVG(Table2[[#This Row],[6M Return vs Nifty Z-Score]],Table2[6M Return vs Nifty Z-Score])</f>
        <v>129</v>
      </c>
      <c r="AU266">
        <f>_xlfn.RANK.AVG(Table2[[#This Row],[Sharpe Ratio Z-Score]],Table2[Sharpe Ratio Z-Score])</f>
        <v>293</v>
      </c>
      <c r="AV266">
        <f>(Table2[[#This Row],[Rank 1Y]]+Table2[[#This Row],[Rank 6M]]+Table2[[#This Row],[Rank Sharpe]])/3</f>
        <v>298</v>
      </c>
    </row>
    <row r="267" spans="1:48" x14ac:dyDescent="0.3">
      <c r="A267" t="s">
        <v>1558</v>
      </c>
      <c r="B267" t="s">
        <v>1559</v>
      </c>
      <c r="C267" t="s">
        <v>3109</v>
      </c>
      <c r="D267" t="s">
        <v>211</v>
      </c>
      <c r="E267">
        <v>6038.7912376000004</v>
      </c>
      <c r="F267">
        <v>420.4</v>
      </c>
      <c r="G267">
        <v>-12.979722699221099</v>
      </c>
      <c r="H267">
        <f>(Table2[[#This Row],[1Y Return vs Nifty]]-AVERAGE(Table2[1Y Return vs Nifty]))/_xlfn.STDEV.P(Table2[1Y Return vs Nifty])</f>
        <v>-0.58511303729234709</v>
      </c>
      <c r="I267">
        <v>1.6836425134158</v>
      </c>
      <c r="J267">
        <f>(Table2[[#This Row],[1M Return vs Nifty]]-AVERAGE(Table2[1M Return vs Nifty]))/_xlfn.STDEV.P(Table2[1M Return vs Nifty])</f>
        <v>0.39796599918689307</v>
      </c>
      <c r="K267">
        <v>8.8380873155676305</v>
      </c>
      <c r="L267">
        <f>(Table2[[#This Row],[6M Return vs Nifty]]-AVERAGE(Table2[6M Return vs Nifty]))/_xlfn.STDEV.P(Table2[6M Return vs Nifty])</f>
        <v>0.22316461050846037</v>
      </c>
      <c r="M267">
        <v>3.2509687193986601</v>
      </c>
      <c r="N267">
        <f>(Table2[[#This Row],[1W Return vs Nifty]]-AVERAGE(Table2[1W Return vs Nifty]))/_xlfn.STDEV.P(Table2[1W Return vs Nifty])</f>
        <v>0.49891509230153019</v>
      </c>
      <c r="O267">
        <v>440.29</v>
      </c>
      <c r="P267">
        <v>459.72505927346202</v>
      </c>
      <c r="Q267">
        <v>432.96741458803899</v>
      </c>
      <c r="R267">
        <v>34.9465756119234</v>
      </c>
      <c r="S267" s="1">
        <f>(Table2[[#This Row],[Close Price]]-Table2[[#This Row],[20D EMA]])/Table2[[#This Row],[20D EMA]]</f>
        <v>-4.5174771173544806E-2</v>
      </c>
      <c r="T267" s="1">
        <f>(Table2[[#This Row],[Close Price]]-Table2[[#This Row],[50D EMA]])/Table2[[#This Row],[50D EMA]]</f>
        <v>-8.554038654236161E-2</v>
      </c>
      <c r="U267" s="1">
        <f>(Table2[[#This Row],[Close Price]]-Table2[[#This Row],[200D EMA]])/Table2[[#This Row],[200D EMA]]</f>
        <v>-2.9026236535598625E-2</v>
      </c>
      <c r="V267">
        <v>0.44566738710301901</v>
      </c>
      <c r="W267">
        <v>413.5</v>
      </c>
      <c r="X267">
        <v>424.45</v>
      </c>
      <c r="Y267">
        <v>413.5</v>
      </c>
      <c r="Z267">
        <v>434.7</v>
      </c>
      <c r="AA267">
        <v>405.05</v>
      </c>
      <c r="AB267">
        <v>470.1</v>
      </c>
      <c r="AC267" s="1">
        <f>(Table2[[#This Row],[Close Price]]/Table2[[#This Row],[Day Low]])-1</f>
        <v>1.6686819830713295E-2</v>
      </c>
      <c r="AD267" s="1">
        <f>(Table2[[#This Row],[Day High]]/Table2[[#This Row],[Close Price]])-1</f>
        <v>9.6336822074214457E-3</v>
      </c>
      <c r="AE267" s="1">
        <f>(Table2[[#This Row],[Close Price]]/Table2[[#This Row],[Current Week Low]])-1</f>
        <v>1.6686819830713295E-2</v>
      </c>
      <c r="AF267" s="1">
        <f>(Table2[[#This Row],[Current Week High]]/Table2[[#This Row],[Close Price]])-1</f>
        <v>3.4015223596574717E-2</v>
      </c>
      <c r="AG267" s="1">
        <f>(Table2[[#This Row],[Close Price]]/Table2[[#This Row],[Current Month Low]])-1</f>
        <v>3.789655598074293E-2</v>
      </c>
      <c r="AH267" s="1">
        <f>(Table2[[#This Row],[Current Month High]]/Table2[[#This Row],[Close Price]])-1</f>
        <v>0.11822074215033318</v>
      </c>
      <c r="AI267">
        <v>33.099429115128402</v>
      </c>
      <c r="AJ267">
        <v>54.814951206039296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-0.12</v>
      </c>
      <c r="AM267" t="s">
        <v>3149</v>
      </c>
      <c r="AN267">
        <v>-8.51</v>
      </c>
      <c r="AO267" t="s">
        <v>3149</v>
      </c>
      <c r="AP267">
        <v>0.13323001744009599</v>
      </c>
      <c r="AQ267">
        <f>(Table2[[#This Row],[Sharpe Ratio]]-AVERAGE(Table2[Sharpe Ratio]))/_xlfn.STDEV.P(Table2[Sharpe Ratio])</f>
        <v>0.89715659474985998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526</v>
      </c>
      <c r="AT267">
        <f>_xlfn.RANK.AVG(Table2[[#This Row],[6M Return vs Nifty Z-Score]],Table2[6M Return vs Nifty Z-Score])</f>
        <v>238</v>
      </c>
      <c r="AU267">
        <f>_xlfn.RANK.AVG(Table2[[#This Row],[Sharpe Ratio Z-Score]],Table2[Sharpe Ratio Z-Score])</f>
        <v>131</v>
      </c>
      <c r="AV267">
        <f>(Table2[[#This Row],[Rank 1Y]]+Table2[[#This Row],[Rank 6M]]+Table2[[#This Row],[Rank Sharpe]])/3</f>
        <v>298.33333333333331</v>
      </c>
    </row>
    <row r="268" spans="1:48" x14ac:dyDescent="0.3">
      <c r="A268" t="s">
        <v>451</v>
      </c>
      <c r="B268" t="s">
        <v>452</v>
      </c>
      <c r="C268" t="s">
        <v>3102</v>
      </c>
      <c r="D268" t="s">
        <v>453</v>
      </c>
      <c r="E268">
        <v>48277.502832279999</v>
      </c>
      <c r="F268">
        <v>321.85000000000002</v>
      </c>
      <c r="G268">
        <v>43.013552210293803</v>
      </c>
      <c r="H268">
        <f>(Table2[[#This Row],[1Y Return vs Nifty]]-AVERAGE(Table2[1Y Return vs Nifty]))/_xlfn.STDEV.P(Table2[1Y Return vs Nifty])</f>
        <v>0.55371421856742953</v>
      </c>
      <c r="I268">
        <v>-4.5246308678791598</v>
      </c>
      <c r="J268">
        <f>(Table2[[#This Row],[1M Return vs Nifty]]-AVERAGE(Table2[1M Return vs Nifty]))/_xlfn.STDEV.P(Table2[1M Return vs Nifty])</f>
        <v>-0.25736722700954789</v>
      </c>
      <c r="K268">
        <v>0.65006589181119601</v>
      </c>
      <c r="L268">
        <f>(Table2[[#This Row],[6M Return vs Nifty]]-AVERAGE(Table2[6M Return vs Nifty]))/_xlfn.STDEV.P(Table2[6M Return vs Nifty])</f>
        <v>-5.3846237834867451E-2</v>
      </c>
      <c r="M268">
        <v>0.92033211325223796</v>
      </c>
      <c r="N268">
        <f>(Table2[[#This Row],[1W Return vs Nifty]]-AVERAGE(Table2[1W Return vs Nifty]))/_xlfn.STDEV.P(Table2[1W Return vs Nifty])</f>
        <v>-6.9460512885036907E-2</v>
      </c>
      <c r="O268">
        <v>328.66</v>
      </c>
      <c r="P268">
        <v>336.96459924832698</v>
      </c>
      <c r="Q268">
        <v>317.12642772683103</v>
      </c>
      <c r="R268">
        <v>44.386087961883703</v>
      </c>
      <c r="S268" s="1">
        <f>(Table2[[#This Row],[Close Price]]-Table2[[#This Row],[20D EMA]])/Table2[[#This Row],[20D EMA]]</f>
        <v>-2.0720501430049297E-2</v>
      </c>
      <c r="T268" s="1">
        <f>(Table2[[#This Row],[Close Price]]-Table2[[#This Row],[50D EMA]])/Table2[[#This Row],[50D EMA]]</f>
        <v>-4.485515476119261E-2</v>
      </c>
      <c r="U268" s="1">
        <f>(Table2[[#This Row],[Close Price]]-Table2[[#This Row],[200D EMA]])/Table2[[#This Row],[200D EMA]]</f>
        <v>1.489491843056936E-2</v>
      </c>
      <c r="V268">
        <v>0.72546601244658604</v>
      </c>
      <c r="W268">
        <v>312.2</v>
      </c>
      <c r="X268">
        <v>323</v>
      </c>
      <c r="Y268">
        <v>308.85000000000002</v>
      </c>
      <c r="Z268">
        <v>323</v>
      </c>
      <c r="AA268">
        <v>308.85000000000002</v>
      </c>
      <c r="AB268">
        <v>349.9</v>
      </c>
      <c r="AC268" s="1">
        <f>(Table2[[#This Row],[Close Price]]/Table2[[#This Row],[Day Low]])-1</f>
        <v>3.0909673286354966E-2</v>
      </c>
      <c r="AD268" s="1">
        <f>(Table2[[#This Row],[Day High]]/Table2[[#This Row],[Close Price]])-1</f>
        <v>3.5730930557713592E-3</v>
      </c>
      <c r="AE268" s="1">
        <f>(Table2[[#This Row],[Close Price]]/Table2[[#This Row],[Current Week Low]])-1</f>
        <v>4.2091630241217315E-2</v>
      </c>
      <c r="AF268" s="1">
        <f>(Table2[[#This Row],[Current Week High]]/Table2[[#This Row],[Close Price]])-1</f>
        <v>3.5730930557713592E-3</v>
      </c>
      <c r="AG268" s="1">
        <f>(Table2[[#This Row],[Close Price]]/Table2[[#This Row],[Current Month Low]])-1</f>
        <v>4.2091630241217315E-2</v>
      </c>
      <c r="AH268" s="1">
        <f>(Table2[[#This Row],[Current Month High]]/Table2[[#This Row],[Close Price]])-1</f>
        <v>8.7152400186422119E-2</v>
      </c>
      <c r="AI268">
        <v>19.372378437160101</v>
      </c>
      <c r="AJ268">
        <v>65.560699588477306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0.08</v>
      </c>
      <c r="AM268" t="s">
        <v>3150</v>
      </c>
      <c r="AN268">
        <v>-4.18</v>
      </c>
      <c r="AO268" t="s">
        <v>3149</v>
      </c>
      <c r="AP268">
        <v>3.2462239961696997E-2</v>
      </c>
      <c r="AQ268">
        <f>(Table2[[#This Row],[Sharpe Ratio]]-AVERAGE(Table2[Sharpe Ratio]))/_xlfn.STDEV.P(Table2[Sharpe Ratio])</f>
        <v>-0.27643815100456504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157</v>
      </c>
      <c r="AT268">
        <f>_xlfn.RANK.AVG(Table2[[#This Row],[6M Return vs Nifty Z-Score]],Table2[6M Return vs Nifty Z-Score])</f>
        <v>320</v>
      </c>
      <c r="AU268">
        <f>_xlfn.RANK.AVG(Table2[[#This Row],[Sharpe Ratio Z-Score]],Table2[Sharpe Ratio Z-Score])</f>
        <v>419</v>
      </c>
      <c r="AV268">
        <f>(Table2[[#This Row],[Rank 1Y]]+Table2[[#This Row],[Rank 6M]]+Table2[[#This Row],[Rank Sharpe]])/3</f>
        <v>298.66666666666669</v>
      </c>
    </row>
    <row r="269" spans="1:48" x14ac:dyDescent="0.3">
      <c r="A269" t="s">
        <v>557</v>
      </c>
      <c r="B269" t="s">
        <v>558</v>
      </c>
      <c r="C269" t="s">
        <v>3113</v>
      </c>
      <c r="D269" t="s">
        <v>85</v>
      </c>
      <c r="E269">
        <v>33976.678124999999</v>
      </c>
      <c r="F269">
        <v>926.9</v>
      </c>
      <c r="G269">
        <v>53.952506045329201</v>
      </c>
      <c r="H269">
        <f>(Table2[[#This Row],[1Y Return vs Nifty]]-AVERAGE(Table2[1Y Return vs Nifty]))/_xlfn.STDEV.P(Table2[1Y Return vs Nifty])</f>
        <v>0.77619770070098193</v>
      </c>
      <c r="I269">
        <v>-9.1167488775665202</v>
      </c>
      <c r="J269">
        <f>(Table2[[#This Row],[1M Return vs Nifty]]-AVERAGE(Table2[1M Return vs Nifty]))/_xlfn.STDEV.P(Table2[1M Return vs Nifty])</f>
        <v>-0.7421022451919278</v>
      </c>
      <c r="K269">
        <v>-30.613262756687</v>
      </c>
      <c r="L269">
        <f>(Table2[[#This Row],[6M Return vs Nifty]]-AVERAGE(Table2[6M Return vs Nifty]))/_xlfn.STDEV.P(Table2[6M Return vs Nifty])</f>
        <v>-1.1115231469145286</v>
      </c>
      <c r="M269">
        <v>-1.5034047242567801</v>
      </c>
      <c r="N269">
        <f>(Table2[[#This Row],[1W Return vs Nifty]]-AVERAGE(Table2[1W Return vs Nifty]))/_xlfn.STDEV.P(Table2[1W Return vs Nifty])</f>
        <v>-0.66054060156086769</v>
      </c>
      <c r="O269">
        <v>1031.6300000000001</v>
      </c>
      <c r="P269">
        <v>1113.35905795549</v>
      </c>
      <c r="Q269">
        <v>1120.51130367827</v>
      </c>
      <c r="R269">
        <v>27.646990287304501</v>
      </c>
      <c r="S269" s="1">
        <f>(Table2[[#This Row],[Close Price]]-Table2[[#This Row],[20D EMA]])/Table2[[#This Row],[20D EMA]]</f>
        <v>-0.1015189554394503</v>
      </c>
      <c r="T269" s="1">
        <f>(Table2[[#This Row],[Close Price]]-Table2[[#This Row],[50D EMA]])/Table2[[#This Row],[50D EMA]]</f>
        <v>-0.16747432611532614</v>
      </c>
      <c r="U269" s="1">
        <f>(Table2[[#This Row],[Close Price]]-Table2[[#This Row],[200D EMA]])/Table2[[#This Row],[200D EMA]]</f>
        <v>-0.1727883538905032</v>
      </c>
      <c r="V269">
        <v>0.74050818163233401</v>
      </c>
      <c r="W269">
        <v>925</v>
      </c>
      <c r="X269">
        <v>965.2</v>
      </c>
      <c r="Y269">
        <v>890</v>
      </c>
      <c r="Z269">
        <v>1016.7</v>
      </c>
      <c r="AA269">
        <v>890</v>
      </c>
      <c r="AB269">
        <v>1119.9000000000001</v>
      </c>
      <c r="AC269" s="1">
        <f>(Table2[[#This Row],[Close Price]]/Table2[[#This Row],[Day Low]])-1</f>
        <v>2.0540540540541219E-3</v>
      </c>
      <c r="AD269" s="1">
        <f>(Table2[[#This Row],[Day High]]/Table2[[#This Row],[Close Price]])-1</f>
        <v>4.13205308015967E-2</v>
      </c>
      <c r="AE269" s="1">
        <f>(Table2[[#This Row],[Close Price]]/Table2[[#This Row],[Current Week Low]])-1</f>
        <v>4.1460674157303368E-2</v>
      </c>
      <c r="AF269" s="1">
        <f>(Table2[[#This Row],[Current Week High]]/Table2[[#This Row],[Close Price]])-1</f>
        <v>9.6882080051785557E-2</v>
      </c>
      <c r="AG269" s="1">
        <f>(Table2[[#This Row],[Close Price]]/Table2[[#This Row],[Current Month Low]])-1</f>
        <v>4.1460674157303368E-2</v>
      </c>
      <c r="AH269" s="1">
        <f>(Table2[[#This Row],[Current Month High]]/Table2[[#This Row],[Close Price]])-1</f>
        <v>0.20822095155896014</v>
      </c>
      <c r="AI269">
        <v>93.623907649153097</v>
      </c>
      <c r="AJ269">
        <v>71.1647661696136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</v>
      </c>
      <c r="AM269">
        <v>0</v>
      </c>
      <c r="AN269">
        <v>-16.93</v>
      </c>
      <c r="AO269" t="s">
        <v>3149</v>
      </c>
      <c r="AP269">
        <v>0.156194610719357</v>
      </c>
      <c r="AQ269">
        <f>(Table2[[#This Row],[Sharpe Ratio]]-AVERAGE(Table2[Sharpe Ratio]))/_xlfn.STDEV.P(Table2[Sharpe Ratio])</f>
        <v>1.1646143742638069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125</v>
      </c>
      <c r="AT269">
        <f>_xlfn.RANK.AVG(Table2[[#This Row],[6M Return vs Nifty Z-Score]],Table2[6M Return vs Nifty Z-Score])</f>
        <v>684</v>
      </c>
      <c r="AU269">
        <f>_xlfn.RANK.AVG(Table2[[#This Row],[Sharpe Ratio Z-Score]],Table2[Sharpe Ratio Z-Score])</f>
        <v>88</v>
      </c>
      <c r="AV269">
        <f>(Table2[[#This Row],[Rank 1Y]]+Table2[[#This Row],[Rank 6M]]+Table2[[#This Row],[Rank Sharpe]])/3</f>
        <v>299</v>
      </c>
    </row>
    <row r="270" spans="1:48" x14ac:dyDescent="0.3">
      <c r="A270" t="s">
        <v>1848</v>
      </c>
      <c r="B270" t="s">
        <v>1849</v>
      </c>
      <c r="C270" t="s">
        <v>3113</v>
      </c>
      <c r="D270" t="s">
        <v>267</v>
      </c>
      <c r="E270">
        <v>3940.3304011139999</v>
      </c>
      <c r="F270">
        <v>169.49</v>
      </c>
      <c r="G270">
        <v>16.804241031178702</v>
      </c>
      <c r="H270">
        <f>(Table2[[#This Row],[1Y Return vs Nifty]]-AVERAGE(Table2[1Y Return vs Nifty]))/_xlfn.STDEV.P(Table2[1Y Return vs Nifty])</f>
        <v>2.0652382546572239E-2</v>
      </c>
      <c r="I270">
        <v>-5.58064915127175</v>
      </c>
      <c r="J270">
        <f>(Table2[[#This Row],[1M Return vs Nifty]]-AVERAGE(Table2[1M Return vs Nifty]))/_xlfn.STDEV.P(Table2[1M Return vs Nifty])</f>
        <v>-0.36883845678225208</v>
      </c>
      <c r="K270">
        <v>24.5152721345294</v>
      </c>
      <c r="L270">
        <f>(Table2[[#This Row],[6M Return vs Nifty]]-AVERAGE(Table2[6M Return vs Nifty]))/_xlfn.STDEV.P(Table2[6M Return vs Nifty])</f>
        <v>0.75354307944307253</v>
      </c>
      <c r="M270">
        <v>10.529668259090901</v>
      </c>
      <c r="N270">
        <f>(Table2[[#This Row],[1W Return vs Nifty]]-AVERAGE(Table2[1W Return vs Nifty]))/_xlfn.STDEV.P(Table2[1W Return vs Nifty])</f>
        <v>2.2739817178464379</v>
      </c>
      <c r="O270">
        <v>177.12</v>
      </c>
      <c r="P270">
        <v>176.540550921581</v>
      </c>
      <c r="Q270">
        <v>160.75412136361601</v>
      </c>
      <c r="R270">
        <v>41.754291897871497</v>
      </c>
      <c r="S270" s="1">
        <f>(Table2[[#This Row],[Close Price]]-Table2[[#This Row],[20D EMA]])/Table2[[#This Row],[20D EMA]]</f>
        <v>-4.3078139114724454E-2</v>
      </c>
      <c r="T270" s="1">
        <f>(Table2[[#This Row],[Close Price]]-Table2[[#This Row],[50D EMA]])/Table2[[#This Row],[50D EMA]]</f>
        <v>-3.9937288542352144E-2</v>
      </c>
      <c r="U270" s="1">
        <f>(Table2[[#This Row],[Close Price]]-Table2[[#This Row],[200D EMA]])/Table2[[#This Row],[200D EMA]]</f>
        <v>5.4343108358783393E-2</v>
      </c>
      <c r="V270">
        <v>0.95947675713759095</v>
      </c>
      <c r="W270">
        <v>167.98</v>
      </c>
      <c r="X270">
        <v>175.88</v>
      </c>
      <c r="Y270">
        <v>157.5</v>
      </c>
      <c r="Z270">
        <v>179</v>
      </c>
      <c r="AA270">
        <v>154.5</v>
      </c>
      <c r="AB270">
        <v>199.44</v>
      </c>
      <c r="AC270" s="1">
        <f>(Table2[[#This Row],[Close Price]]/Table2[[#This Row],[Day Low]])-1</f>
        <v>8.9891653768305879E-3</v>
      </c>
      <c r="AD270" s="1">
        <f>(Table2[[#This Row],[Day High]]/Table2[[#This Row],[Close Price]])-1</f>
        <v>3.7701339312053772E-2</v>
      </c>
      <c r="AE270" s="1">
        <f>(Table2[[#This Row],[Close Price]]/Table2[[#This Row],[Current Week Low]])-1</f>
        <v>7.6126984126984265E-2</v>
      </c>
      <c r="AF270" s="1">
        <f>(Table2[[#This Row],[Current Week High]]/Table2[[#This Row],[Close Price]])-1</f>
        <v>5.61095049855449E-2</v>
      </c>
      <c r="AG270" s="1">
        <f>(Table2[[#This Row],[Close Price]]/Table2[[#This Row],[Current Month Low]])-1</f>
        <v>9.702265372168295E-2</v>
      </c>
      <c r="AH270" s="1">
        <f>(Table2[[#This Row],[Current Month High]]/Table2[[#This Row],[Close Price]])-1</f>
        <v>0.17670659035931324</v>
      </c>
      <c r="AI270">
        <v>17.670659035931301</v>
      </c>
      <c r="AJ270">
        <v>51.262829094154398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0.16</v>
      </c>
      <c r="AM270" t="s">
        <v>3150</v>
      </c>
      <c r="AN270">
        <v>-9.7899999999999991</v>
      </c>
      <c r="AO270" t="s">
        <v>3149</v>
      </c>
      <c r="AP270">
        <v>1.3827456005515E-2</v>
      </c>
      <c r="AQ270">
        <f>(Table2[[#This Row],[Sharpe Ratio]]-AVERAGE(Table2[Sharpe Ratio]))/_xlfn.STDEV.P(Table2[Sharpe Ratio])</f>
        <v>-0.49346868483699108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2.1858700382168395</v>
      </c>
      <c r="AS270">
        <f>_xlfn.RANK.AVG(Table2[[#This Row],[1Y Return vs Nifty Z-Score]],Table2[1Y Return vs Nifty Z-Score])</f>
        <v>298</v>
      </c>
      <c r="AT270">
        <f>_xlfn.RANK.AVG(Table2[[#This Row],[6M Return vs Nifty Z-Score]],Table2[6M Return vs Nifty Z-Score])</f>
        <v>131</v>
      </c>
      <c r="AU270">
        <f>_xlfn.RANK.AVG(Table2[[#This Row],[Sharpe Ratio Z-Score]],Table2[Sharpe Ratio Z-Score])</f>
        <v>470</v>
      </c>
      <c r="AV270">
        <f>(Table2[[#This Row],[Rank 1Y]]+Table2[[#This Row],[Rank 6M]]+Table2[[#This Row],[Rank Sharpe]])/3</f>
        <v>299.66666666666669</v>
      </c>
    </row>
    <row r="271" spans="1:48" x14ac:dyDescent="0.3">
      <c r="A271" t="s">
        <v>540</v>
      </c>
      <c r="B271" t="s">
        <v>541</v>
      </c>
      <c r="C271" t="s">
        <v>3109</v>
      </c>
      <c r="D271" t="s">
        <v>542</v>
      </c>
      <c r="E271">
        <v>35304.75</v>
      </c>
      <c r="F271">
        <v>415.35</v>
      </c>
      <c r="G271">
        <v>29.5562931846009</v>
      </c>
      <c r="H271">
        <f>(Table2[[#This Row],[1Y Return vs Nifty]]-AVERAGE(Table2[1Y Return vs Nifty]))/_xlfn.STDEV.P(Table2[1Y Return vs Nifty])</f>
        <v>0.28001182497837718</v>
      </c>
      <c r="I271">
        <v>-9.2533578107276604</v>
      </c>
      <c r="J271">
        <f>(Table2[[#This Row],[1M Return vs Nifty]]-AVERAGE(Table2[1M Return vs Nifty]))/_xlfn.STDEV.P(Table2[1M Return vs Nifty])</f>
        <v>-0.75652241766137374</v>
      </c>
      <c r="K271">
        <v>-16.127715254313401</v>
      </c>
      <c r="L271">
        <f>(Table2[[#This Row],[6M Return vs Nifty]]-AVERAGE(Table2[6M Return vs Nifty]))/_xlfn.STDEV.P(Table2[6M Return vs Nifty])</f>
        <v>-0.6214592359057084</v>
      </c>
      <c r="M271">
        <v>0.77679144339578199</v>
      </c>
      <c r="N271">
        <f>(Table2[[#This Row],[1W Return vs Nifty]]-AVERAGE(Table2[1W Return vs Nifty]))/_xlfn.STDEV.P(Table2[1W Return vs Nifty])</f>
        <v>-0.10446597657825706</v>
      </c>
      <c r="O271">
        <v>442.69</v>
      </c>
      <c r="P271">
        <v>465.783963267545</v>
      </c>
      <c r="Q271">
        <v>445.324464087065</v>
      </c>
      <c r="R271">
        <v>26.842174489131001</v>
      </c>
      <c r="S271" s="1">
        <f>(Table2[[#This Row],[Close Price]]-Table2[[#This Row],[20D EMA]])/Table2[[#This Row],[20D EMA]]</f>
        <v>-6.1758792834714984E-2</v>
      </c>
      <c r="T271" s="1">
        <f>(Table2[[#This Row],[Close Price]]-Table2[[#This Row],[50D EMA]])/Table2[[#This Row],[50D EMA]]</f>
        <v>-0.10827758627356575</v>
      </c>
      <c r="U271" s="1">
        <f>(Table2[[#This Row],[Close Price]]-Table2[[#This Row],[200D EMA]])/Table2[[#This Row],[200D EMA]]</f>
        <v>-6.7309268868742611E-2</v>
      </c>
      <c r="V271">
        <v>0.80757418156166105</v>
      </c>
      <c r="W271">
        <v>411</v>
      </c>
      <c r="X271">
        <v>420.95</v>
      </c>
      <c r="Y271">
        <v>411</v>
      </c>
      <c r="Z271">
        <v>430.8</v>
      </c>
      <c r="AA271">
        <v>411</v>
      </c>
      <c r="AB271">
        <v>463.45</v>
      </c>
      <c r="AC271" s="1">
        <f>(Table2[[#This Row],[Close Price]]/Table2[[#This Row],[Day Low]])-1</f>
        <v>1.0583941605839531E-2</v>
      </c>
      <c r="AD271" s="1">
        <f>(Table2[[#This Row],[Day High]]/Table2[[#This Row],[Close Price]])-1</f>
        <v>1.3482605031900796E-2</v>
      </c>
      <c r="AE271" s="1">
        <f>(Table2[[#This Row],[Close Price]]/Table2[[#This Row],[Current Week Low]])-1</f>
        <v>1.0583941605839531E-2</v>
      </c>
      <c r="AF271" s="1">
        <f>(Table2[[#This Row],[Current Week High]]/Table2[[#This Row],[Close Price]])-1</f>
        <v>3.719754423979782E-2</v>
      </c>
      <c r="AG271" s="1">
        <f>(Table2[[#This Row],[Close Price]]/Table2[[#This Row],[Current Month Low]])-1</f>
        <v>1.0583941605839531E-2</v>
      </c>
      <c r="AH271" s="1">
        <f>(Table2[[#This Row],[Current Month High]]/Table2[[#This Row],[Close Price]])-1</f>
        <v>0.11580594679186218</v>
      </c>
      <c r="AI271">
        <v>49.355964848922497</v>
      </c>
      <c r="AJ271">
        <v>49.138240574506199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-0.05</v>
      </c>
      <c r="AM271" t="s">
        <v>3149</v>
      </c>
      <c r="AN271">
        <v>-9.5</v>
      </c>
      <c r="AO271" t="s">
        <v>3149</v>
      </c>
      <c r="AP271">
        <v>0.124054314533644</v>
      </c>
      <c r="AQ271">
        <f>(Table2[[#This Row],[Sharpe Ratio]]-AVERAGE(Table2[Sharpe Ratio]))/_xlfn.STDEV.P(Table2[Sharpe Ratio])</f>
        <v>0.79029151357920457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220</v>
      </c>
      <c r="AT271">
        <f>_xlfn.RANK.AVG(Table2[[#This Row],[6M Return vs Nifty Z-Score]],Table2[6M Return vs Nifty Z-Score])</f>
        <v>531</v>
      </c>
      <c r="AU271">
        <f>_xlfn.RANK.AVG(Table2[[#This Row],[Sharpe Ratio Z-Score]],Table2[Sharpe Ratio Z-Score])</f>
        <v>149</v>
      </c>
      <c r="AV271">
        <f>(Table2[[#This Row],[Rank 1Y]]+Table2[[#This Row],[Rank 6M]]+Table2[[#This Row],[Rank Sharpe]])/3</f>
        <v>300</v>
      </c>
    </row>
    <row r="272" spans="1:48" x14ac:dyDescent="0.3">
      <c r="A272" t="s">
        <v>1681</v>
      </c>
      <c r="B272" t="s">
        <v>1682</v>
      </c>
      <c r="C272" t="s">
        <v>3118</v>
      </c>
      <c r="D272" t="s">
        <v>490</v>
      </c>
      <c r="E272">
        <v>5103.0072018199999</v>
      </c>
      <c r="F272">
        <v>1934.3</v>
      </c>
      <c r="G272">
        <v>5.6196311955910296</v>
      </c>
      <c r="H272">
        <f>(Table2[[#This Row],[1Y Return vs Nifty]]-AVERAGE(Table2[1Y Return vs Nifty]))/_xlfn.STDEV.P(Table2[1Y Return vs Nifty])</f>
        <v>-0.20682740940180205</v>
      </c>
      <c r="I272">
        <v>3.1919643707862301E-2</v>
      </c>
      <c r="J272">
        <f>(Table2[[#This Row],[1M Return vs Nifty]]-AVERAGE(Table2[1M Return vs Nifty]))/_xlfn.STDEV.P(Table2[1M Return vs Nifty])</f>
        <v>0.22361335546320982</v>
      </c>
      <c r="K272">
        <v>31.348456282213998</v>
      </c>
      <c r="L272">
        <f>(Table2[[#This Row],[6M Return vs Nifty]]-AVERAGE(Table2[6M Return vs Nifty]))/_xlfn.STDEV.P(Table2[6M Return vs Nifty])</f>
        <v>0.98471811424994249</v>
      </c>
      <c r="M272">
        <v>-0.76139538380690397</v>
      </c>
      <c r="N272">
        <f>(Table2[[#This Row],[1W Return vs Nifty]]-AVERAGE(Table2[1W Return vs Nifty]))/_xlfn.STDEV.P(Table2[1W Return vs Nifty])</f>
        <v>-0.47958574707172991</v>
      </c>
      <c r="O272">
        <v>2029.62</v>
      </c>
      <c r="P272">
        <v>1977.7422486397099</v>
      </c>
      <c r="Q272">
        <v>1719.86991929689</v>
      </c>
      <c r="R272">
        <v>38.731848589263699</v>
      </c>
      <c r="S272" s="1">
        <f>(Table2[[#This Row],[Close Price]]-Table2[[#This Row],[20D EMA]])/Table2[[#This Row],[20D EMA]]</f>
        <v>-4.6964456400705519E-2</v>
      </c>
      <c r="T272" s="1">
        <f>(Table2[[#This Row],[Close Price]]-Table2[[#This Row],[50D EMA]])/Table2[[#This Row],[50D EMA]]</f>
        <v>-2.1965576489853287E-2</v>
      </c>
      <c r="U272" s="1">
        <f>(Table2[[#This Row],[Close Price]]-Table2[[#This Row],[200D EMA]])/Table2[[#This Row],[200D EMA]]</f>
        <v>0.1246780807648362</v>
      </c>
      <c r="V272">
        <v>0.37557550850738303</v>
      </c>
      <c r="W272">
        <v>1868</v>
      </c>
      <c r="X272">
        <v>1987.4</v>
      </c>
      <c r="Y272">
        <v>1868</v>
      </c>
      <c r="Z272">
        <v>2011.65</v>
      </c>
      <c r="AA272">
        <v>1868</v>
      </c>
      <c r="AB272">
        <v>2360</v>
      </c>
      <c r="AC272" s="1">
        <f>(Table2[[#This Row],[Close Price]]/Table2[[#This Row],[Day Low]])-1</f>
        <v>3.5492505353319048E-2</v>
      </c>
      <c r="AD272" s="1">
        <f>(Table2[[#This Row],[Day High]]/Table2[[#This Row],[Close Price]])-1</f>
        <v>2.7451791345706633E-2</v>
      </c>
      <c r="AE272" s="1">
        <f>(Table2[[#This Row],[Close Price]]/Table2[[#This Row],[Current Week Low]])-1</f>
        <v>3.5492505353319048E-2</v>
      </c>
      <c r="AF272" s="1">
        <f>(Table2[[#This Row],[Current Week High]]/Table2[[#This Row],[Close Price]])-1</f>
        <v>3.9988626376467051E-2</v>
      </c>
      <c r="AG272" s="1">
        <f>(Table2[[#This Row],[Close Price]]/Table2[[#This Row],[Current Month Low]])-1</f>
        <v>3.5492505353319048E-2</v>
      </c>
      <c r="AH272" s="1">
        <f>(Table2[[#This Row],[Current Month High]]/Table2[[#This Row],[Close Price]])-1</f>
        <v>0.22007961536473153</v>
      </c>
      <c r="AI272">
        <v>23.558910200072301</v>
      </c>
      <c r="AJ272">
        <v>64.481292517006807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0.5</v>
      </c>
      <c r="AM272" t="s">
        <v>3150</v>
      </c>
      <c r="AN272">
        <v>-12.94</v>
      </c>
      <c r="AO272" t="s">
        <v>3149</v>
      </c>
      <c r="AP272">
        <v>2.5995096897525001E-2</v>
      </c>
      <c r="AQ272">
        <f>(Table2[[#This Row],[Sharpe Ratio]]-AVERAGE(Table2[Sharpe Ratio]))/_xlfn.STDEV.P(Table2[Sharpe Ratio])</f>
        <v>-0.35175791402882556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0.17016039921079479</v>
      </c>
      <c r="AS272">
        <f>_xlfn.RANK.AVG(Table2[[#This Row],[1Y Return vs Nifty Z-Score]],Table2[1Y Return vs Nifty Z-Score])</f>
        <v>376</v>
      </c>
      <c r="AT272">
        <f>_xlfn.RANK.AVG(Table2[[#This Row],[6M Return vs Nifty Z-Score]],Table2[6M Return vs Nifty Z-Score])</f>
        <v>95</v>
      </c>
      <c r="AU272">
        <f>_xlfn.RANK.AVG(Table2[[#This Row],[Sharpe Ratio Z-Score]],Table2[Sharpe Ratio Z-Score])</f>
        <v>430</v>
      </c>
      <c r="AV272">
        <f>(Table2[[#This Row],[Rank 1Y]]+Table2[[#This Row],[Rank 6M]]+Table2[[#This Row],[Rank Sharpe]])/3</f>
        <v>300.33333333333331</v>
      </c>
    </row>
    <row r="273" spans="1:48" x14ac:dyDescent="0.3">
      <c r="A273" t="s">
        <v>1529</v>
      </c>
      <c r="B273" t="s">
        <v>1530</v>
      </c>
      <c r="C273" t="s">
        <v>3112</v>
      </c>
      <c r="D273" t="s">
        <v>211</v>
      </c>
      <c r="E273">
        <v>6296.4183044199999</v>
      </c>
      <c r="F273">
        <v>1553.95</v>
      </c>
      <c r="G273">
        <v>36.242852994980701</v>
      </c>
      <c r="H273">
        <f>(Table2[[#This Row],[1Y Return vs Nifty]]-AVERAGE(Table2[1Y Return vs Nifty]))/_xlfn.STDEV.P(Table2[1Y Return vs Nifty])</f>
        <v>0.41600738109297608</v>
      </c>
      <c r="I273">
        <v>-24.6695957390735</v>
      </c>
      <c r="J273">
        <f>(Table2[[#This Row],[1M Return vs Nifty]]-AVERAGE(Table2[1M Return vs Nifty]))/_xlfn.STDEV.P(Table2[1M Return vs Nifty])</f>
        <v>-2.3838304173112732</v>
      </c>
      <c r="K273">
        <v>6.4251885800650097</v>
      </c>
      <c r="L273">
        <f>(Table2[[#This Row],[6M Return vs Nifty]]-AVERAGE(Table2[6M Return vs Nifty]))/_xlfn.STDEV.P(Table2[6M Return vs Nifty])</f>
        <v>0.14153327479299016</v>
      </c>
      <c r="M273">
        <v>0.27742355464735602</v>
      </c>
      <c r="N273">
        <f>(Table2[[#This Row],[1W Return vs Nifty]]-AVERAGE(Table2[1W Return vs Nifty]))/_xlfn.STDEV.P(Table2[1W Return vs Nifty])</f>
        <v>-0.22624752125562295</v>
      </c>
      <c r="O273">
        <v>1682.29</v>
      </c>
      <c r="P273">
        <v>1779.3221558687901</v>
      </c>
      <c r="Q273">
        <v>1621.27018078213</v>
      </c>
      <c r="R273">
        <v>32.705046468433899</v>
      </c>
      <c r="S273" s="1">
        <f>(Table2[[#This Row],[Close Price]]-Table2[[#This Row],[20D EMA]])/Table2[[#This Row],[20D EMA]]</f>
        <v>-7.6288868149962205E-2</v>
      </c>
      <c r="T273" s="1">
        <f>(Table2[[#This Row],[Close Price]]-Table2[[#This Row],[50D EMA]])/Table2[[#This Row],[50D EMA]]</f>
        <v>-0.12666180496063545</v>
      </c>
      <c r="U273" s="1">
        <f>(Table2[[#This Row],[Close Price]]-Table2[[#This Row],[200D EMA]])/Table2[[#This Row],[200D EMA]]</f>
        <v>-4.1523110447669764E-2</v>
      </c>
      <c r="V273">
        <v>0.69608749193021502</v>
      </c>
      <c r="W273">
        <v>1536.6</v>
      </c>
      <c r="X273">
        <v>1592.75</v>
      </c>
      <c r="Y273">
        <v>1534.2</v>
      </c>
      <c r="Z273">
        <v>1630.65</v>
      </c>
      <c r="AA273">
        <v>1507.55</v>
      </c>
      <c r="AB273">
        <v>1728</v>
      </c>
      <c r="AC273" s="1">
        <f>(Table2[[#This Row],[Close Price]]/Table2[[#This Row],[Day Low]])-1</f>
        <v>1.1291162306390712E-2</v>
      </c>
      <c r="AD273" s="1">
        <f>(Table2[[#This Row],[Day High]]/Table2[[#This Row],[Close Price]])-1</f>
        <v>2.4968628334244958E-2</v>
      </c>
      <c r="AE273" s="1">
        <f>(Table2[[#This Row],[Close Price]]/Table2[[#This Row],[Current Week Low]])-1</f>
        <v>1.2873158649459038E-2</v>
      </c>
      <c r="AF273" s="1">
        <f>(Table2[[#This Row],[Current Week High]]/Table2[[#This Row],[Close Price]])-1</f>
        <v>4.9358087454551391E-2</v>
      </c>
      <c r="AG273" s="1">
        <f>(Table2[[#This Row],[Close Price]]/Table2[[#This Row],[Current Month Low]])-1</f>
        <v>3.0778415309608453E-2</v>
      </c>
      <c r="AH273" s="1">
        <f>(Table2[[#This Row],[Current Month High]]/Table2[[#This Row],[Close Price]])-1</f>
        <v>0.11200489076225106</v>
      </c>
      <c r="AI273">
        <v>51.864603108208101</v>
      </c>
      <c r="AJ273">
        <v>73.5093791871371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-0.12</v>
      </c>
      <c r="AM273" t="s">
        <v>3149</v>
      </c>
      <c r="AN273">
        <v>-1.21</v>
      </c>
      <c r="AO273" t="s">
        <v>3149</v>
      </c>
      <c r="AP273">
        <v>1.8930322702495998E-2</v>
      </c>
      <c r="AQ273">
        <f>(Table2[[#This Row],[Sharpe Ratio]]-AVERAGE(Table2[Sharpe Ratio]))/_xlfn.STDEV.P(Table2[Sharpe Ratio])</f>
        <v>-0.43403800477514393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191</v>
      </c>
      <c r="AT273">
        <f>_xlfn.RANK.AVG(Table2[[#This Row],[6M Return vs Nifty Z-Score]],Table2[6M Return vs Nifty Z-Score])</f>
        <v>263</v>
      </c>
      <c r="AU273">
        <f>_xlfn.RANK.AVG(Table2[[#This Row],[Sharpe Ratio Z-Score]],Table2[Sharpe Ratio Z-Score])</f>
        <v>452</v>
      </c>
      <c r="AV273">
        <f>(Table2[[#This Row],[Rank 1Y]]+Table2[[#This Row],[Rank 6M]]+Table2[[#This Row],[Rank Sharpe]])/3</f>
        <v>302</v>
      </c>
    </row>
    <row r="274" spans="1:48" x14ac:dyDescent="0.3">
      <c r="A274" t="s">
        <v>571</v>
      </c>
      <c r="B274" t="s">
        <v>572</v>
      </c>
      <c r="C274" t="s">
        <v>3109</v>
      </c>
      <c r="D274" t="s">
        <v>211</v>
      </c>
      <c r="E274">
        <v>33071.242193279999</v>
      </c>
      <c r="F274">
        <v>2351.1</v>
      </c>
      <c r="G274">
        <v>28.289192676851702</v>
      </c>
      <c r="H274">
        <f>(Table2[[#This Row],[1Y Return vs Nifty]]-AVERAGE(Table2[1Y Return vs Nifty]))/_xlfn.STDEV.P(Table2[1Y Return vs Nifty])</f>
        <v>0.25424071949346938</v>
      </c>
      <c r="I274">
        <v>4.8005792161544596</v>
      </c>
      <c r="J274">
        <f>(Table2[[#This Row],[1M Return vs Nifty]]-AVERAGE(Table2[1M Return vs Nifty]))/_xlfn.STDEV.P(Table2[1M Return vs Nifty])</f>
        <v>0.72698375658947678</v>
      </c>
      <c r="K274">
        <v>9.1975464936859996</v>
      </c>
      <c r="L274">
        <f>(Table2[[#This Row],[6M Return vs Nifty]]-AVERAGE(Table2[6M Return vs Nifty]))/_xlfn.STDEV.P(Table2[6M Return vs Nifty])</f>
        <v>0.23532555717946738</v>
      </c>
      <c r="M274">
        <v>-0.39316704194827001</v>
      </c>
      <c r="N274">
        <f>(Table2[[#This Row],[1W Return vs Nifty]]-AVERAGE(Table2[1W Return vs Nifty]))/_xlfn.STDEV.P(Table2[1W Return vs Nifty])</f>
        <v>-0.38978538690455655</v>
      </c>
      <c r="O274">
        <v>2388.9699999999998</v>
      </c>
      <c r="P274">
        <v>2401.6794360078702</v>
      </c>
      <c r="Q274">
        <v>2265.0871528408102</v>
      </c>
      <c r="R274">
        <v>38.789901582867301</v>
      </c>
      <c r="S274" s="1">
        <f>(Table2[[#This Row],[Close Price]]-Table2[[#This Row],[20D EMA]])/Table2[[#This Row],[20D EMA]]</f>
        <v>-1.5852019908161215E-2</v>
      </c>
      <c r="T274" s="1">
        <f>(Table2[[#This Row],[Close Price]]-Table2[[#This Row],[50D EMA]])/Table2[[#This Row],[50D EMA]]</f>
        <v>-2.1060027932763861E-2</v>
      </c>
      <c r="U274" s="1">
        <f>(Table2[[#This Row],[Close Price]]-Table2[[#This Row],[200D EMA]])/Table2[[#This Row],[200D EMA]]</f>
        <v>3.7973305817974722E-2</v>
      </c>
      <c r="V274">
        <v>1.3005942561664501</v>
      </c>
      <c r="W274">
        <v>2332.4499999999998</v>
      </c>
      <c r="X274">
        <v>2385.3000000000002</v>
      </c>
      <c r="Y274">
        <v>2332.4499999999998</v>
      </c>
      <c r="Z274">
        <v>2403.8000000000002</v>
      </c>
      <c r="AA274">
        <v>2332.4499999999998</v>
      </c>
      <c r="AB274">
        <v>2648</v>
      </c>
      <c r="AC274" s="1">
        <f>(Table2[[#This Row],[Close Price]]/Table2[[#This Row],[Day Low]])-1</f>
        <v>7.995884156144939E-3</v>
      </c>
      <c r="AD274" s="1">
        <f>(Table2[[#This Row],[Day High]]/Table2[[#This Row],[Close Price]])-1</f>
        <v>1.4546382544341041E-2</v>
      </c>
      <c r="AE274" s="1">
        <f>(Table2[[#This Row],[Close Price]]/Table2[[#This Row],[Current Week Low]])-1</f>
        <v>7.995884156144939E-3</v>
      </c>
      <c r="AF274" s="1">
        <f>(Table2[[#This Row],[Current Week High]]/Table2[[#This Row],[Close Price]])-1</f>
        <v>2.2415039768619138E-2</v>
      </c>
      <c r="AG274" s="1">
        <f>(Table2[[#This Row],[Close Price]]/Table2[[#This Row],[Current Month Low]])-1</f>
        <v>7.995884156144939E-3</v>
      </c>
      <c r="AH274" s="1">
        <f>(Table2[[#This Row],[Current Month High]]/Table2[[#This Row],[Close Price]])-1</f>
        <v>0.12628131512908847</v>
      </c>
      <c r="AI274">
        <v>30.207137084768799</v>
      </c>
      <c r="AJ274">
        <v>49.527776894457297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7.0000000000000007E-2</v>
      </c>
      <c r="AM274" t="s">
        <v>3150</v>
      </c>
      <c r="AN274">
        <v>-2.27</v>
      </c>
      <c r="AO274" t="s">
        <v>3149</v>
      </c>
      <c r="AP274">
        <v>2.1766260882104999E-2</v>
      </c>
      <c r="AQ274">
        <f>(Table2[[#This Row],[Sharpe Ratio]]-AVERAGE(Table2[Sharpe Ratio]))/_xlfn.STDEV.P(Table2[Sharpe Ratio])</f>
        <v>-0.40100917125158075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232</v>
      </c>
      <c r="AT274">
        <f>_xlfn.RANK.AVG(Table2[[#This Row],[6M Return vs Nifty Z-Score]],Table2[6M Return vs Nifty Z-Score])</f>
        <v>232</v>
      </c>
      <c r="AU274">
        <f>_xlfn.RANK.AVG(Table2[[#This Row],[Sharpe Ratio Z-Score]],Table2[Sharpe Ratio Z-Score])</f>
        <v>443</v>
      </c>
      <c r="AV274">
        <f>(Table2[[#This Row],[Rank 1Y]]+Table2[[#This Row],[Rank 6M]]+Table2[[#This Row],[Rank Sharpe]])/3</f>
        <v>302.33333333333331</v>
      </c>
    </row>
    <row r="275" spans="1:48" x14ac:dyDescent="0.3">
      <c r="A275" t="s">
        <v>1220</v>
      </c>
      <c r="B275" t="s">
        <v>1221</v>
      </c>
      <c r="C275" t="s">
        <v>3113</v>
      </c>
      <c r="D275" t="s">
        <v>285</v>
      </c>
      <c r="E275">
        <v>9428.2268185350003</v>
      </c>
      <c r="F275">
        <v>1594.95</v>
      </c>
      <c r="G275">
        <v>114.62908613942101</v>
      </c>
      <c r="H275">
        <f>(Table2[[#This Row],[1Y Return vs Nifty]]-AVERAGE(Table2[1Y Return vs Nifty]))/_xlfn.STDEV.P(Table2[1Y Return vs Nifty])</f>
        <v>2.0102770310344247</v>
      </c>
      <c r="I275">
        <v>4.9105892579069996</v>
      </c>
      <c r="J275">
        <f>(Table2[[#This Row],[1M Return vs Nifty]]-AVERAGE(Table2[1M Return vs Nifty]))/_xlfn.STDEV.P(Table2[1M Return vs Nifty])</f>
        <v>0.7385962019745187</v>
      </c>
      <c r="K275">
        <v>-0.35702664847691101</v>
      </c>
      <c r="L275">
        <f>(Table2[[#This Row],[6M Return vs Nifty]]-AVERAGE(Table2[6M Return vs Nifty]))/_xlfn.STDEV.P(Table2[6M Return vs Nifty])</f>
        <v>-8.7917418710876882E-2</v>
      </c>
      <c r="M275">
        <v>-0.70758355660421701</v>
      </c>
      <c r="N275">
        <f>(Table2[[#This Row],[1W Return vs Nifty]]-AVERAGE(Table2[1W Return vs Nifty]))/_xlfn.STDEV.P(Table2[1W Return vs Nifty])</f>
        <v>-0.46646258159331005</v>
      </c>
      <c r="O275">
        <v>1564.77</v>
      </c>
      <c r="P275">
        <v>1544.2992486711601</v>
      </c>
      <c r="Q275">
        <v>1403.0662793660399</v>
      </c>
      <c r="R275">
        <v>54.877989246903198</v>
      </c>
      <c r="S275" s="1">
        <f>(Table2[[#This Row],[Close Price]]-Table2[[#This Row],[20D EMA]])/Table2[[#This Row],[20D EMA]]</f>
        <v>1.9287179585498228E-2</v>
      </c>
      <c r="T275" s="1">
        <f>(Table2[[#This Row],[Close Price]]-Table2[[#This Row],[50D EMA]])/Table2[[#This Row],[50D EMA]]</f>
        <v>3.2798533945039468E-2</v>
      </c>
      <c r="U275" s="1">
        <f>(Table2[[#This Row],[Close Price]]-Table2[[#This Row],[200D EMA]])/Table2[[#This Row],[200D EMA]]</f>
        <v>0.13676026817539988</v>
      </c>
      <c r="V275">
        <v>0.99011329733679099</v>
      </c>
      <c r="W275">
        <v>1568.3</v>
      </c>
      <c r="X275">
        <v>1622</v>
      </c>
      <c r="Y275">
        <v>1539.9</v>
      </c>
      <c r="Z275">
        <v>1622</v>
      </c>
      <c r="AA275">
        <v>1450.05</v>
      </c>
      <c r="AB275">
        <v>1720</v>
      </c>
      <c r="AC275" s="1">
        <f>(Table2[[#This Row],[Close Price]]/Table2[[#This Row],[Day Low]])-1</f>
        <v>1.6992922272524469E-2</v>
      </c>
      <c r="AD275" s="1">
        <f>(Table2[[#This Row],[Day High]]/Table2[[#This Row],[Close Price]])-1</f>
        <v>1.6959779303426403E-2</v>
      </c>
      <c r="AE275" s="1">
        <f>(Table2[[#This Row],[Close Price]]/Table2[[#This Row],[Current Week Low]])-1</f>
        <v>3.5749074615234688E-2</v>
      </c>
      <c r="AF275" s="1">
        <f>(Table2[[#This Row],[Current Week High]]/Table2[[#This Row],[Close Price]])-1</f>
        <v>1.6959779303426403E-2</v>
      </c>
      <c r="AG275" s="1">
        <f>(Table2[[#This Row],[Close Price]]/Table2[[#This Row],[Current Month Low]])-1</f>
        <v>9.9927588703837777E-2</v>
      </c>
      <c r="AH275" s="1">
        <f>(Table2[[#This Row],[Current Month High]]/Table2[[#This Row],[Close Price]])-1</f>
        <v>7.8403711715100854E-2</v>
      </c>
      <c r="AI275">
        <v>30.411611649268</v>
      </c>
      <c r="AJ275">
        <v>148.27988792029799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0.2</v>
      </c>
      <c r="AM275" t="s">
        <v>3150</v>
      </c>
      <c r="AN275">
        <v>9.11</v>
      </c>
      <c r="AO275" t="s">
        <v>3150</v>
      </c>
      <c r="AQ275">
        <f>(Table2[[#This Row],[Sharpe Ratio]]-AVERAGE(Table2[Sharpe Ratio]))/_xlfn.STDEV.P(Table2[Sharpe Ratio])</f>
        <v>-0.65451053890290556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1.539982693801851</v>
      </c>
      <c r="AS275">
        <f>_xlfn.RANK.AVG(Table2[[#This Row],[1Y Return vs Nifty Z-Score]],Table2[1Y Return vs Nifty Z-Score])</f>
        <v>40</v>
      </c>
      <c r="AT275">
        <f>_xlfn.RANK.AVG(Table2[[#This Row],[6M Return vs Nifty Z-Score]],Table2[6M Return vs Nifty Z-Score])</f>
        <v>335</v>
      </c>
      <c r="AU275">
        <f>_xlfn.RANK.AVG(Table2[[#This Row],[Sharpe Ratio Z-Score]],Table2[Sharpe Ratio Z-Score])</f>
        <v>534</v>
      </c>
      <c r="AV275">
        <f>(Table2[[#This Row],[Rank 1Y]]+Table2[[#This Row],[Rank 6M]]+Table2[[#This Row],[Rank Sharpe]])/3</f>
        <v>303</v>
      </c>
    </row>
    <row r="276" spans="1:48" x14ac:dyDescent="0.3">
      <c r="A276" t="s">
        <v>1148</v>
      </c>
      <c r="B276" t="s">
        <v>1149</v>
      </c>
      <c r="C276" t="s">
        <v>3106</v>
      </c>
      <c r="D276" t="s">
        <v>958</v>
      </c>
      <c r="E276">
        <v>10270.773612769901</v>
      </c>
      <c r="F276">
        <v>508.7</v>
      </c>
      <c r="G276">
        <v>-0.51909762746153298</v>
      </c>
      <c r="H276">
        <f>(Table2[[#This Row],[1Y Return vs Nifty]]-AVERAGE(Table2[1Y Return vs Nifty]))/_xlfn.STDEV.P(Table2[1Y Return vs Nifty])</f>
        <v>-0.33168082637592333</v>
      </c>
      <c r="I276">
        <v>-12.045563639677599</v>
      </c>
      <c r="J276">
        <f>(Table2[[#This Row],[1M Return vs Nifty]]-AVERAGE(Table2[1M Return vs Nifty]))/_xlfn.STDEV.P(Table2[1M Return vs Nifty])</f>
        <v>-1.0512622175553976</v>
      </c>
      <c r="K276">
        <v>31.040093296141801</v>
      </c>
      <c r="L276">
        <f>(Table2[[#This Row],[6M Return vs Nifty]]-AVERAGE(Table2[6M Return vs Nifty]))/_xlfn.STDEV.P(Table2[6M Return vs Nifty])</f>
        <v>0.97428581468100062</v>
      </c>
      <c r="M276">
        <v>-3.96057407509258</v>
      </c>
      <c r="N276">
        <f>(Table2[[#This Row],[1W Return vs Nifty]]-AVERAGE(Table2[1W Return vs Nifty]))/_xlfn.STDEV.P(Table2[1W Return vs Nifty])</f>
        <v>-1.2597739239690204</v>
      </c>
      <c r="O276">
        <v>578.12</v>
      </c>
      <c r="P276">
        <v>587.39140264229695</v>
      </c>
      <c r="Q276">
        <v>504.46856748539398</v>
      </c>
      <c r="R276">
        <v>11.7857290901512</v>
      </c>
      <c r="S276" s="1">
        <f>(Table2[[#This Row],[Close Price]]-Table2[[#This Row],[20D EMA]])/Table2[[#This Row],[20D EMA]]</f>
        <v>-0.12007887635784961</v>
      </c>
      <c r="T276" s="1">
        <f>(Table2[[#This Row],[Close Price]]-Table2[[#This Row],[50D EMA]])/Table2[[#This Row],[50D EMA]]</f>
        <v>-0.13396757645466864</v>
      </c>
      <c r="U276" s="1">
        <f>(Table2[[#This Row],[Close Price]]-Table2[[#This Row],[200D EMA]])/Table2[[#This Row],[200D EMA]]</f>
        <v>8.3879012238528162E-3</v>
      </c>
      <c r="V276">
        <v>0.41409643260922002</v>
      </c>
      <c r="W276">
        <v>507</v>
      </c>
      <c r="X276">
        <v>528.75</v>
      </c>
      <c r="Y276">
        <v>507</v>
      </c>
      <c r="Z276">
        <v>542</v>
      </c>
      <c r="AA276">
        <v>507</v>
      </c>
      <c r="AB276">
        <v>633.54999999999995</v>
      </c>
      <c r="AC276" s="1">
        <f>(Table2[[#This Row],[Close Price]]/Table2[[#This Row],[Day Low]])-1</f>
        <v>3.3530571992110847E-3</v>
      </c>
      <c r="AD276" s="1">
        <f>(Table2[[#This Row],[Day High]]/Table2[[#This Row],[Close Price]])-1</f>
        <v>3.9414193041085177E-2</v>
      </c>
      <c r="AE276" s="1">
        <f>(Table2[[#This Row],[Close Price]]/Table2[[#This Row],[Current Week Low]])-1</f>
        <v>3.3530571992110847E-3</v>
      </c>
      <c r="AF276" s="1">
        <f>(Table2[[#This Row],[Current Week High]]/Table2[[#This Row],[Close Price]])-1</f>
        <v>6.5460978965991679E-2</v>
      </c>
      <c r="AG276" s="1">
        <f>(Table2[[#This Row],[Close Price]]/Table2[[#This Row],[Current Month Low]])-1</f>
        <v>3.3530571992110847E-3</v>
      </c>
      <c r="AH276" s="1">
        <f>(Table2[[#This Row],[Current Month High]]/Table2[[#This Row],[Close Price]])-1</f>
        <v>0.24542952624336545</v>
      </c>
      <c r="AI276">
        <v>35.993709455474701</v>
      </c>
      <c r="AJ276">
        <v>48.093158660844203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-0.02</v>
      </c>
      <c r="AM276" t="s">
        <v>3149</v>
      </c>
      <c r="AN276">
        <v>-19.059999999999999</v>
      </c>
      <c r="AO276" t="s">
        <v>3149</v>
      </c>
      <c r="AP276">
        <v>4.5298923363943998E-2</v>
      </c>
      <c r="AQ276">
        <f>(Table2[[#This Row],[Sharpe Ratio]]-AVERAGE(Table2[Sharpe Ratio]))/_xlfn.STDEV.P(Table2[Sharpe Ratio])</f>
        <v>-0.12693535784214238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425</v>
      </c>
      <c r="AT276">
        <f>_xlfn.RANK.AVG(Table2[[#This Row],[6M Return vs Nifty Z-Score]],Table2[6M Return vs Nifty Z-Score])</f>
        <v>98</v>
      </c>
      <c r="AU276">
        <f>_xlfn.RANK.AVG(Table2[[#This Row],[Sharpe Ratio Z-Score]],Table2[Sharpe Ratio Z-Score])</f>
        <v>387</v>
      </c>
      <c r="AV276">
        <f>(Table2[[#This Row],[Rank 1Y]]+Table2[[#This Row],[Rank 6M]]+Table2[[#This Row],[Rank Sharpe]])/3</f>
        <v>303.33333333333331</v>
      </c>
    </row>
    <row r="277" spans="1:48" x14ac:dyDescent="0.3">
      <c r="A277" t="s">
        <v>972</v>
      </c>
      <c r="B277" t="s">
        <v>973</v>
      </c>
      <c r="C277" t="s">
        <v>3113</v>
      </c>
      <c r="D277" t="s">
        <v>974</v>
      </c>
      <c r="E277">
        <v>14320.9889289</v>
      </c>
      <c r="F277">
        <v>1203.3499999999999</v>
      </c>
      <c r="G277">
        <v>30.928843883940399</v>
      </c>
      <c r="H277">
        <f>(Table2[[#This Row],[1Y Return vs Nifty]]-AVERAGE(Table2[1Y Return vs Nifty]))/_xlfn.STDEV.P(Table2[1Y Return vs Nifty])</f>
        <v>0.30792764431530978</v>
      </c>
      <c r="I277">
        <v>-5.9705272652357904</v>
      </c>
      <c r="J277">
        <f>(Table2[[#This Row],[1M Return vs Nifty]]-AVERAGE(Table2[1M Return vs Nifty]))/_xlfn.STDEV.P(Table2[1M Return vs Nifty])</f>
        <v>-0.40999322986573777</v>
      </c>
      <c r="K277">
        <v>-27.009224133358</v>
      </c>
      <c r="L277">
        <f>(Table2[[#This Row],[6M Return vs Nifty]]-AVERAGE(Table2[6M Return vs Nifty]))/_xlfn.STDEV.P(Table2[6M Return vs Nifty])</f>
        <v>-0.98959408190086273</v>
      </c>
      <c r="M277">
        <v>1.74008860227883</v>
      </c>
      <c r="N277">
        <f>(Table2[[#This Row],[1W Return vs Nifty]]-AVERAGE(Table2[1W Return vs Nifty]))/_xlfn.STDEV.P(Table2[1W Return vs Nifty])</f>
        <v>0.13045464734515164</v>
      </c>
      <c r="O277">
        <v>1280.71</v>
      </c>
      <c r="P277">
        <v>1308.2677821131099</v>
      </c>
      <c r="Q277">
        <v>1260.95577672267</v>
      </c>
      <c r="R277">
        <v>34.970272423488403</v>
      </c>
      <c r="S277" s="1">
        <f>(Table2[[#This Row],[Close Price]]-Table2[[#This Row],[20D EMA]])/Table2[[#This Row],[20D EMA]]</f>
        <v>-6.0403994659212569E-2</v>
      </c>
      <c r="T277" s="1">
        <f>(Table2[[#This Row],[Close Price]]-Table2[[#This Row],[50D EMA]])/Table2[[#This Row],[50D EMA]]</f>
        <v>-8.0195953418379776E-2</v>
      </c>
      <c r="U277" s="1">
        <f>(Table2[[#This Row],[Close Price]]-Table2[[#This Row],[200D EMA]])/Table2[[#This Row],[200D EMA]]</f>
        <v>-4.5684216517404203E-2</v>
      </c>
      <c r="V277">
        <v>0.792280117982053</v>
      </c>
      <c r="W277">
        <v>1186.3</v>
      </c>
      <c r="X277">
        <v>1237.95</v>
      </c>
      <c r="Y277">
        <v>1186.3</v>
      </c>
      <c r="Z277">
        <v>1263.9000000000001</v>
      </c>
      <c r="AA277">
        <v>1186.3</v>
      </c>
      <c r="AB277">
        <v>1406</v>
      </c>
      <c r="AC277" s="1">
        <f>(Table2[[#This Row],[Close Price]]/Table2[[#This Row],[Day Low]])-1</f>
        <v>1.4372418443901136E-2</v>
      </c>
      <c r="AD277" s="1">
        <f>(Table2[[#This Row],[Day High]]/Table2[[#This Row],[Close Price]])-1</f>
        <v>2.8753064361989544E-2</v>
      </c>
      <c r="AE277" s="1">
        <f>(Table2[[#This Row],[Close Price]]/Table2[[#This Row],[Current Week Low]])-1</f>
        <v>1.4372418443901136E-2</v>
      </c>
      <c r="AF277" s="1">
        <f>(Table2[[#This Row],[Current Week High]]/Table2[[#This Row],[Close Price]])-1</f>
        <v>5.0317862633481703E-2</v>
      </c>
      <c r="AG277" s="1">
        <f>(Table2[[#This Row],[Close Price]]/Table2[[#This Row],[Current Month Low]])-1</f>
        <v>1.4372418443901136E-2</v>
      </c>
      <c r="AH277" s="1">
        <f>(Table2[[#This Row],[Current Month High]]/Table2[[#This Row],[Close Price]])-1</f>
        <v>0.16840486973864643</v>
      </c>
      <c r="AI277">
        <v>40.856774836913601</v>
      </c>
      <c r="AJ277">
        <v>54.275641025641001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7.0000000000000007E-2</v>
      </c>
      <c r="AM277" t="s">
        <v>3150</v>
      </c>
      <c r="AN277">
        <v>-10.7</v>
      </c>
      <c r="AO277" t="s">
        <v>3149</v>
      </c>
      <c r="AP277">
        <v>0.19091912794320801</v>
      </c>
      <c r="AQ277">
        <f>(Table2[[#This Row],[Sharpe Ratio]]-AVERAGE(Table2[Sharpe Ratio]))/_xlfn.STDEV.P(Table2[Sharpe Ratio])</f>
        <v>1.5690344377261221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209</v>
      </c>
      <c r="AT277">
        <f>_xlfn.RANK.AVG(Table2[[#This Row],[6M Return vs Nifty Z-Score]],Table2[6M Return vs Nifty Z-Score])</f>
        <v>662</v>
      </c>
      <c r="AU277">
        <f>_xlfn.RANK.AVG(Table2[[#This Row],[Sharpe Ratio Z-Score]],Table2[Sharpe Ratio Z-Score])</f>
        <v>40</v>
      </c>
      <c r="AV277">
        <f>(Table2[[#This Row],[Rank 1Y]]+Table2[[#This Row],[Rank 6M]]+Table2[[#This Row],[Rank Sharpe]])/3</f>
        <v>303.66666666666669</v>
      </c>
    </row>
    <row r="278" spans="1:48" x14ac:dyDescent="0.3">
      <c r="A278" t="s">
        <v>1343</v>
      </c>
      <c r="B278" t="s">
        <v>1344</v>
      </c>
      <c r="C278" t="s">
        <v>3113</v>
      </c>
      <c r="D278" t="s">
        <v>1345</v>
      </c>
      <c r="E278">
        <v>8069.0817918000002</v>
      </c>
      <c r="F278">
        <v>253.2</v>
      </c>
      <c r="G278">
        <v>12.809153263038001</v>
      </c>
      <c r="H278">
        <f>(Table2[[#This Row],[1Y Return vs Nifty]]-AVERAGE(Table2[1Y Return vs Nifty]))/_xlfn.STDEV.P(Table2[1Y Return vs Nifty])</f>
        <v>-6.060228325504359E-2</v>
      </c>
      <c r="I278">
        <v>2.1114165044376398</v>
      </c>
      <c r="J278">
        <f>(Table2[[#This Row],[1M Return vs Nifty]]-AVERAGE(Table2[1M Return vs Nifty]))/_xlfn.STDEV.P(Table2[1M Return vs Nifty])</f>
        <v>0.44312098712023629</v>
      </c>
      <c r="K278">
        <v>26.202635810550898</v>
      </c>
      <c r="L278">
        <f>(Table2[[#This Row],[6M Return vs Nifty]]-AVERAGE(Table2[6M Return vs Nifty]))/_xlfn.STDEV.P(Table2[6M Return vs Nifty])</f>
        <v>0.8106286705972775</v>
      </c>
      <c r="M278">
        <v>-0.77388934329104297</v>
      </c>
      <c r="N278">
        <f>(Table2[[#This Row],[1W Return vs Nifty]]-AVERAGE(Table2[1W Return vs Nifty]))/_xlfn.STDEV.P(Table2[1W Return vs Nifty])</f>
        <v>-0.48263266642597252</v>
      </c>
      <c r="O278">
        <v>262.24</v>
      </c>
      <c r="P278">
        <v>258.05300776106498</v>
      </c>
      <c r="Q278">
        <v>228.53472176441201</v>
      </c>
      <c r="R278">
        <v>38.248173141580601</v>
      </c>
      <c r="S278" s="1">
        <f>(Table2[[#This Row],[Close Price]]-Table2[[#This Row],[20D EMA]])/Table2[[#This Row],[20D EMA]]</f>
        <v>-3.4472239170225821E-2</v>
      </c>
      <c r="T278" s="1">
        <f>(Table2[[#This Row],[Close Price]]-Table2[[#This Row],[50D EMA]])/Table2[[#This Row],[50D EMA]]</f>
        <v>-1.8806243737172237E-2</v>
      </c>
      <c r="U278" s="1">
        <f>(Table2[[#This Row],[Close Price]]-Table2[[#This Row],[200D EMA]])/Table2[[#This Row],[200D EMA]]</f>
        <v>0.10792792467227146</v>
      </c>
      <c r="V278">
        <v>0.68868715366685096</v>
      </c>
      <c r="W278">
        <v>249.35</v>
      </c>
      <c r="X278">
        <v>262.5</v>
      </c>
      <c r="Y278">
        <v>249.35</v>
      </c>
      <c r="Z278">
        <v>268.5</v>
      </c>
      <c r="AA278">
        <v>249.35</v>
      </c>
      <c r="AB278">
        <v>280.10000000000002</v>
      </c>
      <c r="AC278" s="1">
        <f>(Table2[[#This Row],[Close Price]]/Table2[[#This Row],[Day Low]])-1</f>
        <v>1.5440144375375997E-2</v>
      </c>
      <c r="AD278" s="1">
        <f>(Table2[[#This Row],[Day High]]/Table2[[#This Row],[Close Price]])-1</f>
        <v>3.6729857819905343E-2</v>
      </c>
      <c r="AE278" s="1">
        <f>(Table2[[#This Row],[Close Price]]/Table2[[#This Row],[Current Week Low]])-1</f>
        <v>1.5440144375375997E-2</v>
      </c>
      <c r="AF278" s="1">
        <f>(Table2[[#This Row],[Current Week High]]/Table2[[#This Row],[Close Price]])-1</f>
        <v>6.0426540284360231E-2</v>
      </c>
      <c r="AG278" s="1">
        <f>(Table2[[#This Row],[Close Price]]/Table2[[#This Row],[Current Month Low]])-1</f>
        <v>1.5440144375375997E-2</v>
      </c>
      <c r="AH278" s="1">
        <f>(Table2[[#This Row],[Current Month High]]/Table2[[#This Row],[Close Price]])-1</f>
        <v>0.10624012638230651</v>
      </c>
      <c r="AI278">
        <v>10.624012638230599</v>
      </c>
      <c r="AJ278">
        <v>49.292452830188601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0.12</v>
      </c>
      <c r="AM278" t="s">
        <v>3150</v>
      </c>
      <c r="AN278">
        <v>-6.84</v>
      </c>
      <c r="AO278" t="s">
        <v>3149</v>
      </c>
      <c r="AP278">
        <v>1.0866209162234E-2</v>
      </c>
      <c r="AQ278">
        <f>(Table2[[#This Row],[Sharpe Ratio]]-AVERAGE(Table2[Sharpe Ratio]))/_xlfn.STDEV.P(Table2[Sharpe Ratio])</f>
        <v>-0.5279569292254459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0.18255777881105179</v>
      </c>
      <c r="AS278">
        <f>_xlfn.RANK.AVG(Table2[[#This Row],[1Y Return vs Nifty Z-Score]],Table2[1Y Return vs Nifty Z-Score])</f>
        <v>319</v>
      </c>
      <c r="AT278">
        <f>_xlfn.RANK.AVG(Table2[[#This Row],[6M Return vs Nifty Z-Score]],Table2[6M Return vs Nifty Z-Score])</f>
        <v>116</v>
      </c>
      <c r="AU278">
        <f>_xlfn.RANK.AVG(Table2[[#This Row],[Sharpe Ratio Z-Score]],Table2[Sharpe Ratio Z-Score])</f>
        <v>476</v>
      </c>
      <c r="AV278">
        <f>(Table2[[#This Row],[Rank 1Y]]+Table2[[#This Row],[Rank 6M]]+Table2[[#This Row],[Rank Sharpe]])/3</f>
        <v>303.66666666666669</v>
      </c>
    </row>
    <row r="279" spans="1:48" x14ac:dyDescent="0.3">
      <c r="A279" t="s">
        <v>923</v>
      </c>
      <c r="B279" t="s">
        <v>924</v>
      </c>
      <c r="C279" t="s">
        <v>3113</v>
      </c>
      <c r="D279" t="s">
        <v>819</v>
      </c>
      <c r="E279">
        <v>15498.208897500001</v>
      </c>
      <c r="F279">
        <v>3721.55</v>
      </c>
      <c r="G279">
        <v>33.660693745801403</v>
      </c>
      <c r="H279">
        <f>(Table2[[#This Row],[1Y Return vs Nifty]]-AVERAGE(Table2[1Y Return vs Nifty]))/_xlfn.STDEV.P(Table2[1Y Return vs Nifty])</f>
        <v>0.36348976470622496</v>
      </c>
      <c r="I279">
        <v>-3.4613076762018502</v>
      </c>
      <c r="J279">
        <f>(Table2[[#This Row],[1M Return vs Nifty]]-AVERAGE(Table2[1M Return vs Nifty]))/_xlfn.STDEV.P(Table2[1M Return vs Nifty])</f>
        <v>-0.14512490536970438</v>
      </c>
      <c r="K279">
        <v>-14.557940537099</v>
      </c>
      <c r="L279">
        <f>(Table2[[#This Row],[6M Return vs Nifty]]-AVERAGE(Table2[6M Return vs Nifty]))/_xlfn.STDEV.P(Table2[6M Return vs Nifty])</f>
        <v>-0.56835182403917062</v>
      </c>
      <c r="M279">
        <v>-2.8522775818618</v>
      </c>
      <c r="N279">
        <f>(Table2[[#This Row],[1W Return vs Nifty]]-AVERAGE(Table2[1W Return vs Nifty]))/_xlfn.STDEV.P(Table2[1W Return vs Nifty])</f>
        <v>-0.98949210980505842</v>
      </c>
      <c r="O279">
        <v>3890.48</v>
      </c>
      <c r="P279">
        <v>3904.7998523901701</v>
      </c>
      <c r="Q279">
        <v>3701.5296529464499</v>
      </c>
      <c r="R279">
        <v>32.697355198893803</v>
      </c>
      <c r="S279" s="1">
        <f>(Table2[[#This Row],[Close Price]]-Table2[[#This Row],[20D EMA]])/Table2[[#This Row],[20D EMA]]</f>
        <v>-4.3421377310768811E-2</v>
      </c>
      <c r="T279" s="1">
        <f>(Table2[[#This Row],[Close Price]]-Table2[[#This Row],[50D EMA]])/Table2[[#This Row],[50D EMA]]</f>
        <v>-4.6929384172661438E-2</v>
      </c>
      <c r="U279" s="1">
        <f>(Table2[[#This Row],[Close Price]]-Table2[[#This Row],[200D EMA]])/Table2[[#This Row],[200D EMA]]</f>
        <v>5.408668558852121E-3</v>
      </c>
      <c r="V279">
        <v>1.1477922439124399</v>
      </c>
      <c r="W279">
        <v>3634</v>
      </c>
      <c r="X279">
        <v>3748.95</v>
      </c>
      <c r="Y279">
        <v>3634</v>
      </c>
      <c r="Z279">
        <v>3845</v>
      </c>
      <c r="AA279">
        <v>3634</v>
      </c>
      <c r="AB279">
        <v>4349</v>
      </c>
      <c r="AC279" s="1">
        <f>(Table2[[#This Row],[Close Price]]/Table2[[#This Row],[Day Low]])-1</f>
        <v>2.4091909741331907E-2</v>
      </c>
      <c r="AD279" s="1">
        <f>(Table2[[#This Row],[Day High]]/Table2[[#This Row],[Close Price]])-1</f>
        <v>7.362523679649513E-3</v>
      </c>
      <c r="AE279" s="1">
        <f>(Table2[[#This Row],[Close Price]]/Table2[[#This Row],[Current Week Low]])-1</f>
        <v>2.4091909741331907E-2</v>
      </c>
      <c r="AF279" s="1">
        <f>(Table2[[#This Row],[Current Week High]]/Table2[[#This Row],[Close Price]])-1</f>
        <v>3.3171662344990693E-2</v>
      </c>
      <c r="AG279" s="1">
        <f>(Table2[[#This Row],[Close Price]]/Table2[[#This Row],[Current Month Low]])-1</f>
        <v>2.4091909741331907E-2</v>
      </c>
      <c r="AH279" s="1">
        <f>(Table2[[#This Row],[Current Month High]]/Table2[[#This Row],[Close Price]])-1</f>
        <v>0.16859910521153809</v>
      </c>
      <c r="AI279">
        <v>47.465437788018399</v>
      </c>
      <c r="AJ279">
        <v>63.498374483788702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0.11</v>
      </c>
      <c r="AM279" t="s">
        <v>3150</v>
      </c>
      <c r="AN279">
        <v>-8.4</v>
      </c>
      <c r="AO279" t="s">
        <v>3149</v>
      </c>
      <c r="AP279">
        <v>0.106873757994587</v>
      </c>
      <c r="AQ279">
        <f>(Table2[[#This Row],[Sharpe Ratio]]-AVERAGE(Table2[Sharpe Ratio]))/_xlfn.STDEV.P(Table2[Sharpe Ratio])</f>
        <v>0.59019768013431828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200</v>
      </c>
      <c r="AT279">
        <f>_xlfn.RANK.AVG(Table2[[#This Row],[6M Return vs Nifty Z-Score]],Table2[6M Return vs Nifty Z-Score])</f>
        <v>509</v>
      </c>
      <c r="AU279">
        <f>_xlfn.RANK.AVG(Table2[[#This Row],[Sharpe Ratio Z-Score]],Table2[Sharpe Ratio Z-Score])</f>
        <v>203</v>
      </c>
      <c r="AV279">
        <f>(Table2[[#This Row],[Rank 1Y]]+Table2[[#This Row],[Rank 6M]]+Table2[[#This Row],[Rank Sharpe]])/3</f>
        <v>304</v>
      </c>
    </row>
    <row r="280" spans="1:48" x14ac:dyDescent="0.3">
      <c r="A280" t="s">
        <v>432</v>
      </c>
      <c r="B280" t="s">
        <v>433</v>
      </c>
      <c r="C280" t="s">
        <v>3104</v>
      </c>
      <c r="D280" t="s">
        <v>137</v>
      </c>
      <c r="E280">
        <v>49610.760943347901</v>
      </c>
      <c r="F280">
        <v>184.58</v>
      </c>
      <c r="G280">
        <v>198.88892623782201</v>
      </c>
      <c r="H280">
        <f>(Table2[[#This Row],[1Y Return vs Nifty]]-AVERAGE(Table2[1Y Return vs Nifty]))/_xlfn.STDEV.P(Table2[1Y Return vs Nifty])</f>
        <v>3.7240078787748483</v>
      </c>
      <c r="I280">
        <v>-6.2695913193338901</v>
      </c>
      <c r="J280">
        <f>(Table2[[#This Row],[1M Return vs Nifty]]-AVERAGE(Table2[1M Return vs Nifty]))/_xlfn.STDEV.P(Table2[1M Return vs Nifty])</f>
        <v>-0.44156184796203274</v>
      </c>
      <c r="K280">
        <v>-3.1371199958534</v>
      </c>
      <c r="L280">
        <f>(Table2[[#This Row],[6M Return vs Nifty]]-AVERAGE(Table2[6M Return vs Nifty]))/_xlfn.STDEV.P(Table2[6M Return vs Nifty])</f>
        <v>-0.18197140034751697</v>
      </c>
      <c r="M280">
        <v>1.6360711336307601</v>
      </c>
      <c r="N280">
        <f>(Table2[[#This Row],[1W Return vs Nifty]]-AVERAGE(Table2[1W Return vs Nifty]))/_xlfn.STDEV.P(Table2[1W Return vs Nifty])</f>
        <v>0.10508776194701365</v>
      </c>
      <c r="O280">
        <v>199.45</v>
      </c>
      <c r="P280">
        <v>211.21750239943</v>
      </c>
      <c r="Q280">
        <v>188.841536030225</v>
      </c>
      <c r="R280">
        <v>27.8657737172434</v>
      </c>
      <c r="S280" s="1">
        <f>(Table2[[#This Row],[Close Price]]-Table2[[#This Row],[20D EMA]])/Table2[[#This Row],[20D EMA]]</f>
        <v>-7.4555026322386447E-2</v>
      </c>
      <c r="T280" s="1">
        <f>(Table2[[#This Row],[Close Price]]-Table2[[#This Row],[50D EMA]])/Table2[[#This Row],[50D EMA]]</f>
        <v>-0.12611408664920315</v>
      </c>
      <c r="U280" s="1">
        <f>(Table2[[#This Row],[Close Price]]-Table2[[#This Row],[200D EMA]])/Table2[[#This Row],[200D EMA]]</f>
        <v>-2.2566730391045477E-2</v>
      </c>
      <c r="V280">
        <v>0.39024591748717402</v>
      </c>
      <c r="W280">
        <v>184</v>
      </c>
      <c r="X280">
        <v>190</v>
      </c>
      <c r="Y280">
        <v>184</v>
      </c>
      <c r="Z280">
        <v>193.34</v>
      </c>
      <c r="AA280">
        <v>184</v>
      </c>
      <c r="AB280">
        <v>212.73</v>
      </c>
      <c r="AC280" s="1">
        <f>(Table2[[#This Row],[Close Price]]/Table2[[#This Row],[Day Low]])-1</f>
        <v>3.1521739130435655E-3</v>
      </c>
      <c r="AD280" s="1">
        <f>(Table2[[#This Row],[Day High]]/Table2[[#This Row],[Close Price]])-1</f>
        <v>2.9363961425939999E-2</v>
      </c>
      <c r="AE280" s="1">
        <f>(Table2[[#This Row],[Close Price]]/Table2[[#This Row],[Current Week Low]])-1</f>
        <v>3.1521739130435655E-3</v>
      </c>
      <c r="AF280" s="1">
        <f>(Table2[[#This Row],[Current Week High]]/Table2[[#This Row],[Close Price]])-1</f>
        <v>4.7459096326796013E-2</v>
      </c>
      <c r="AG280" s="1">
        <f>(Table2[[#This Row],[Close Price]]/Table2[[#This Row],[Current Month Low]])-1</f>
        <v>3.1521739130435655E-3</v>
      </c>
      <c r="AH280" s="1">
        <f>(Table2[[#This Row],[Current Month High]]/Table2[[#This Row],[Close Price]])-1</f>
        <v>0.15250839744284317</v>
      </c>
      <c r="AI280">
        <v>67.948856864232297</v>
      </c>
      <c r="AJ280">
        <v>294.40170940170901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-0.21</v>
      </c>
      <c r="AM280" t="s">
        <v>3149</v>
      </c>
      <c r="AN280">
        <v>-12.93</v>
      </c>
      <c r="AO280" t="s">
        <v>3149</v>
      </c>
      <c r="AQ280">
        <f>(Table2[[#This Row],[Sharpe Ratio]]-AVERAGE(Table2[Sharpe Ratio]))/_xlfn.STDEV.P(Table2[Sharpe Ratio])</f>
        <v>-0.65451053890290556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5</v>
      </c>
      <c r="AT280">
        <f>_xlfn.RANK.AVG(Table2[[#This Row],[6M Return vs Nifty Z-Score]],Table2[6M Return vs Nifty Z-Score])</f>
        <v>374</v>
      </c>
      <c r="AU280">
        <f>_xlfn.RANK.AVG(Table2[[#This Row],[Sharpe Ratio Z-Score]],Table2[Sharpe Ratio Z-Score])</f>
        <v>534</v>
      </c>
      <c r="AV280">
        <f>(Table2[[#This Row],[Rank 1Y]]+Table2[[#This Row],[Rank 6M]]+Table2[[#This Row],[Rank Sharpe]])/3</f>
        <v>304.33333333333331</v>
      </c>
    </row>
    <row r="281" spans="1:48" x14ac:dyDescent="0.3">
      <c r="A281" t="s">
        <v>1171</v>
      </c>
      <c r="B281" t="s">
        <v>1172</v>
      </c>
      <c r="C281" t="s">
        <v>3103</v>
      </c>
      <c r="D281" t="s">
        <v>21</v>
      </c>
      <c r="E281">
        <v>9857.8298248499996</v>
      </c>
      <c r="F281">
        <v>3193.05</v>
      </c>
      <c r="G281">
        <v>10.2531756016899</v>
      </c>
      <c r="H281">
        <f>(Table2[[#This Row],[1Y Return vs Nifty]]-AVERAGE(Table2[1Y Return vs Nifty]))/_xlfn.STDEV.P(Table2[1Y Return vs Nifty])</f>
        <v>-0.11258740166106333</v>
      </c>
      <c r="I281">
        <v>9.1242276994259992</v>
      </c>
      <c r="J281">
        <f>(Table2[[#This Row],[1M Return vs Nifty]]-AVERAGE(Table2[1M Return vs Nifty]))/_xlfn.STDEV.P(Table2[1M Return vs Nifty])</f>
        <v>1.1833796553297917</v>
      </c>
      <c r="K281">
        <v>24.919282681084201</v>
      </c>
      <c r="L281">
        <f>(Table2[[#This Row],[6M Return vs Nifty]]-AVERAGE(Table2[6M Return vs Nifty]))/_xlfn.STDEV.P(Table2[6M Return vs Nifty])</f>
        <v>0.76721125377345345</v>
      </c>
      <c r="M281">
        <v>4.76689045329677</v>
      </c>
      <c r="N281">
        <f>(Table2[[#This Row],[1W Return vs Nifty]]-AVERAGE(Table2[1W Return vs Nifty]))/_xlfn.STDEV.P(Table2[1W Return vs Nifty])</f>
        <v>0.86860504338508304</v>
      </c>
      <c r="O281">
        <v>2966.55</v>
      </c>
      <c r="P281">
        <v>2867.9672640591998</v>
      </c>
      <c r="Q281">
        <v>2717.5893200580999</v>
      </c>
      <c r="R281">
        <v>82.695468595634296</v>
      </c>
      <c r="S281" s="1">
        <f>(Table2[[#This Row],[Close Price]]-Table2[[#This Row],[20D EMA]])/Table2[[#This Row],[20D EMA]]</f>
        <v>7.6351317186630935E-2</v>
      </c>
      <c r="T281" s="1">
        <f>(Table2[[#This Row],[Close Price]]-Table2[[#This Row],[50D EMA]])/Table2[[#This Row],[50D EMA]]</f>
        <v>0.11334952808376619</v>
      </c>
      <c r="U281" s="1">
        <f>(Table2[[#This Row],[Close Price]]-Table2[[#This Row],[200D EMA]])/Table2[[#This Row],[200D EMA]]</f>
        <v>0.17495678115622534</v>
      </c>
      <c r="V281">
        <v>1.6832385374368</v>
      </c>
      <c r="W281">
        <v>3130.6</v>
      </c>
      <c r="X281">
        <v>3219.5</v>
      </c>
      <c r="Y281">
        <v>2935.5</v>
      </c>
      <c r="Z281">
        <v>3261.2</v>
      </c>
      <c r="AA281">
        <v>2838.05</v>
      </c>
      <c r="AB281">
        <v>3261.2</v>
      </c>
      <c r="AC281" s="1">
        <f>(Table2[[#This Row],[Close Price]]/Table2[[#This Row],[Day Low]])-1</f>
        <v>1.9948252731105898E-2</v>
      </c>
      <c r="AD281" s="1">
        <f>(Table2[[#This Row],[Day High]]/Table2[[#This Row],[Close Price]])-1</f>
        <v>8.2836159784531738E-3</v>
      </c>
      <c r="AE281" s="1">
        <f>(Table2[[#This Row],[Close Price]]/Table2[[#This Row],[Current Week Low]])-1</f>
        <v>8.7736331119059763E-2</v>
      </c>
      <c r="AF281" s="1">
        <f>(Table2[[#This Row],[Current Week High]]/Table2[[#This Row],[Close Price]])-1</f>
        <v>2.1343229827281096E-2</v>
      </c>
      <c r="AG281" s="1">
        <f>(Table2[[#This Row],[Close Price]]/Table2[[#This Row],[Current Month Low]])-1</f>
        <v>0.12508588643610929</v>
      </c>
      <c r="AH281" s="1">
        <f>(Table2[[#This Row],[Current Month High]]/Table2[[#This Row],[Close Price]])-1</f>
        <v>2.1343229827281096E-2</v>
      </c>
      <c r="AI281">
        <v>2.1343229827280998</v>
      </c>
      <c r="AJ281">
        <v>49.378961895628102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0.13</v>
      </c>
      <c r="AM281" t="s">
        <v>3150</v>
      </c>
      <c r="AN281">
        <v>10.45</v>
      </c>
      <c r="AO281" t="s">
        <v>3150</v>
      </c>
      <c r="AP281">
        <v>2.0046031694624E-2</v>
      </c>
      <c r="AQ281">
        <f>(Table2[[#This Row],[Sharpe Ratio]]-AVERAGE(Table2[Sharpe Ratio]))/_xlfn.STDEV.P(Table2[Sharpe Ratio])</f>
        <v>-0.4210438687157963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2.2855646821114686</v>
      </c>
      <c r="AS281">
        <f>_xlfn.RANK.AVG(Table2[[#This Row],[1Y Return vs Nifty Z-Score]],Table2[1Y Return vs Nifty Z-Score])</f>
        <v>338</v>
      </c>
      <c r="AT281">
        <f>_xlfn.RANK.AVG(Table2[[#This Row],[6M Return vs Nifty Z-Score]],Table2[6M Return vs Nifty Z-Score])</f>
        <v>125</v>
      </c>
      <c r="AU281">
        <f>_xlfn.RANK.AVG(Table2[[#This Row],[Sharpe Ratio Z-Score]],Table2[Sharpe Ratio Z-Score])</f>
        <v>451</v>
      </c>
      <c r="AV281">
        <f>(Table2[[#This Row],[Rank 1Y]]+Table2[[#This Row],[Rank 6M]]+Table2[[#This Row],[Rank Sharpe]])/3</f>
        <v>304.66666666666669</v>
      </c>
    </row>
    <row r="282" spans="1:48" x14ac:dyDescent="0.3">
      <c r="A282" t="s">
        <v>186</v>
      </c>
      <c r="B282" t="s">
        <v>187</v>
      </c>
      <c r="C282" t="s">
        <v>3102</v>
      </c>
      <c r="D282" t="s">
        <v>188</v>
      </c>
      <c r="E282">
        <v>123809.12627769</v>
      </c>
      <c r="F282">
        <v>188.3</v>
      </c>
      <c r="G282">
        <v>31.3760210757574</v>
      </c>
      <c r="H282">
        <f>(Table2[[#This Row],[1Y Return vs Nifty]]-AVERAGE(Table2[1Y Return vs Nifty]))/_xlfn.STDEV.P(Table2[1Y Return vs Nifty])</f>
        <v>0.31702262179364077</v>
      </c>
      <c r="I282">
        <v>-10.710113800818799</v>
      </c>
      <c r="J282">
        <f>(Table2[[#This Row],[1M Return vs Nifty]]-AVERAGE(Table2[1M Return vs Nifty]))/_xlfn.STDEV.P(Table2[1M Return vs Nifty])</f>
        <v>-0.91029473794026716</v>
      </c>
      <c r="K282">
        <v>-11.430001874976</v>
      </c>
      <c r="L282">
        <f>(Table2[[#This Row],[6M Return vs Nifty]]-AVERAGE(Table2[6M Return vs Nifty]))/_xlfn.STDEV.P(Table2[6M Return vs Nifty])</f>
        <v>-0.46252980703190777</v>
      </c>
      <c r="M282">
        <v>-0.81519590504912098</v>
      </c>
      <c r="N282">
        <f>(Table2[[#This Row],[1W Return vs Nifty]]-AVERAGE(Table2[1W Return vs Nifty]))/_xlfn.STDEV.P(Table2[1W Return vs Nifty])</f>
        <v>-0.49270615534977469</v>
      </c>
      <c r="O282">
        <v>199.86</v>
      </c>
      <c r="P282">
        <v>210.54130059665701</v>
      </c>
      <c r="Q282">
        <v>202.123178033736</v>
      </c>
      <c r="R282">
        <v>30.612341038141299</v>
      </c>
      <c r="S282" s="1">
        <f>(Table2[[#This Row],[Close Price]]-Table2[[#This Row],[20D EMA]])/Table2[[#This Row],[20D EMA]]</f>
        <v>-5.7840488341839295E-2</v>
      </c>
      <c r="T282" s="1">
        <f>(Table2[[#This Row],[Close Price]]-Table2[[#This Row],[50D EMA]])/Table2[[#This Row],[50D EMA]]</f>
        <v>-0.10563865870319482</v>
      </c>
      <c r="U282" s="1">
        <f>(Table2[[#This Row],[Close Price]]-Table2[[#This Row],[200D EMA]])/Table2[[#This Row],[200D EMA]]</f>
        <v>-6.8389870811494877E-2</v>
      </c>
      <c r="V282">
        <v>1.0085455202926901</v>
      </c>
      <c r="W282">
        <v>180.42</v>
      </c>
      <c r="X282">
        <v>190.25</v>
      </c>
      <c r="Y282">
        <v>180.42</v>
      </c>
      <c r="Z282">
        <v>190.85</v>
      </c>
      <c r="AA282">
        <v>180.42</v>
      </c>
      <c r="AB282">
        <v>216.47</v>
      </c>
      <c r="AC282" s="1">
        <f>(Table2[[#This Row],[Close Price]]/Table2[[#This Row],[Day Low]])-1</f>
        <v>4.3675867420463588E-2</v>
      </c>
      <c r="AD282" s="1">
        <f>(Table2[[#This Row],[Day High]]/Table2[[#This Row],[Close Price]])-1</f>
        <v>1.0355815188528794E-2</v>
      </c>
      <c r="AE282" s="1">
        <f>(Table2[[#This Row],[Close Price]]/Table2[[#This Row],[Current Week Low]])-1</f>
        <v>4.3675867420463588E-2</v>
      </c>
      <c r="AF282" s="1">
        <f>(Table2[[#This Row],[Current Week High]]/Table2[[#This Row],[Close Price]])-1</f>
        <v>1.3542219861922389E-2</v>
      </c>
      <c r="AG282" s="1">
        <f>(Table2[[#This Row],[Close Price]]/Table2[[#This Row],[Current Month Low]])-1</f>
        <v>4.3675867420463588E-2</v>
      </c>
      <c r="AH282" s="1">
        <f>(Table2[[#This Row],[Current Month High]]/Table2[[#This Row],[Close Price]])-1</f>
        <v>0.1496016994158258</v>
      </c>
      <c r="AI282">
        <v>30.801911842804</v>
      </c>
      <c r="AJ282">
        <v>53.213995117982101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-0.02</v>
      </c>
      <c r="AM282" t="s">
        <v>3149</v>
      </c>
      <c r="AN282">
        <v>-5.93</v>
      </c>
      <c r="AO282" t="s">
        <v>3149</v>
      </c>
      <c r="AP282">
        <v>9.2497004248630998E-2</v>
      </c>
      <c r="AQ282">
        <f>(Table2[[#This Row],[Sharpe Ratio]]-AVERAGE(Table2[Sharpe Ratio]))/_xlfn.STDEV.P(Table2[Sharpe Ratio])</f>
        <v>0.42275841453300966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204</v>
      </c>
      <c r="AT282">
        <f>_xlfn.RANK.AVG(Table2[[#This Row],[6M Return vs Nifty Z-Score]],Table2[6M Return vs Nifty Z-Score])</f>
        <v>474</v>
      </c>
      <c r="AU282">
        <f>_xlfn.RANK.AVG(Table2[[#This Row],[Sharpe Ratio Z-Score]],Table2[Sharpe Ratio Z-Score])</f>
        <v>238</v>
      </c>
      <c r="AV282">
        <f>(Table2[[#This Row],[Rank 1Y]]+Table2[[#This Row],[Rank 6M]]+Table2[[#This Row],[Rank Sharpe]])/3</f>
        <v>305.33333333333331</v>
      </c>
    </row>
    <row r="283" spans="1:48" x14ac:dyDescent="0.3">
      <c r="A283" t="s">
        <v>808</v>
      </c>
      <c r="B283" t="s">
        <v>809</v>
      </c>
      <c r="C283" t="s">
        <v>3118</v>
      </c>
      <c r="D283" t="s">
        <v>421</v>
      </c>
      <c r="E283">
        <v>18245.705605379899</v>
      </c>
      <c r="F283">
        <v>455.4</v>
      </c>
      <c r="G283">
        <v>31.199561567292101</v>
      </c>
      <c r="H283">
        <f>(Table2[[#This Row],[1Y Return vs Nifty]]-AVERAGE(Table2[1Y Return vs Nifty]))/_xlfn.STDEV.P(Table2[1Y Return vs Nifty])</f>
        <v>0.31343367476168654</v>
      </c>
      <c r="I283">
        <v>-0.398719936705071</v>
      </c>
      <c r="J283">
        <f>(Table2[[#This Row],[1M Return vs Nifty]]-AVERAGE(Table2[1M Return vs Nifty]))/_xlfn.STDEV.P(Table2[1M Return vs Nifty])</f>
        <v>0.17815588150431921</v>
      </c>
      <c r="K283">
        <v>9.4852858396920503</v>
      </c>
      <c r="L283">
        <f>(Table2[[#This Row],[6M Return vs Nifty]]-AVERAGE(Table2[6M Return vs Nifty]))/_xlfn.STDEV.P(Table2[6M Return vs Nifty])</f>
        <v>0.24506013360688508</v>
      </c>
      <c r="M283">
        <v>0.72288308760063402</v>
      </c>
      <c r="N283">
        <f>(Table2[[#This Row],[1W Return vs Nifty]]-AVERAGE(Table2[1W Return vs Nifty]))/_xlfn.STDEV.P(Table2[1W Return vs Nifty])</f>
        <v>-0.11761268261937681</v>
      </c>
      <c r="O283">
        <v>477</v>
      </c>
      <c r="P283">
        <v>486.56556225197801</v>
      </c>
      <c r="Q283">
        <v>449.91696407001803</v>
      </c>
      <c r="R283">
        <v>34.907941396547201</v>
      </c>
      <c r="S283" s="1">
        <f>(Table2[[#This Row],[Close Price]]-Table2[[#This Row],[20D EMA]])/Table2[[#This Row],[20D EMA]]</f>
        <v>-4.5283018867924574E-2</v>
      </c>
      <c r="T283" s="1">
        <f>(Table2[[#This Row],[Close Price]]-Table2[[#This Row],[50D EMA]])/Table2[[#This Row],[50D EMA]]</f>
        <v>-6.4052133298818009E-2</v>
      </c>
      <c r="U283" s="1">
        <f>(Table2[[#This Row],[Close Price]]-Table2[[#This Row],[200D EMA]])/Table2[[#This Row],[200D EMA]]</f>
        <v>1.2186773044478176E-2</v>
      </c>
      <c r="V283">
        <v>1.04185609779302</v>
      </c>
      <c r="W283">
        <v>454</v>
      </c>
      <c r="X283">
        <v>468.65</v>
      </c>
      <c r="Y283">
        <v>454</v>
      </c>
      <c r="Z283">
        <v>472.15</v>
      </c>
      <c r="AA283">
        <v>454</v>
      </c>
      <c r="AB283">
        <v>531.95000000000005</v>
      </c>
      <c r="AC283" s="1">
        <f>(Table2[[#This Row],[Close Price]]/Table2[[#This Row],[Day Low]])-1</f>
        <v>3.0837004405286361E-3</v>
      </c>
      <c r="AD283" s="1">
        <f>(Table2[[#This Row],[Day High]]/Table2[[#This Row],[Close Price]])-1</f>
        <v>2.9095300834431237E-2</v>
      </c>
      <c r="AE283" s="1">
        <f>(Table2[[#This Row],[Close Price]]/Table2[[#This Row],[Current Week Low]])-1</f>
        <v>3.0837004405286361E-3</v>
      </c>
      <c r="AF283" s="1">
        <f>(Table2[[#This Row],[Current Week High]]/Table2[[#This Row],[Close Price]])-1</f>
        <v>3.6780851998243325E-2</v>
      </c>
      <c r="AG283" s="1">
        <f>(Table2[[#This Row],[Close Price]]/Table2[[#This Row],[Current Month Low]])-1</f>
        <v>3.0837004405286361E-3</v>
      </c>
      <c r="AH283" s="1">
        <f>(Table2[[#This Row],[Current Month High]]/Table2[[#This Row],[Close Price]])-1</f>
        <v>0.16809398331137482</v>
      </c>
      <c r="AI283">
        <v>26.119894598155401</v>
      </c>
      <c r="AJ283">
        <v>49.311475409836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0</v>
      </c>
      <c r="AM283" t="s">
        <v>3151</v>
      </c>
      <c r="AN283">
        <v>-5.95</v>
      </c>
      <c r="AO283" t="s">
        <v>3149</v>
      </c>
      <c r="AP283">
        <v>9.0544637519239992E-3</v>
      </c>
      <c r="AQ283">
        <f>(Table2[[#This Row],[Sharpe Ratio]]-AVERAGE(Table2[Sharpe Ratio]))/_xlfn.STDEV.P(Table2[Sharpe Ratio])</f>
        <v>-0.54905747294479412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205</v>
      </c>
      <c r="AT283">
        <f>_xlfn.RANK.AVG(Table2[[#This Row],[6M Return vs Nifty Z-Score]],Table2[6M Return vs Nifty Z-Score])</f>
        <v>231</v>
      </c>
      <c r="AU283">
        <f>_xlfn.RANK.AVG(Table2[[#This Row],[Sharpe Ratio Z-Score]],Table2[Sharpe Ratio Z-Score])</f>
        <v>484</v>
      </c>
      <c r="AV283">
        <f>(Table2[[#This Row],[Rank 1Y]]+Table2[[#This Row],[Rank 6M]]+Table2[[#This Row],[Rank Sharpe]])/3</f>
        <v>306.66666666666669</v>
      </c>
    </row>
    <row r="284" spans="1:48" x14ac:dyDescent="0.3">
      <c r="A284" t="s">
        <v>886</v>
      </c>
      <c r="B284" t="s">
        <v>887</v>
      </c>
      <c r="C284" t="s">
        <v>3103</v>
      </c>
      <c r="D284" t="s">
        <v>21</v>
      </c>
      <c r="E284">
        <v>16190.974291050001</v>
      </c>
      <c r="F284">
        <v>702.6</v>
      </c>
      <c r="G284">
        <v>9.5437529892218897</v>
      </c>
      <c r="H284">
        <f>(Table2[[#This Row],[1Y Return vs Nifty]]-AVERAGE(Table2[1Y Return vs Nifty]))/_xlfn.STDEV.P(Table2[1Y Return vs Nifty])</f>
        <v>-0.12701609525520299</v>
      </c>
      <c r="I284">
        <v>6.7236449941898</v>
      </c>
      <c r="J284">
        <f>(Table2[[#This Row],[1M Return vs Nifty]]-AVERAGE(Table2[1M Return vs Nifty]))/_xlfn.STDEV.P(Table2[1M Return vs Nifty])</f>
        <v>0.92997882834403234</v>
      </c>
      <c r="K284">
        <v>12.4023982250296</v>
      </c>
      <c r="L284">
        <f>(Table2[[#This Row],[6M Return vs Nifty]]-AVERAGE(Table2[6M Return vs Nifty]))/_xlfn.STDEV.P(Table2[6M Return vs Nifty])</f>
        <v>0.34374963803718278</v>
      </c>
      <c r="M284">
        <v>1.37816601384252</v>
      </c>
      <c r="N284">
        <f>(Table2[[#This Row],[1W Return vs Nifty]]-AVERAGE(Table2[1W Return vs Nifty]))/_xlfn.STDEV.P(Table2[1W Return vs Nifty])</f>
        <v>4.2192080074613794E-2</v>
      </c>
      <c r="O284">
        <v>709.95</v>
      </c>
      <c r="P284">
        <v>713.87111120079703</v>
      </c>
      <c r="Q284">
        <v>669.31954195056005</v>
      </c>
      <c r="R284">
        <v>51.704982873434197</v>
      </c>
      <c r="S284" s="1">
        <f>(Table2[[#This Row],[Close Price]]-Table2[[#This Row],[20D EMA]])/Table2[[#This Row],[20D EMA]]</f>
        <v>-1.0352841749419004E-2</v>
      </c>
      <c r="T284" s="1">
        <f>(Table2[[#This Row],[Close Price]]-Table2[[#This Row],[50D EMA]])/Table2[[#This Row],[50D EMA]]</f>
        <v>-1.5788720154031672E-2</v>
      </c>
      <c r="U284" s="1">
        <f>(Table2[[#This Row],[Close Price]]-Table2[[#This Row],[200D EMA]])/Table2[[#This Row],[200D EMA]]</f>
        <v>4.9722824396330363E-2</v>
      </c>
      <c r="V284">
        <v>0.67456537987272003</v>
      </c>
      <c r="W284">
        <v>698.95</v>
      </c>
      <c r="X284">
        <v>715</v>
      </c>
      <c r="Y284">
        <v>682.1</v>
      </c>
      <c r="Z284">
        <v>718.5</v>
      </c>
      <c r="AA284">
        <v>682.1</v>
      </c>
      <c r="AB284">
        <v>758.95</v>
      </c>
      <c r="AC284" s="1">
        <f>(Table2[[#This Row],[Close Price]]/Table2[[#This Row],[Day Low]])-1</f>
        <v>5.2221188926246942E-3</v>
      </c>
      <c r="AD284" s="1">
        <f>(Table2[[#This Row],[Day High]]/Table2[[#This Row],[Close Price]])-1</f>
        <v>1.7648733276401929E-2</v>
      </c>
      <c r="AE284" s="1">
        <f>(Table2[[#This Row],[Close Price]]/Table2[[#This Row],[Current Week Low]])-1</f>
        <v>3.0054244245711681E-2</v>
      </c>
      <c r="AF284" s="1">
        <f>(Table2[[#This Row],[Current Week High]]/Table2[[#This Row],[Close Price]])-1</f>
        <v>2.2630230572160404E-2</v>
      </c>
      <c r="AG284" s="1">
        <f>(Table2[[#This Row],[Close Price]]/Table2[[#This Row],[Current Month Low]])-1</f>
        <v>3.0054244245711681E-2</v>
      </c>
      <c r="AH284" s="1">
        <f>(Table2[[#This Row],[Current Month High]]/Table2[[#This Row],[Close Price]])-1</f>
        <v>8.0202106461713774E-2</v>
      </c>
      <c r="AI284">
        <v>19.484770851124299</v>
      </c>
      <c r="AJ284">
        <v>36.692607003890998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-7.0000000000000007E-2</v>
      </c>
      <c r="AM284" t="s">
        <v>3149</v>
      </c>
      <c r="AN284">
        <v>2.2799999999999998</v>
      </c>
      <c r="AO284" t="s">
        <v>3150</v>
      </c>
      <c r="AP284">
        <v>5.2024415019613003E-2</v>
      </c>
      <c r="AQ284">
        <f>(Table2[[#This Row],[Sharpe Ratio]]-AVERAGE(Table2[Sharpe Ratio]))/_xlfn.STDEV.P(Table2[Sharpe Ratio])</f>
        <v>-4.8606730703369273E-2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342</v>
      </c>
      <c r="AT284">
        <f>_xlfn.RANK.AVG(Table2[[#This Row],[6M Return vs Nifty Z-Score]],Table2[6M Return vs Nifty Z-Score])</f>
        <v>213</v>
      </c>
      <c r="AU284">
        <f>_xlfn.RANK.AVG(Table2[[#This Row],[Sharpe Ratio Z-Score]],Table2[Sharpe Ratio Z-Score])</f>
        <v>365</v>
      </c>
      <c r="AV284">
        <f>(Table2[[#This Row],[Rank 1Y]]+Table2[[#This Row],[Rank 6M]]+Table2[[#This Row],[Rank Sharpe]])/3</f>
        <v>306.66666666666669</v>
      </c>
    </row>
    <row r="285" spans="1:48" x14ac:dyDescent="0.3">
      <c r="A285" t="s">
        <v>1870</v>
      </c>
      <c r="B285" t="s">
        <v>1871</v>
      </c>
      <c r="C285" t="s">
        <v>3113</v>
      </c>
      <c r="D285" t="s">
        <v>85</v>
      </c>
      <c r="E285">
        <v>3844.2171093249999</v>
      </c>
      <c r="F285">
        <v>954.05</v>
      </c>
      <c r="G285">
        <v>20.4256268964158</v>
      </c>
      <c r="H285">
        <f>(Table2[[#This Row],[1Y Return vs Nifty]]-AVERAGE(Table2[1Y Return vs Nifty]))/_xlfn.STDEV.P(Table2[1Y Return vs Nifty])</f>
        <v>9.4306458575915825E-2</v>
      </c>
      <c r="I285">
        <v>-1.60536894168654</v>
      </c>
      <c r="J285">
        <f>(Table2[[#This Row],[1M Return vs Nifty]]-AVERAGE(Table2[1M Return vs Nifty]))/_xlfn.STDEV.P(Table2[1M Return vs Nifty])</f>
        <v>5.078436663132397E-2</v>
      </c>
      <c r="K285">
        <v>18.209729298198699</v>
      </c>
      <c r="L285">
        <f>(Table2[[#This Row],[6M Return vs Nifty]]-AVERAGE(Table2[6M Return vs Nifty]))/_xlfn.STDEV.P(Table2[6M Return vs Nifty])</f>
        <v>0.5402187999914656</v>
      </c>
      <c r="M285">
        <v>4.7770042206711496</v>
      </c>
      <c r="N285">
        <f>(Table2[[#This Row],[1W Return vs Nifty]]-AVERAGE(Table2[1W Return vs Nifty]))/_xlfn.STDEV.P(Table2[1W Return vs Nifty])</f>
        <v>0.87107150196424099</v>
      </c>
      <c r="O285">
        <v>1002.53</v>
      </c>
      <c r="P285">
        <v>1054.34102026611</v>
      </c>
      <c r="Q285">
        <v>1011.6104752813</v>
      </c>
      <c r="R285">
        <v>39.692039822818003</v>
      </c>
      <c r="S285" s="1">
        <f>(Table2[[#This Row],[Close Price]]-Table2[[#This Row],[20D EMA]])/Table2[[#This Row],[20D EMA]]</f>
        <v>-4.8357655132514756E-2</v>
      </c>
      <c r="T285" s="1">
        <f>(Table2[[#This Row],[Close Price]]-Table2[[#This Row],[50D EMA]])/Table2[[#This Row],[50D EMA]]</f>
        <v>-9.5121994059187004E-2</v>
      </c>
      <c r="U285" s="1">
        <f>(Table2[[#This Row],[Close Price]]-Table2[[#This Row],[200D EMA]])/Table2[[#This Row],[200D EMA]]</f>
        <v>-5.6899841082897126E-2</v>
      </c>
      <c r="V285">
        <v>1.05117357230576</v>
      </c>
      <c r="W285">
        <v>947</v>
      </c>
      <c r="X285">
        <v>987.95</v>
      </c>
      <c r="Y285">
        <v>938.35</v>
      </c>
      <c r="Z285">
        <v>1004.8</v>
      </c>
      <c r="AA285">
        <v>925.05</v>
      </c>
      <c r="AB285">
        <v>1091</v>
      </c>
      <c r="AC285" s="1">
        <f>(Table2[[#This Row],[Close Price]]/Table2[[#This Row],[Day Low]])-1</f>
        <v>7.4445617740230841E-3</v>
      </c>
      <c r="AD285" s="1">
        <f>(Table2[[#This Row],[Day High]]/Table2[[#This Row],[Close Price]])-1</f>
        <v>3.5532728892615717E-2</v>
      </c>
      <c r="AE285" s="1">
        <f>(Table2[[#This Row],[Close Price]]/Table2[[#This Row],[Current Week Low]])-1</f>
        <v>1.6731496776256183E-2</v>
      </c>
      <c r="AF285" s="1">
        <f>(Table2[[#This Row],[Current Week High]]/Table2[[#This Row],[Close Price]])-1</f>
        <v>5.3194277029505743E-2</v>
      </c>
      <c r="AG285" s="1">
        <f>(Table2[[#This Row],[Close Price]]/Table2[[#This Row],[Current Month Low]])-1</f>
        <v>3.1349656775309542E-2</v>
      </c>
      <c r="AH285" s="1">
        <f>(Table2[[#This Row],[Current Month High]]/Table2[[#This Row],[Close Price]])-1</f>
        <v>0.14354593574760233</v>
      </c>
      <c r="AI285">
        <v>66.940936009643096</v>
      </c>
      <c r="AJ285">
        <v>56.4016393442622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0</v>
      </c>
      <c r="AM285">
        <v>0</v>
      </c>
      <c r="AN285">
        <v>-10.119999999999999</v>
      </c>
      <c r="AO285" t="s">
        <v>3149</v>
      </c>
      <c r="AP285">
        <v>1.4116260058904E-2</v>
      </c>
      <c r="AQ285">
        <f>(Table2[[#This Row],[Sharpe Ratio]]-AVERAGE(Table2[Sharpe Ratio]))/_xlfn.STDEV.P(Table2[Sharpe Ratio])</f>
        <v>-0.49010512033163556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279</v>
      </c>
      <c r="AT285">
        <f>_xlfn.RANK.AVG(Table2[[#This Row],[6M Return vs Nifty Z-Score]],Table2[6M Return vs Nifty Z-Score])</f>
        <v>173</v>
      </c>
      <c r="AU285">
        <f>_xlfn.RANK.AVG(Table2[[#This Row],[Sharpe Ratio Z-Score]],Table2[Sharpe Ratio Z-Score])</f>
        <v>468</v>
      </c>
      <c r="AV285">
        <f>(Table2[[#This Row],[Rank 1Y]]+Table2[[#This Row],[Rank 6M]]+Table2[[#This Row],[Rank Sharpe]])/3</f>
        <v>306.66666666666669</v>
      </c>
    </row>
    <row r="286" spans="1:48" x14ac:dyDescent="0.3">
      <c r="A286" t="s">
        <v>863</v>
      </c>
      <c r="B286" t="s">
        <v>864</v>
      </c>
      <c r="C286" t="s">
        <v>3117</v>
      </c>
      <c r="D286" t="s">
        <v>134</v>
      </c>
      <c r="E286">
        <v>16987.406811249999</v>
      </c>
      <c r="F286">
        <v>1516.95</v>
      </c>
      <c r="G286">
        <v>61.6785742851647</v>
      </c>
      <c r="H286">
        <f>(Table2[[#This Row],[1Y Return vs Nifty]]-AVERAGE(Table2[1Y Return vs Nifty]))/_xlfn.STDEV.P(Table2[1Y Return vs Nifty])</f>
        <v>0.93333544816040204</v>
      </c>
      <c r="I286">
        <v>-6.2176268204582996</v>
      </c>
      <c r="J286">
        <f>(Table2[[#This Row],[1M Return vs Nifty]]-AVERAGE(Table2[1M Return vs Nifty]))/_xlfn.STDEV.P(Table2[1M Return vs Nifty])</f>
        <v>-0.43607657684004508</v>
      </c>
      <c r="K286">
        <v>-15.430255720207301</v>
      </c>
      <c r="L286">
        <f>(Table2[[#This Row],[6M Return vs Nifty]]-AVERAGE(Table2[6M Return vs Nifty]))/_xlfn.STDEV.P(Table2[6M Return vs Nifty])</f>
        <v>-0.59786332094299011</v>
      </c>
      <c r="M286">
        <v>-0.326398776274545</v>
      </c>
      <c r="N286">
        <f>(Table2[[#This Row],[1W Return vs Nifty]]-AVERAGE(Table2[1W Return vs Nifty]))/_xlfn.STDEV.P(Table2[1W Return vs Nifty])</f>
        <v>-0.37350251667524687</v>
      </c>
      <c r="O286">
        <v>1596.92</v>
      </c>
      <c r="P286">
        <v>1674.1970020952199</v>
      </c>
      <c r="Q286">
        <v>1603.8747689740901</v>
      </c>
      <c r="R286">
        <v>32.3148717138479</v>
      </c>
      <c r="S286" s="1">
        <f>(Table2[[#This Row],[Close Price]]-Table2[[#This Row],[20D EMA]])/Table2[[#This Row],[20D EMA]]</f>
        <v>-5.0077649475239849E-2</v>
      </c>
      <c r="T286" s="1">
        <f>(Table2[[#This Row],[Close Price]]-Table2[[#This Row],[50D EMA]])/Table2[[#This Row],[50D EMA]]</f>
        <v>-9.3923834470154205E-2</v>
      </c>
      <c r="U286" s="1">
        <f>(Table2[[#This Row],[Close Price]]-Table2[[#This Row],[200D EMA]])/Table2[[#This Row],[200D EMA]]</f>
        <v>-5.4196730727107213E-2</v>
      </c>
      <c r="V286">
        <v>0.68142870591623395</v>
      </c>
      <c r="W286">
        <v>1503.1</v>
      </c>
      <c r="X286">
        <v>1549.1</v>
      </c>
      <c r="Y286">
        <v>1503.1</v>
      </c>
      <c r="Z286">
        <v>1633.9</v>
      </c>
      <c r="AA286">
        <v>1490</v>
      </c>
      <c r="AB286">
        <v>1695.65</v>
      </c>
      <c r="AC286" s="1">
        <f>(Table2[[#This Row],[Close Price]]/Table2[[#This Row],[Day Low]])-1</f>
        <v>9.214290466369679E-3</v>
      </c>
      <c r="AD286" s="1">
        <f>(Table2[[#This Row],[Day High]]/Table2[[#This Row],[Close Price]])-1</f>
        <v>2.1193842908467486E-2</v>
      </c>
      <c r="AE286" s="1">
        <f>(Table2[[#This Row],[Close Price]]/Table2[[#This Row],[Current Week Low]])-1</f>
        <v>9.214290466369679E-3</v>
      </c>
      <c r="AF286" s="1">
        <f>(Table2[[#This Row],[Current Week High]]/Table2[[#This Row],[Close Price]])-1</f>
        <v>7.7095487656152262E-2</v>
      </c>
      <c r="AG286" s="1">
        <f>(Table2[[#This Row],[Close Price]]/Table2[[#This Row],[Current Month Low]])-1</f>
        <v>1.8087248322147698E-2</v>
      </c>
      <c r="AH286" s="1">
        <f>(Table2[[#This Row],[Current Month High]]/Table2[[#This Row],[Close Price]])-1</f>
        <v>0.11780216882560413</v>
      </c>
      <c r="AI286">
        <v>42.4439443272353</v>
      </c>
      <c r="AJ286">
        <v>80.382848606163193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-0.06</v>
      </c>
      <c r="AM286" t="s">
        <v>3149</v>
      </c>
      <c r="AN286">
        <v>-5.22</v>
      </c>
      <c r="AO286" t="s">
        <v>3149</v>
      </c>
      <c r="AP286">
        <v>6.9033016681543005E-2</v>
      </c>
      <c r="AQ286">
        <f>(Table2[[#This Row],[Sharpe Ratio]]-AVERAGE(Table2[Sharpe Ratio]))/_xlfn.STDEV.P(Table2[Sharpe Ratio])</f>
        <v>0.14948442544374335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98</v>
      </c>
      <c r="AT286">
        <f>_xlfn.RANK.AVG(Table2[[#This Row],[6M Return vs Nifty Z-Score]],Table2[6M Return vs Nifty Z-Score])</f>
        <v>518</v>
      </c>
      <c r="AU286">
        <f>_xlfn.RANK.AVG(Table2[[#This Row],[Sharpe Ratio Z-Score]],Table2[Sharpe Ratio Z-Score])</f>
        <v>305</v>
      </c>
      <c r="AV286">
        <f>(Table2[[#This Row],[Rank 1Y]]+Table2[[#This Row],[Rank 6M]]+Table2[[#This Row],[Rank Sharpe]])/3</f>
        <v>307</v>
      </c>
    </row>
    <row r="287" spans="1:48" x14ac:dyDescent="0.3">
      <c r="A287" t="s">
        <v>176</v>
      </c>
      <c r="B287" t="s">
        <v>177</v>
      </c>
      <c r="C287" t="s">
        <v>3113</v>
      </c>
      <c r="D287" t="s">
        <v>178</v>
      </c>
      <c r="E287">
        <v>143267.01417000001</v>
      </c>
      <c r="F287">
        <v>6760.8</v>
      </c>
      <c r="G287">
        <v>36.198665112775302</v>
      </c>
      <c r="H287">
        <f>(Table2[[#This Row],[1Y Return vs Nifty]]-AVERAGE(Table2[1Y Return vs Nifty]))/_xlfn.STDEV.P(Table2[1Y Return vs Nifty])</f>
        <v>0.41510865951050835</v>
      </c>
      <c r="I287">
        <v>-18.244925077226899</v>
      </c>
      <c r="J287">
        <f>(Table2[[#This Row],[1M Return vs Nifty]]-AVERAGE(Table2[1M Return vs Nifty]))/_xlfn.STDEV.P(Table2[1M Return vs Nifty])</f>
        <v>-1.7056547163566627</v>
      </c>
      <c r="K287">
        <v>-24.563359426126102</v>
      </c>
      <c r="L287">
        <f>(Table2[[#This Row],[6M Return vs Nifty]]-AVERAGE(Table2[6M Return vs Nifty]))/_xlfn.STDEV.P(Table2[6M Return vs Nifty])</f>
        <v>-0.90684746676407901</v>
      </c>
      <c r="M287">
        <v>-0.82871146001709595</v>
      </c>
      <c r="N287">
        <f>(Table2[[#This Row],[1W Return vs Nifty]]-AVERAGE(Table2[1W Return vs Nifty]))/_xlfn.STDEV.P(Table2[1W Return vs Nifty])</f>
        <v>-0.49600221262189348</v>
      </c>
      <c r="O287">
        <v>7178.92</v>
      </c>
      <c r="P287">
        <v>7549.3472474921</v>
      </c>
      <c r="Q287">
        <v>7114.6759019132796</v>
      </c>
      <c r="R287">
        <v>32.314736467020197</v>
      </c>
      <c r="S287" s="1">
        <f>(Table2[[#This Row],[Close Price]]-Table2[[#This Row],[20D EMA]])/Table2[[#This Row],[20D EMA]]</f>
        <v>-5.8242744033921524E-2</v>
      </c>
      <c r="T287" s="1">
        <f>(Table2[[#This Row],[Close Price]]-Table2[[#This Row],[50D EMA]])/Table2[[#This Row],[50D EMA]]</f>
        <v>-0.10445237470750282</v>
      </c>
      <c r="U287" s="1">
        <f>(Table2[[#This Row],[Close Price]]-Table2[[#This Row],[200D EMA]])/Table2[[#This Row],[200D EMA]]</f>
        <v>-4.9738864678026316E-2</v>
      </c>
      <c r="V287">
        <v>1.31484404613995</v>
      </c>
      <c r="W287">
        <v>6615.5</v>
      </c>
      <c r="X287">
        <v>6830</v>
      </c>
      <c r="Y287">
        <v>6605</v>
      </c>
      <c r="Z287">
        <v>6830</v>
      </c>
      <c r="AA287">
        <v>6605</v>
      </c>
      <c r="AB287">
        <v>7500</v>
      </c>
      <c r="AC287" s="1">
        <f>(Table2[[#This Row],[Close Price]]/Table2[[#This Row],[Day Low]])-1</f>
        <v>2.1963570402841803E-2</v>
      </c>
      <c r="AD287" s="1">
        <f>(Table2[[#This Row],[Day High]]/Table2[[#This Row],[Close Price]])-1</f>
        <v>1.0235475091705082E-2</v>
      </c>
      <c r="AE287" s="1">
        <f>(Table2[[#This Row],[Close Price]]/Table2[[#This Row],[Current Week Low]])-1</f>
        <v>2.3588190764572303E-2</v>
      </c>
      <c r="AF287" s="1">
        <f>(Table2[[#This Row],[Current Week High]]/Table2[[#This Row],[Close Price]])-1</f>
        <v>1.0235475091705082E-2</v>
      </c>
      <c r="AG287" s="1">
        <f>(Table2[[#This Row],[Close Price]]/Table2[[#This Row],[Current Month Low]])-1</f>
        <v>2.3588190764572303E-2</v>
      </c>
      <c r="AH287" s="1">
        <f>(Table2[[#This Row],[Current Month High]]/Table2[[#This Row],[Close Price]])-1</f>
        <v>0.10933617323393685</v>
      </c>
      <c r="AI287">
        <v>35.3382735770914</v>
      </c>
      <c r="AJ287">
        <v>61.1421625293465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-0.01</v>
      </c>
      <c r="AM287" t="s">
        <v>3149</v>
      </c>
      <c r="AN287">
        <v>-9.01</v>
      </c>
      <c r="AO287" t="s">
        <v>3149</v>
      </c>
      <c r="AP287">
        <v>0.15089510642651399</v>
      </c>
      <c r="AQ287">
        <f>(Table2[[#This Row],[Sharpe Ratio]]-AVERAGE(Table2[Sharpe Ratio]))/_xlfn.STDEV.P(Table2[Sharpe Ratio])</f>
        <v>1.1028935489283784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192</v>
      </c>
      <c r="AT287">
        <f>_xlfn.RANK.AVG(Table2[[#This Row],[6M Return vs Nifty Z-Score]],Table2[6M Return vs Nifty Z-Score])</f>
        <v>634</v>
      </c>
      <c r="AU287">
        <f>_xlfn.RANK.AVG(Table2[[#This Row],[Sharpe Ratio Z-Score]],Table2[Sharpe Ratio Z-Score])</f>
        <v>96</v>
      </c>
      <c r="AV287">
        <f>(Table2[[#This Row],[Rank 1Y]]+Table2[[#This Row],[Rank 6M]]+Table2[[#This Row],[Rank Sharpe]])/3</f>
        <v>307.33333333333331</v>
      </c>
    </row>
    <row r="288" spans="1:48" x14ac:dyDescent="0.3">
      <c r="A288" t="s">
        <v>338</v>
      </c>
      <c r="B288" t="s">
        <v>339</v>
      </c>
      <c r="C288" t="s">
        <v>3104</v>
      </c>
      <c r="D288" t="s">
        <v>34</v>
      </c>
      <c r="E288">
        <v>71436.234732334997</v>
      </c>
      <c r="F288">
        <v>530.35</v>
      </c>
      <c r="G288">
        <v>6.2564463360361904</v>
      </c>
      <c r="H288">
        <f>(Table2[[#This Row],[1Y Return vs Nifty]]-AVERAGE(Table2[1Y Return vs Nifty]))/_xlfn.STDEV.P(Table2[1Y Return vs Nifty])</f>
        <v>-0.19387545329537531</v>
      </c>
      <c r="I288">
        <v>6.1784788355472502</v>
      </c>
      <c r="J288">
        <f>(Table2[[#This Row],[1M Return vs Nifty]]-AVERAGE(Table2[1M Return vs Nifty]))/_xlfn.STDEV.P(Table2[1M Return vs Nifty])</f>
        <v>0.87243215222104542</v>
      </c>
      <c r="K288">
        <v>-11.432790399334101</v>
      </c>
      <c r="L288">
        <f>(Table2[[#This Row],[6M Return vs Nifty]]-AVERAGE(Table2[6M Return vs Nifty]))/_xlfn.STDEV.P(Table2[6M Return vs Nifty])</f>
        <v>-0.46262414624502002</v>
      </c>
      <c r="M288">
        <v>-2.59472158080521</v>
      </c>
      <c r="N288">
        <f>(Table2[[#This Row],[1W Return vs Nifty]]-AVERAGE(Table2[1W Return vs Nifty]))/_xlfn.STDEV.P(Table2[1W Return vs Nifty])</f>
        <v>-0.92668156800548696</v>
      </c>
      <c r="O288">
        <v>545.73</v>
      </c>
      <c r="P288">
        <v>542.34388100828403</v>
      </c>
      <c r="Q288">
        <v>519.79807875229403</v>
      </c>
      <c r="R288">
        <v>35.774609550405003</v>
      </c>
      <c r="S288" s="1">
        <f>(Table2[[#This Row],[Close Price]]-Table2[[#This Row],[20D EMA]])/Table2[[#This Row],[20D EMA]]</f>
        <v>-2.8182434537225357E-2</v>
      </c>
      <c r="T288" s="1">
        <f>(Table2[[#This Row],[Close Price]]-Table2[[#This Row],[50D EMA]])/Table2[[#This Row],[50D EMA]]</f>
        <v>-2.2114900579289113E-2</v>
      </c>
      <c r="U288" s="1">
        <f>(Table2[[#This Row],[Close Price]]-Table2[[#This Row],[200D EMA]])/Table2[[#This Row],[200D EMA]]</f>
        <v>2.0300038955577655E-2</v>
      </c>
      <c r="V288">
        <v>0.62204978921413401</v>
      </c>
      <c r="W288">
        <v>504.5</v>
      </c>
      <c r="X288">
        <v>534.9</v>
      </c>
      <c r="Y288">
        <v>504.5</v>
      </c>
      <c r="Z288">
        <v>539.75</v>
      </c>
      <c r="AA288">
        <v>504.5</v>
      </c>
      <c r="AB288">
        <v>596.85</v>
      </c>
      <c r="AC288" s="1">
        <f>(Table2[[#This Row],[Close Price]]/Table2[[#This Row],[Day Low]])-1</f>
        <v>5.123885034687814E-2</v>
      </c>
      <c r="AD288" s="1">
        <f>(Table2[[#This Row],[Day High]]/Table2[[#This Row],[Close Price]])-1</f>
        <v>8.579240124445997E-3</v>
      </c>
      <c r="AE288" s="1">
        <f>(Table2[[#This Row],[Close Price]]/Table2[[#This Row],[Current Week Low]])-1</f>
        <v>5.123885034687814E-2</v>
      </c>
      <c r="AF288" s="1">
        <f>(Table2[[#This Row],[Current Week High]]/Table2[[#This Row],[Close Price]])-1</f>
        <v>1.7724144432921696E-2</v>
      </c>
      <c r="AG288" s="1">
        <f>(Table2[[#This Row],[Close Price]]/Table2[[#This Row],[Current Month Low]])-1</f>
        <v>5.123885034687814E-2</v>
      </c>
      <c r="AH288" s="1">
        <f>(Table2[[#This Row],[Current Month High]]/Table2[[#This Row],[Close Price]])-1</f>
        <v>0.12538889412652021</v>
      </c>
      <c r="AI288">
        <v>19.298576411803499</v>
      </c>
      <c r="AJ288">
        <v>35.674085443847503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-0.03</v>
      </c>
      <c r="AM288" t="s">
        <v>3149</v>
      </c>
      <c r="AN288">
        <v>-9.39</v>
      </c>
      <c r="AO288" t="s">
        <v>3149</v>
      </c>
      <c r="AP288">
        <v>0.159265884014341</v>
      </c>
      <c r="AQ288">
        <f>(Table2[[#This Row],[Sharpe Ratio]]-AVERAGE(Table2[Sharpe Ratio]))/_xlfn.STDEV.P(Table2[Sharpe Ratio])</f>
        <v>1.20038404480697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0.48963502948213322</v>
      </c>
      <c r="AS288">
        <f>_xlfn.RANK.AVG(Table2[[#This Row],[1Y Return vs Nifty Z-Score]],Table2[1Y Return vs Nifty Z-Score])</f>
        <v>368</v>
      </c>
      <c r="AT288">
        <f>_xlfn.RANK.AVG(Table2[[#This Row],[6M Return vs Nifty Z-Score]],Table2[6M Return vs Nifty Z-Score])</f>
        <v>475</v>
      </c>
      <c r="AU288">
        <f>_xlfn.RANK.AVG(Table2[[#This Row],[Sharpe Ratio Z-Score]],Table2[Sharpe Ratio Z-Score])</f>
        <v>79</v>
      </c>
      <c r="AV288">
        <f>(Table2[[#This Row],[Rank 1Y]]+Table2[[#This Row],[Rank 6M]]+Table2[[#This Row],[Rank Sharpe]])/3</f>
        <v>307.33333333333331</v>
      </c>
    </row>
    <row r="289" spans="1:48" x14ac:dyDescent="0.3">
      <c r="A289" t="s">
        <v>1890</v>
      </c>
      <c r="B289" t="s">
        <v>1891</v>
      </c>
      <c r="C289" t="s">
        <v>3116</v>
      </c>
      <c r="D289" t="s">
        <v>1454</v>
      </c>
      <c r="E289">
        <v>3730.1415512980002</v>
      </c>
      <c r="F289">
        <v>68.78</v>
      </c>
      <c r="G289">
        <v>17.694802923756701</v>
      </c>
      <c r="H289">
        <f>(Table2[[#This Row],[1Y Return vs Nifty]]-AVERAGE(Table2[1Y Return vs Nifty]))/_xlfn.STDEV.P(Table2[1Y Return vs Nifty])</f>
        <v>3.8765203379731793E-2</v>
      </c>
      <c r="I289">
        <v>-6.49265926493982</v>
      </c>
      <c r="J289">
        <f>(Table2[[#This Row],[1M Return vs Nifty]]-AVERAGE(Table2[1M Return vs Nifty]))/_xlfn.STDEV.P(Table2[1M Return vs Nifty])</f>
        <v>-0.46510846510930381</v>
      </c>
      <c r="K289">
        <v>-16.359254076212</v>
      </c>
      <c r="L289">
        <f>(Table2[[#This Row],[6M Return vs Nifty]]-AVERAGE(Table2[6M Return vs Nifty]))/_xlfn.STDEV.P(Table2[6M Return vs Nifty])</f>
        <v>-0.62929247939142474</v>
      </c>
      <c r="M289">
        <v>-1.9303908770462099</v>
      </c>
      <c r="N289">
        <f>(Table2[[#This Row],[1W Return vs Nifty]]-AVERAGE(Table2[1W Return vs Nifty]))/_xlfn.STDEV.P(Table2[1W Return vs Nifty])</f>
        <v>-0.76467031116808459</v>
      </c>
      <c r="O289">
        <v>74.31</v>
      </c>
      <c r="P289">
        <v>78.233819023467802</v>
      </c>
      <c r="Q289">
        <v>77.187656879983294</v>
      </c>
      <c r="R289">
        <v>21.248988726819299</v>
      </c>
      <c r="S289" s="1">
        <f>(Table2[[#This Row],[Close Price]]-Table2[[#This Row],[20D EMA]])/Table2[[#This Row],[20D EMA]]</f>
        <v>-7.4417978737720381E-2</v>
      </c>
      <c r="T289" s="1">
        <f>(Table2[[#This Row],[Close Price]]-Table2[[#This Row],[50D EMA]])/Table2[[#This Row],[50D EMA]]</f>
        <v>-0.12084056666889723</v>
      </c>
      <c r="U289" s="1">
        <f>(Table2[[#This Row],[Close Price]]-Table2[[#This Row],[200D EMA]])/Table2[[#This Row],[200D EMA]]</f>
        <v>-0.1089248879915619</v>
      </c>
      <c r="V289">
        <v>0.41694676389553698</v>
      </c>
      <c r="W289">
        <v>68.11</v>
      </c>
      <c r="X289">
        <v>70.599999999999994</v>
      </c>
      <c r="Y289">
        <v>68.11</v>
      </c>
      <c r="Z289">
        <v>72.89</v>
      </c>
      <c r="AA289">
        <v>68.11</v>
      </c>
      <c r="AB289">
        <v>79.400000000000006</v>
      </c>
      <c r="AC289" s="1">
        <f>(Table2[[#This Row],[Close Price]]/Table2[[#This Row],[Day Low]])-1</f>
        <v>9.8370283365145639E-3</v>
      </c>
      <c r="AD289" s="1">
        <f>(Table2[[#This Row],[Day High]]/Table2[[#This Row],[Close Price]])-1</f>
        <v>2.6461180575748644E-2</v>
      </c>
      <c r="AE289" s="1">
        <f>(Table2[[#This Row],[Close Price]]/Table2[[#This Row],[Current Week Low]])-1</f>
        <v>9.8370283365145639E-3</v>
      </c>
      <c r="AF289" s="1">
        <f>(Table2[[#This Row],[Current Week High]]/Table2[[#This Row],[Close Price]])-1</f>
        <v>5.9755742948531587E-2</v>
      </c>
      <c r="AG289" s="1">
        <f>(Table2[[#This Row],[Close Price]]/Table2[[#This Row],[Current Month Low]])-1</f>
        <v>9.8370283365145639E-3</v>
      </c>
      <c r="AH289" s="1">
        <f>(Table2[[#This Row],[Current Month High]]/Table2[[#This Row],[Close Price]])-1</f>
        <v>0.15440535039255598</v>
      </c>
      <c r="AI289">
        <v>50.116312881651602</v>
      </c>
      <c r="AJ289">
        <v>37.973921765295799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-0.25</v>
      </c>
      <c r="AM289" t="s">
        <v>3149</v>
      </c>
      <c r="AN289">
        <v>-11.82</v>
      </c>
      <c r="AO289" t="s">
        <v>3149</v>
      </c>
      <c r="AP289">
        <v>0.15080269743774499</v>
      </c>
      <c r="AQ289">
        <f>(Table2[[#This Row],[Sharpe Ratio]]-AVERAGE(Table2[Sharpe Ratio]))/_xlfn.STDEV.P(Table2[Sharpe Ratio])</f>
        <v>1.101817305049694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290</v>
      </c>
      <c r="AT289">
        <f>_xlfn.RANK.AVG(Table2[[#This Row],[6M Return vs Nifty Z-Score]],Table2[6M Return vs Nifty Z-Score])</f>
        <v>535</v>
      </c>
      <c r="AU289">
        <f>_xlfn.RANK.AVG(Table2[[#This Row],[Sharpe Ratio Z-Score]],Table2[Sharpe Ratio Z-Score])</f>
        <v>97</v>
      </c>
      <c r="AV289">
        <f>(Table2[[#This Row],[Rank 1Y]]+Table2[[#This Row],[Rank 6M]]+Table2[[#This Row],[Rank Sharpe]])/3</f>
        <v>307.33333333333331</v>
      </c>
    </row>
    <row r="290" spans="1:48" x14ac:dyDescent="0.3">
      <c r="A290" t="s">
        <v>1092</v>
      </c>
      <c r="B290" t="s">
        <v>1093</v>
      </c>
      <c r="C290" t="s">
        <v>3112</v>
      </c>
      <c r="D290" t="s">
        <v>117</v>
      </c>
      <c r="E290">
        <v>11150.129292</v>
      </c>
      <c r="F290">
        <v>806.8</v>
      </c>
      <c r="G290">
        <v>47.163427021574698</v>
      </c>
      <c r="H290">
        <f>(Table2[[#This Row],[1Y Return vs Nifty]]-AVERAGE(Table2[1Y Return vs Nifty]))/_xlfn.STDEV.P(Table2[1Y Return vs Nifty])</f>
        <v>0.63811704285534321</v>
      </c>
      <c r="I290">
        <v>-9.0876445665092902</v>
      </c>
      <c r="J290">
        <f>(Table2[[#This Row],[1M Return vs Nifty]]-AVERAGE(Table2[1M Return vs Nifty]))/_xlfn.STDEV.P(Table2[1M Return vs Nifty])</f>
        <v>-0.73903005089732332</v>
      </c>
      <c r="K290">
        <v>7.1654367782962396</v>
      </c>
      <c r="L290">
        <f>(Table2[[#This Row],[6M Return vs Nifty]]-AVERAGE(Table2[6M Return vs Nifty]))/_xlfn.STDEV.P(Table2[6M Return vs Nifty])</f>
        <v>0.16657678295745446</v>
      </c>
      <c r="M290">
        <v>-4.6874336779989303</v>
      </c>
      <c r="N290">
        <f>(Table2[[#This Row],[1W Return vs Nifty]]-AVERAGE(Table2[1W Return vs Nifty]))/_xlfn.STDEV.P(Table2[1W Return vs Nifty])</f>
        <v>-1.4370341907982844</v>
      </c>
      <c r="O290">
        <v>872.89</v>
      </c>
      <c r="P290">
        <v>842.57929580918801</v>
      </c>
      <c r="Q290">
        <v>720.72384639888901</v>
      </c>
      <c r="R290">
        <v>24.150027605835501</v>
      </c>
      <c r="S290" s="1">
        <f>(Table2[[#This Row],[Close Price]]-Table2[[#This Row],[20D EMA]])/Table2[[#This Row],[20D EMA]]</f>
        <v>-7.5714007492353019E-2</v>
      </c>
      <c r="T290" s="1">
        <f>(Table2[[#This Row],[Close Price]]-Table2[[#This Row],[50D EMA]])/Table2[[#This Row],[50D EMA]]</f>
        <v>-4.2464010197196561E-2</v>
      </c>
      <c r="U290" s="1">
        <f>(Table2[[#This Row],[Close Price]]-Table2[[#This Row],[200D EMA]])/Table2[[#This Row],[200D EMA]]</f>
        <v>0.11943014516751757</v>
      </c>
      <c r="V290">
        <v>0.74680979383924095</v>
      </c>
      <c r="W290">
        <v>791.9</v>
      </c>
      <c r="X290">
        <v>824.95</v>
      </c>
      <c r="Y290">
        <v>791.9</v>
      </c>
      <c r="Z290">
        <v>844.5</v>
      </c>
      <c r="AA290">
        <v>791.9</v>
      </c>
      <c r="AB290">
        <v>974.65</v>
      </c>
      <c r="AC290" s="1">
        <f>(Table2[[#This Row],[Close Price]]/Table2[[#This Row],[Day Low]])-1</f>
        <v>1.8815507008460575E-2</v>
      </c>
      <c r="AD290" s="1">
        <f>(Table2[[#This Row],[Day High]]/Table2[[#This Row],[Close Price]])-1</f>
        <v>2.2496281606346091E-2</v>
      </c>
      <c r="AE290" s="1">
        <f>(Table2[[#This Row],[Close Price]]/Table2[[#This Row],[Current Week Low]])-1</f>
        <v>1.8815507008460575E-2</v>
      </c>
      <c r="AF290" s="1">
        <f>(Table2[[#This Row],[Current Week High]]/Table2[[#This Row],[Close Price]])-1</f>
        <v>4.6727813584531486E-2</v>
      </c>
      <c r="AG290" s="1">
        <f>(Table2[[#This Row],[Close Price]]/Table2[[#This Row],[Current Month Low]])-1</f>
        <v>1.8815507008460575E-2</v>
      </c>
      <c r="AH290" s="1">
        <f>(Table2[[#This Row],[Current Month High]]/Table2[[#This Row],[Close Price]])-1</f>
        <v>0.20804412493802671</v>
      </c>
      <c r="AI290">
        <v>21.467526028755501</v>
      </c>
      <c r="AJ290">
        <v>84.601304198604197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0.3</v>
      </c>
      <c r="AM290" t="s">
        <v>3150</v>
      </c>
      <c r="AN290">
        <v>-16.18</v>
      </c>
      <c r="AO290" t="s">
        <v>3149</v>
      </c>
      <c r="AQ290">
        <f>(Table2[[#This Row],[Sharpe Ratio]]-AVERAGE(Table2[Sharpe Ratio]))/_xlfn.STDEV.P(Table2[Sharpe Ratio])</f>
        <v>-0.65451053890290556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-2.0258809547857157</v>
      </c>
      <c r="AS290">
        <f>_xlfn.RANK.AVG(Table2[[#This Row],[1Y Return vs Nifty Z-Score]],Table2[1Y Return vs Nifty Z-Score])</f>
        <v>141</v>
      </c>
      <c r="AT290">
        <f>_xlfn.RANK.AVG(Table2[[#This Row],[6M Return vs Nifty Z-Score]],Table2[6M Return vs Nifty Z-Score])</f>
        <v>252</v>
      </c>
      <c r="AU290">
        <f>_xlfn.RANK.AVG(Table2[[#This Row],[Sharpe Ratio Z-Score]],Table2[Sharpe Ratio Z-Score])</f>
        <v>534</v>
      </c>
      <c r="AV290">
        <f>(Table2[[#This Row],[Rank 1Y]]+Table2[[#This Row],[Rank 6M]]+Table2[[#This Row],[Rank Sharpe]])/3</f>
        <v>309</v>
      </c>
    </row>
    <row r="291" spans="1:48" x14ac:dyDescent="0.3">
      <c r="A291" t="s">
        <v>314</v>
      </c>
      <c r="B291" t="s">
        <v>315</v>
      </c>
      <c r="C291" t="s">
        <v>3113</v>
      </c>
      <c r="D291" t="s">
        <v>178</v>
      </c>
      <c r="E291">
        <v>79370.152113869903</v>
      </c>
      <c r="F291">
        <v>227.94</v>
      </c>
      <c r="G291">
        <v>43.777417164278802</v>
      </c>
      <c r="H291">
        <f>(Table2[[#This Row],[1Y Return vs Nifty]]-AVERAGE(Table2[1Y Return vs Nifty]))/_xlfn.STDEV.P(Table2[1Y Return vs Nifty])</f>
        <v>0.56925019553609169</v>
      </c>
      <c r="I291">
        <v>-6.52127229672793</v>
      </c>
      <c r="J291">
        <f>(Table2[[#This Row],[1M Return vs Nifty]]-AVERAGE(Table2[1M Return vs Nifty]))/_xlfn.STDEV.P(Table2[1M Return vs Nifty])</f>
        <v>-0.46812880092271353</v>
      </c>
      <c r="K291">
        <v>-32.2337435995127</v>
      </c>
      <c r="L291">
        <f>(Table2[[#This Row],[6M Return vs Nifty]]-AVERAGE(Table2[6M Return vs Nifty]))/_xlfn.STDEV.P(Table2[6M Return vs Nifty])</f>
        <v>-1.1663460094552716</v>
      </c>
      <c r="M291">
        <v>2.3598099719080898</v>
      </c>
      <c r="N291">
        <f>(Table2[[#This Row],[1W Return vs Nifty]]-AVERAGE(Table2[1W Return vs Nifty]))/_xlfn.STDEV.P(Table2[1W Return vs Nifty])</f>
        <v>0.2815869635462942</v>
      </c>
      <c r="O291">
        <v>235.42</v>
      </c>
      <c r="P291">
        <v>250.70626675369999</v>
      </c>
      <c r="Q291">
        <v>251.68879257625699</v>
      </c>
      <c r="R291">
        <v>42.506443070642497</v>
      </c>
      <c r="S291" s="1">
        <f>(Table2[[#This Row],[Close Price]]-Table2[[#This Row],[20D EMA]])/Table2[[#This Row],[20D EMA]]</f>
        <v>-3.1773001444227296E-2</v>
      </c>
      <c r="T291" s="1">
        <f>(Table2[[#This Row],[Close Price]]-Table2[[#This Row],[50D EMA]])/Table2[[#This Row],[50D EMA]]</f>
        <v>-9.0808526840959011E-2</v>
      </c>
      <c r="U291" s="1">
        <f>(Table2[[#This Row],[Close Price]]-Table2[[#This Row],[200D EMA]])/Table2[[#This Row],[200D EMA]]</f>
        <v>-9.4357767515856117E-2</v>
      </c>
      <c r="V291">
        <v>0.70206553448323195</v>
      </c>
      <c r="W291">
        <v>218.12</v>
      </c>
      <c r="X291">
        <v>229.24</v>
      </c>
      <c r="Y291">
        <v>218.12</v>
      </c>
      <c r="Z291">
        <v>233.2</v>
      </c>
      <c r="AA291">
        <v>218.12</v>
      </c>
      <c r="AB291">
        <v>249.4</v>
      </c>
      <c r="AC291" s="1">
        <f>(Table2[[#This Row],[Close Price]]/Table2[[#This Row],[Day Low]])-1</f>
        <v>4.5021089308637352E-2</v>
      </c>
      <c r="AD291" s="1">
        <f>(Table2[[#This Row],[Day High]]/Table2[[#This Row],[Close Price]])-1</f>
        <v>5.7032552426077299E-3</v>
      </c>
      <c r="AE291" s="1">
        <f>(Table2[[#This Row],[Close Price]]/Table2[[#This Row],[Current Week Low]])-1</f>
        <v>4.5021089308637352E-2</v>
      </c>
      <c r="AF291" s="1">
        <f>(Table2[[#This Row],[Current Week High]]/Table2[[#This Row],[Close Price]])-1</f>
        <v>2.3076248135474264E-2</v>
      </c>
      <c r="AG291" s="1">
        <f>(Table2[[#This Row],[Close Price]]/Table2[[#This Row],[Current Month Low]])-1</f>
        <v>4.5021089308637352E-2</v>
      </c>
      <c r="AH291" s="1">
        <f>(Table2[[#This Row],[Current Month High]]/Table2[[#This Row],[Close Price]])-1</f>
        <v>9.4147582697201138E-2</v>
      </c>
      <c r="AI291">
        <v>47.122049662191799</v>
      </c>
      <c r="AJ291">
        <v>67.356828193832598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</v>
      </c>
      <c r="AM291" t="s">
        <v>3149</v>
      </c>
      <c r="AN291">
        <v>-5.8</v>
      </c>
      <c r="AO291" t="s">
        <v>3149</v>
      </c>
      <c r="AP291">
        <v>0.14961899083894301</v>
      </c>
      <c r="AQ291">
        <f>(Table2[[#This Row],[Sharpe Ratio]]-AVERAGE(Table2[Sharpe Ratio]))/_xlfn.STDEV.P(Table2[Sharpe Ratio])</f>
        <v>1.0880312329576838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155</v>
      </c>
      <c r="AT291">
        <f>_xlfn.RANK.AVG(Table2[[#This Row],[6M Return vs Nifty Z-Score]],Table2[6M Return vs Nifty Z-Score])</f>
        <v>693</v>
      </c>
      <c r="AU291">
        <f>_xlfn.RANK.AVG(Table2[[#This Row],[Sharpe Ratio Z-Score]],Table2[Sharpe Ratio Z-Score])</f>
        <v>99</v>
      </c>
      <c r="AV291">
        <f>(Table2[[#This Row],[Rank 1Y]]+Table2[[#This Row],[Rank 6M]]+Table2[[#This Row],[Rank Sharpe]])/3</f>
        <v>315.66666666666669</v>
      </c>
    </row>
    <row r="292" spans="1:48" x14ac:dyDescent="0.3">
      <c r="A292" t="s">
        <v>1254</v>
      </c>
      <c r="B292" t="s">
        <v>1255</v>
      </c>
      <c r="C292" t="s">
        <v>3113</v>
      </c>
      <c r="D292" t="s">
        <v>470</v>
      </c>
      <c r="E292">
        <v>8898.7671874449898</v>
      </c>
      <c r="F292">
        <v>143.94999999999999</v>
      </c>
      <c r="G292">
        <v>18.459747986354799</v>
      </c>
      <c r="H292">
        <f>(Table2[[#This Row],[1Y Return vs Nifty]]-AVERAGE(Table2[1Y Return vs Nifty]))/_xlfn.STDEV.P(Table2[1Y Return vs Nifty])</f>
        <v>5.4323148292399245E-2</v>
      </c>
      <c r="I292">
        <v>-17.5853719170048</v>
      </c>
      <c r="J292">
        <f>(Table2[[#This Row],[1M Return vs Nifty]]-AVERAGE(Table2[1M Return vs Nifty]))/_xlfn.STDEV.P(Table2[1M Return vs Nifty])</f>
        <v>-1.6360335715084555</v>
      </c>
      <c r="K292">
        <v>-19.829835357291401</v>
      </c>
      <c r="L292">
        <f>(Table2[[#This Row],[6M Return vs Nifty]]-AVERAGE(Table2[6M Return vs Nifty]))/_xlfn.STDEV.P(Table2[6M Return vs Nifty])</f>
        <v>-0.74670651816359257</v>
      </c>
      <c r="M292">
        <v>2.4825925483681499</v>
      </c>
      <c r="N292">
        <f>(Table2[[#This Row],[1W Return vs Nifty]]-AVERAGE(Table2[1W Return vs Nifty]))/_xlfn.STDEV.P(Table2[1W Return vs Nifty])</f>
        <v>0.31153012200257574</v>
      </c>
      <c r="O292">
        <v>159.96</v>
      </c>
      <c r="P292">
        <v>178.01210724149601</v>
      </c>
      <c r="Q292">
        <v>173.86087315173299</v>
      </c>
      <c r="R292">
        <v>31.2410672691699</v>
      </c>
      <c r="S292" s="1">
        <f>(Table2[[#This Row],[Close Price]]-Table2[[#This Row],[20D EMA]])/Table2[[#This Row],[20D EMA]]</f>
        <v>-0.10008752188047024</v>
      </c>
      <c r="T292" s="1">
        <f>(Table2[[#This Row],[Close Price]]-Table2[[#This Row],[50D EMA]])/Table2[[#This Row],[50D EMA]]</f>
        <v>-0.19134713795217564</v>
      </c>
      <c r="U292" s="1">
        <f>(Table2[[#This Row],[Close Price]]-Table2[[#This Row],[200D EMA]])/Table2[[#This Row],[200D EMA]]</f>
        <v>-0.17203912881323785</v>
      </c>
      <c r="V292">
        <v>1.2731451997816901</v>
      </c>
      <c r="W292">
        <v>142.5</v>
      </c>
      <c r="X292">
        <v>146.97</v>
      </c>
      <c r="Y292">
        <v>140.9</v>
      </c>
      <c r="Z292">
        <v>150.69999999999999</v>
      </c>
      <c r="AA292">
        <v>140.6</v>
      </c>
      <c r="AB292">
        <v>171.94</v>
      </c>
      <c r="AC292" s="1">
        <f>(Table2[[#This Row],[Close Price]]/Table2[[#This Row],[Day Low]])-1</f>
        <v>1.0175438596491171E-2</v>
      </c>
      <c r="AD292" s="1">
        <f>(Table2[[#This Row],[Day High]]/Table2[[#This Row],[Close Price]])-1</f>
        <v>2.0979506773185275E-2</v>
      </c>
      <c r="AE292" s="1">
        <f>(Table2[[#This Row],[Close Price]]/Table2[[#This Row],[Current Week Low]])-1</f>
        <v>2.1646557842441405E-2</v>
      </c>
      <c r="AF292" s="1">
        <f>(Table2[[#This Row],[Current Week High]]/Table2[[#This Row],[Close Price]])-1</f>
        <v>4.6891281695033094E-2</v>
      </c>
      <c r="AG292" s="1">
        <f>(Table2[[#This Row],[Close Price]]/Table2[[#This Row],[Current Month Low]])-1</f>
        <v>2.3826458036984244E-2</v>
      </c>
      <c r="AH292" s="1">
        <f>(Table2[[#This Row],[Current Month High]]/Table2[[#This Row],[Close Price]])-1</f>
        <v>0.19444251476207031</v>
      </c>
      <c r="AI292">
        <v>64.362625911774899</v>
      </c>
      <c r="AJ292">
        <v>36.058601134215401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-0.25</v>
      </c>
      <c r="AM292" t="s">
        <v>3149</v>
      </c>
      <c r="AN292">
        <v>-15.39</v>
      </c>
      <c r="AO292" t="s">
        <v>3149</v>
      </c>
      <c r="AP292">
        <v>0.16227514966336001</v>
      </c>
      <c r="AQ292">
        <f>(Table2[[#This Row],[Sharpe Ratio]]-AVERAGE(Table2[Sharpe Ratio]))/_xlfn.STDEV.P(Table2[Sharpe Ratio])</f>
        <v>1.2354315415628159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288</v>
      </c>
      <c r="AT292">
        <f>_xlfn.RANK.AVG(Table2[[#This Row],[6M Return vs Nifty Z-Score]],Table2[6M Return vs Nifty Z-Score])</f>
        <v>585</v>
      </c>
      <c r="AU292">
        <f>_xlfn.RANK.AVG(Table2[[#This Row],[Sharpe Ratio Z-Score]],Table2[Sharpe Ratio Z-Score])</f>
        <v>74</v>
      </c>
      <c r="AV292">
        <f>(Table2[[#This Row],[Rank 1Y]]+Table2[[#This Row],[Rank 6M]]+Table2[[#This Row],[Rank Sharpe]])/3</f>
        <v>315.66666666666669</v>
      </c>
    </row>
    <row r="293" spans="1:48" x14ac:dyDescent="0.3">
      <c r="A293" t="s">
        <v>1266</v>
      </c>
      <c r="B293" t="s">
        <v>1267</v>
      </c>
      <c r="C293" t="s">
        <v>3109</v>
      </c>
      <c r="D293" t="s">
        <v>59</v>
      </c>
      <c r="E293">
        <v>8738.8543963943703</v>
      </c>
      <c r="F293">
        <v>6647.3</v>
      </c>
      <c r="G293">
        <v>44.579207182148203</v>
      </c>
      <c r="H293">
        <f>(Table2[[#This Row],[1Y Return vs Nifty]]-AVERAGE(Table2[1Y Return vs Nifty]))/_xlfn.STDEV.P(Table2[1Y Return vs Nifty])</f>
        <v>0.58555751685818869</v>
      </c>
      <c r="I293">
        <v>0.925275888683737</v>
      </c>
      <c r="J293">
        <f>(Table2[[#This Row],[1M Return vs Nifty]]-AVERAGE(Table2[1M Return vs Nifty]))/_xlfn.STDEV.P(Table2[1M Return vs Nifty])</f>
        <v>0.31791429780358432</v>
      </c>
      <c r="K293">
        <v>-27.220641643767902</v>
      </c>
      <c r="L293">
        <f>(Table2[[#This Row],[6M Return vs Nifty]]-AVERAGE(Table2[6M Return vs Nifty]))/_xlfn.STDEV.P(Table2[6M Return vs Nifty])</f>
        <v>-0.99674659663944942</v>
      </c>
      <c r="M293">
        <v>-1.4627569622432599</v>
      </c>
      <c r="N293">
        <f>(Table2[[#This Row],[1W Return vs Nifty]]-AVERAGE(Table2[1W Return vs Nifty]))/_xlfn.STDEV.P(Table2[1W Return vs Nifty])</f>
        <v>-0.65062777505115554</v>
      </c>
      <c r="O293">
        <v>6985.87</v>
      </c>
      <c r="P293">
        <v>7207.80077176142</v>
      </c>
      <c r="Q293">
        <v>7077.2456971367301</v>
      </c>
      <c r="R293">
        <v>35.844838451063303</v>
      </c>
      <c r="S293" s="1">
        <f>(Table2[[#This Row],[Close Price]]-Table2[[#This Row],[20D EMA]])/Table2[[#This Row],[20D EMA]]</f>
        <v>-4.8464972866657942E-2</v>
      </c>
      <c r="T293" s="1">
        <f>(Table2[[#This Row],[Close Price]]-Table2[[#This Row],[50D EMA]])/Table2[[#This Row],[50D EMA]]</f>
        <v>-7.7763077741734868E-2</v>
      </c>
      <c r="U293" s="1">
        <f>(Table2[[#This Row],[Close Price]]-Table2[[#This Row],[200D EMA]])/Table2[[#This Row],[200D EMA]]</f>
        <v>-6.0750426866015797E-2</v>
      </c>
      <c r="V293">
        <v>0.52712402984041196</v>
      </c>
      <c r="W293">
        <v>6521</v>
      </c>
      <c r="X293">
        <v>6703</v>
      </c>
      <c r="Y293">
        <v>6521</v>
      </c>
      <c r="Z293">
        <v>7019.95</v>
      </c>
      <c r="AA293">
        <v>6521</v>
      </c>
      <c r="AB293">
        <v>7998.95</v>
      </c>
      <c r="AC293" s="1">
        <f>(Table2[[#This Row],[Close Price]]/Table2[[#This Row],[Day Low]])-1</f>
        <v>1.9368195062106963E-2</v>
      </c>
      <c r="AD293" s="1">
        <f>(Table2[[#This Row],[Day High]]/Table2[[#This Row],[Close Price]])-1</f>
        <v>8.379341988476563E-3</v>
      </c>
      <c r="AE293" s="1">
        <f>(Table2[[#This Row],[Close Price]]/Table2[[#This Row],[Current Week Low]])-1</f>
        <v>1.9368195062106963E-2</v>
      </c>
      <c r="AF293" s="1">
        <f>(Table2[[#This Row],[Current Week High]]/Table2[[#This Row],[Close Price]])-1</f>
        <v>5.6060355332240075E-2</v>
      </c>
      <c r="AG293" s="1">
        <f>(Table2[[#This Row],[Close Price]]/Table2[[#This Row],[Current Month Low]])-1</f>
        <v>1.9368195062106963E-2</v>
      </c>
      <c r="AH293" s="1">
        <f>(Table2[[#This Row],[Current Month High]]/Table2[[#This Row],[Close Price]])-1</f>
        <v>0.20333819746363169</v>
      </c>
      <c r="AI293">
        <v>54.616912129736797</v>
      </c>
      <c r="AJ293">
        <v>99.438943894389396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</v>
      </c>
      <c r="AM293" t="s">
        <v>3149</v>
      </c>
      <c r="AN293">
        <v>-16.02</v>
      </c>
      <c r="AO293" t="s">
        <v>3149</v>
      </c>
      <c r="AP293">
        <v>0.132281282968187</v>
      </c>
      <c r="AQ293">
        <f>(Table2[[#This Row],[Sharpe Ratio]]-AVERAGE(Table2[Sharpe Ratio]))/_xlfn.STDEV.P(Table2[Sharpe Ratio])</f>
        <v>0.8861071321219165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150</v>
      </c>
      <c r="AT293">
        <f>_xlfn.RANK.AVG(Table2[[#This Row],[6M Return vs Nifty Z-Score]],Table2[6M Return vs Nifty Z-Score])</f>
        <v>664</v>
      </c>
      <c r="AU293">
        <f>_xlfn.RANK.AVG(Table2[[#This Row],[Sharpe Ratio Z-Score]],Table2[Sharpe Ratio Z-Score])</f>
        <v>133</v>
      </c>
      <c r="AV293">
        <f>(Table2[[#This Row],[Rank 1Y]]+Table2[[#This Row],[Rank 6M]]+Table2[[#This Row],[Rank Sharpe]])/3</f>
        <v>315.66666666666669</v>
      </c>
    </row>
    <row r="294" spans="1:48" x14ac:dyDescent="0.3">
      <c r="A294" t="s">
        <v>189</v>
      </c>
      <c r="B294" t="s">
        <v>190</v>
      </c>
      <c r="C294" t="s">
        <v>3117</v>
      </c>
      <c r="D294" t="s">
        <v>134</v>
      </c>
      <c r="E294">
        <v>122863.82337768</v>
      </c>
      <c r="F294">
        <v>1232.7</v>
      </c>
      <c r="G294">
        <v>28.212250287181998</v>
      </c>
      <c r="H294">
        <f>(Table2[[#This Row],[1Y Return vs Nifty]]-AVERAGE(Table2[1Y Return vs Nifty]))/_xlfn.STDEV.P(Table2[1Y Return vs Nifty])</f>
        <v>0.25267581566120662</v>
      </c>
      <c r="I294">
        <v>13.4574883374188</v>
      </c>
      <c r="J294">
        <f>(Table2[[#This Row],[1M Return vs Nifty]]-AVERAGE(Table2[1M Return vs Nifty]))/_xlfn.STDEV.P(Table2[1M Return vs Nifty])</f>
        <v>1.6407901943698011</v>
      </c>
      <c r="K294">
        <v>-4.4482174803603103</v>
      </c>
      <c r="L294">
        <f>(Table2[[#This Row],[6M Return vs Nifty]]-AVERAGE(Table2[6M Return vs Nifty]))/_xlfn.STDEV.P(Table2[6M Return vs Nifty])</f>
        <v>-0.22632744286962381</v>
      </c>
      <c r="M294">
        <v>6.0744726633665396</v>
      </c>
      <c r="N294">
        <f>(Table2[[#This Row],[1W Return vs Nifty]]-AVERAGE(Table2[1W Return vs Nifty]))/_xlfn.STDEV.P(Table2[1W Return vs Nifty])</f>
        <v>1.1874869437292257</v>
      </c>
      <c r="O294">
        <v>1205.1099999999999</v>
      </c>
      <c r="P294">
        <v>1215.8115886297601</v>
      </c>
      <c r="Q294">
        <v>1194.1887475630001</v>
      </c>
      <c r="R294">
        <v>56.021621526232003</v>
      </c>
      <c r="S294" s="1">
        <f>(Table2[[#This Row],[Close Price]]-Table2[[#This Row],[20D EMA]])/Table2[[#This Row],[20D EMA]]</f>
        <v>2.2894175635419296E-2</v>
      </c>
      <c r="T294" s="1">
        <f>(Table2[[#This Row],[Close Price]]-Table2[[#This Row],[50D EMA]])/Table2[[#This Row],[50D EMA]]</f>
        <v>1.3890648459169142E-2</v>
      </c>
      <c r="U294" s="1">
        <f>(Table2[[#This Row],[Close Price]]-Table2[[#This Row],[200D EMA]])/Table2[[#This Row],[200D EMA]]</f>
        <v>3.2248882361009062E-2</v>
      </c>
      <c r="V294">
        <v>1.2413461997323401</v>
      </c>
      <c r="W294">
        <v>1224.45</v>
      </c>
      <c r="X294">
        <v>1271.45</v>
      </c>
      <c r="Y294">
        <v>1218.25</v>
      </c>
      <c r="Z294">
        <v>1294</v>
      </c>
      <c r="AA294">
        <v>1152.05</v>
      </c>
      <c r="AB294">
        <v>1294</v>
      </c>
      <c r="AC294" s="1">
        <f>(Table2[[#This Row],[Close Price]]/Table2[[#This Row],[Day Low]])-1</f>
        <v>6.7377189758666134E-3</v>
      </c>
      <c r="AD294" s="1">
        <f>(Table2[[#This Row],[Day High]]/Table2[[#This Row],[Close Price]])-1</f>
        <v>3.1435061247667706E-2</v>
      </c>
      <c r="AE294" s="1">
        <f>(Table2[[#This Row],[Close Price]]/Table2[[#This Row],[Current Week Low]])-1</f>
        <v>1.1861276421095912E-2</v>
      </c>
      <c r="AF294" s="1">
        <f>(Table2[[#This Row],[Current Week High]]/Table2[[#This Row],[Close Price]])-1</f>
        <v>4.9728238825342608E-2</v>
      </c>
      <c r="AG294" s="1">
        <f>(Table2[[#This Row],[Close Price]]/Table2[[#This Row],[Current Month Low]])-1</f>
        <v>7.0005642116227618E-2</v>
      </c>
      <c r="AH294" s="1">
        <f>(Table2[[#This Row],[Current Month High]]/Table2[[#This Row],[Close Price]])-1</f>
        <v>4.9728238825342608E-2</v>
      </c>
      <c r="AI294">
        <v>33.848462724101502</v>
      </c>
      <c r="AJ294">
        <v>46.193074003794997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0.06</v>
      </c>
      <c r="AM294" t="s">
        <v>3150</v>
      </c>
      <c r="AN294">
        <v>2.09</v>
      </c>
      <c r="AO294" t="s">
        <v>3150</v>
      </c>
      <c r="AP294">
        <v>6.3721649126142005E-2</v>
      </c>
      <c r="AQ294">
        <f>(Table2[[#This Row],[Sharpe Ratio]]-AVERAGE(Table2[Sharpe Ratio]))/_xlfn.STDEV.P(Table2[Sharpe Ratio])</f>
        <v>8.7625434288308199E-2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233</v>
      </c>
      <c r="AT294">
        <f>_xlfn.RANK.AVG(Table2[[#This Row],[6M Return vs Nifty Z-Score]],Table2[6M Return vs Nifty Z-Score])</f>
        <v>389</v>
      </c>
      <c r="AU294">
        <f>_xlfn.RANK.AVG(Table2[[#This Row],[Sharpe Ratio Z-Score]],Table2[Sharpe Ratio Z-Score])</f>
        <v>327</v>
      </c>
      <c r="AV294">
        <f>(Table2[[#This Row],[Rank 1Y]]+Table2[[#This Row],[Rank 6M]]+Table2[[#This Row],[Rank Sharpe]])/3</f>
        <v>316.33333333333331</v>
      </c>
    </row>
    <row r="295" spans="1:48" x14ac:dyDescent="0.3">
      <c r="A295" t="s">
        <v>1228</v>
      </c>
      <c r="B295" t="s">
        <v>1229</v>
      </c>
      <c r="C295" t="s">
        <v>3116</v>
      </c>
      <c r="D295" t="s">
        <v>885</v>
      </c>
      <c r="E295">
        <v>9194.8242101479991</v>
      </c>
      <c r="F295">
        <v>200.62</v>
      </c>
      <c r="G295">
        <v>7.5953027771668999</v>
      </c>
      <c r="H295">
        <f>(Table2[[#This Row],[1Y Return vs Nifty]]-AVERAGE(Table2[1Y Return vs Nifty]))/_xlfn.STDEV.P(Table2[1Y Return vs Nifty])</f>
        <v>-0.16664492946359324</v>
      </c>
      <c r="I295">
        <v>7.8772572689216904</v>
      </c>
      <c r="J295">
        <f>(Table2[[#This Row],[1M Return vs Nifty]]-AVERAGE(Table2[1M Return vs Nifty]))/_xlfn.STDEV.P(Table2[1M Return vs Nifty])</f>
        <v>1.0517518894430546</v>
      </c>
      <c r="K295">
        <v>-8.5629493152237792</v>
      </c>
      <c r="L295">
        <f>(Table2[[#This Row],[6M Return vs Nifty]]-AVERAGE(Table2[6M Return vs Nifty]))/_xlfn.STDEV.P(Table2[6M Return vs Nifty])</f>
        <v>-0.36553388815001581</v>
      </c>
      <c r="M295">
        <v>2.3668258772625101</v>
      </c>
      <c r="N295">
        <f>(Table2[[#This Row],[1W Return vs Nifty]]-AVERAGE(Table2[1W Return vs Nifty]))/_xlfn.STDEV.P(Table2[1W Return vs Nifty])</f>
        <v>0.28329794218673687</v>
      </c>
      <c r="O295">
        <v>195.69</v>
      </c>
      <c r="P295">
        <v>199.37415572654399</v>
      </c>
      <c r="Q295">
        <v>194.30382016214801</v>
      </c>
      <c r="R295">
        <v>52.187428133344902</v>
      </c>
      <c r="S295" s="1">
        <f>(Table2[[#This Row],[Close Price]]-Table2[[#This Row],[20D EMA]])/Table2[[#This Row],[20D EMA]]</f>
        <v>2.5192907149062329E-2</v>
      </c>
      <c r="T295" s="1">
        <f>(Table2[[#This Row],[Close Price]]-Table2[[#This Row],[50D EMA]])/Table2[[#This Row],[50D EMA]]</f>
        <v>6.248775168055283E-3</v>
      </c>
      <c r="U295" s="1">
        <f>(Table2[[#This Row],[Close Price]]-Table2[[#This Row],[200D EMA]])/Table2[[#This Row],[200D EMA]]</f>
        <v>3.2506719798823774E-2</v>
      </c>
      <c r="V295">
        <v>1.0208518225288401</v>
      </c>
      <c r="W295">
        <v>197</v>
      </c>
      <c r="X295">
        <v>202.5</v>
      </c>
      <c r="Y295">
        <v>197</v>
      </c>
      <c r="Z295">
        <v>207.5</v>
      </c>
      <c r="AA295">
        <v>186.1</v>
      </c>
      <c r="AB295">
        <v>207.5</v>
      </c>
      <c r="AC295" s="1">
        <f>(Table2[[#This Row],[Close Price]]/Table2[[#This Row],[Day Low]])-1</f>
        <v>1.8375634517766581E-2</v>
      </c>
      <c r="AD295" s="1">
        <f>(Table2[[#This Row],[Day High]]/Table2[[#This Row],[Close Price]])-1</f>
        <v>9.3709500548300184E-3</v>
      </c>
      <c r="AE295" s="1">
        <f>(Table2[[#This Row],[Close Price]]/Table2[[#This Row],[Current Week Low]])-1</f>
        <v>1.8375634517766581E-2</v>
      </c>
      <c r="AF295" s="1">
        <f>(Table2[[#This Row],[Current Week High]]/Table2[[#This Row],[Close Price]])-1</f>
        <v>3.4293689562356677E-2</v>
      </c>
      <c r="AG295" s="1">
        <f>(Table2[[#This Row],[Close Price]]/Table2[[#This Row],[Current Month Low]])-1</f>
        <v>7.8022568511552981E-2</v>
      </c>
      <c r="AH295" s="1">
        <f>(Table2[[#This Row],[Current Month High]]/Table2[[#This Row],[Close Price]])-1</f>
        <v>3.4293689562356677E-2</v>
      </c>
      <c r="AI295">
        <v>31.592064599740699</v>
      </c>
      <c r="AJ295">
        <v>48.9383815887156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-0.06</v>
      </c>
      <c r="AM295" t="s">
        <v>3149</v>
      </c>
      <c r="AN295">
        <v>0.96</v>
      </c>
      <c r="AO295" t="s">
        <v>3150</v>
      </c>
      <c r="AP295">
        <v>0.12337303324094399</v>
      </c>
      <c r="AQ295">
        <f>(Table2[[#This Row],[Sharpe Ratio]]-AVERAGE(Table2[Sharpe Ratio]))/_xlfn.STDEV.P(Table2[Sharpe Ratio])</f>
        <v>0.78235695190183796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356</v>
      </c>
      <c r="AT295">
        <f>_xlfn.RANK.AVG(Table2[[#This Row],[6M Return vs Nifty Z-Score]],Table2[6M Return vs Nifty Z-Score])</f>
        <v>446</v>
      </c>
      <c r="AU295">
        <f>_xlfn.RANK.AVG(Table2[[#This Row],[Sharpe Ratio Z-Score]],Table2[Sharpe Ratio Z-Score])</f>
        <v>151</v>
      </c>
      <c r="AV295">
        <f>(Table2[[#This Row],[Rank 1Y]]+Table2[[#This Row],[Rank 6M]]+Table2[[#This Row],[Rank Sharpe]])/3</f>
        <v>317.66666666666669</v>
      </c>
    </row>
    <row r="296" spans="1:48" x14ac:dyDescent="0.3">
      <c r="A296" t="s">
        <v>2068</v>
      </c>
      <c r="B296" t="s">
        <v>2069</v>
      </c>
      <c r="C296" t="s">
        <v>3118</v>
      </c>
      <c r="D296" t="s">
        <v>270</v>
      </c>
      <c r="E296">
        <v>2955.1942125</v>
      </c>
      <c r="F296">
        <v>118.75</v>
      </c>
      <c r="G296">
        <v>14.7639716758448</v>
      </c>
      <c r="H296">
        <f>(Table2[[#This Row],[1Y Return vs Nifty]]-AVERAGE(Table2[1Y Return vs Nifty]))/_xlfn.STDEV.P(Table2[1Y Return vs Nifty])</f>
        <v>-2.084392848193074E-2</v>
      </c>
      <c r="I296">
        <v>-15.6633405452985</v>
      </c>
      <c r="J296">
        <f>(Table2[[#This Row],[1M Return vs Nifty]]-AVERAGE(Table2[1M Return vs Nifty]))/_xlfn.STDEV.P(Table2[1M Return vs Nifty])</f>
        <v>-1.4331476896679345</v>
      </c>
      <c r="K296">
        <v>18.026563931610099</v>
      </c>
      <c r="L296">
        <f>(Table2[[#This Row],[6M Return vs Nifty]]-AVERAGE(Table2[6M Return vs Nifty]))/_xlfn.STDEV.P(Table2[6M Return vs Nifty])</f>
        <v>0.53402209007096968</v>
      </c>
      <c r="M296">
        <v>1.18081519009762</v>
      </c>
      <c r="N296">
        <f>(Table2[[#This Row],[1W Return vs Nifty]]-AVERAGE(Table2[1W Return vs Nifty]))/_xlfn.STDEV.P(Table2[1W Return vs Nifty])</f>
        <v>-5.936141023543986E-3</v>
      </c>
      <c r="O296">
        <v>130.18</v>
      </c>
      <c r="P296">
        <v>138.94551649805501</v>
      </c>
      <c r="Q296">
        <v>128.31812024746199</v>
      </c>
      <c r="R296">
        <v>26.330861485927102</v>
      </c>
      <c r="S296" s="1">
        <f>(Table2[[#This Row],[Close Price]]-Table2[[#This Row],[20D EMA]])/Table2[[#This Row],[20D EMA]]</f>
        <v>-8.7801505607620262E-2</v>
      </c>
      <c r="T296" s="1">
        <f>(Table2[[#This Row],[Close Price]]-Table2[[#This Row],[50D EMA]])/Table2[[#This Row],[50D EMA]]</f>
        <v>-0.14534845748936212</v>
      </c>
      <c r="U296" s="1">
        <f>(Table2[[#This Row],[Close Price]]-Table2[[#This Row],[200D EMA]])/Table2[[#This Row],[200D EMA]]</f>
        <v>-7.4565620420637663E-2</v>
      </c>
      <c r="V296">
        <v>0.408631991710945</v>
      </c>
      <c r="W296">
        <v>118.2</v>
      </c>
      <c r="X296">
        <v>121.4</v>
      </c>
      <c r="Y296">
        <v>116.46</v>
      </c>
      <c r="Z296">
        <v>125.63</v>
      </c>
      <c r="AA296">
        <v>116.46</v>
      </c>
      <c r="AB296">
        <v>141</v>
      </c>
      <c r="AC296" s="1">
        <f>(Table2[[#This Row],[Close Price]]/Table2[[#This Row],[Day Low]])-1</f>
        <v>4.6531302876480218E-3</v>
      </c>
      <c r="AD296" s="1">
        <f>(Table2[[#This Row],[Day High]]/Table2[[#This Row],[Close Price]])-1</f>
        <v>2.2315789473684289E-2</v>
      </c>
      <c r="AE296" s="1">
        <f>(Table2[[#This Row],[Close Price]]/Table2[[#This Row],[Current Week Low]])-1</f>
        <v>1.9663403743774843E-2</v>
      </c>
      <c r="AF296" s="1">
        <f>(Table2[[#This Row],[Current Week High]]/Table2[[#This Row],[Close Price]])-1</f>
        <v>5.7936842105263064E-2</v>
      </c>
      <c r="AG296" s="1">
        <f>(Table2[[#This Row],[Close Price]]/Table2[[#This Row],[Current Month Low]])-1</f>
        <v>1.9663403743774843E-2</v>
      </c>
      <c r="AH296" s="1">
        <f>(Table2[[#This Row],[Current Month High]]/Table2[[#This Row],[Close Price]])-1</f>
        <v>0.18736842105263163</v>
      </c>
      <c r="AI296">
        <v>49.052631578947299</v>
      </c>
      <c r="AJ296">
        <v>45.526960784313701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-0.18</v>
      </c>
      <c r="AM296" t="s">
        <v>3149</v>
      </c>
      <c r="AN296">
        <v>-13.2</v>
      </c>
      <c r="AO296" t="s">
        <v>3149</v>
      </c>
      <c r="AP296">
        <v>1.2904146462218999E-2</v>
      </c>
      <c r="AQ296">
        <f>(Table2[[#This Row],[Sharpe Ratio]]-AVERAGE(Table2[Sharpe Ratio]))/_xlfn.STDEV.P(Table2[Sharpe Ratio])</f>
        <v>-0.50422203532097287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309</v>
      </c>
      <c r="AT296">
        <f>_xlfn.RANK.AVG(Table2[[#This Row],[6M Return vs Nifty Z-Score]],Table2[6M Return vs Nifty Z-Score])</f>
        <v>174</v>
      </c>
      <c r="AU296">
        <f>_xlfn.RANK.AVG(Table2[[#This Row],[Sharpe Ratio Z-Score]],Table2[Sharpe Ratio Z-Score])</f>
        <v>472</v>
      </c>
      <c r="AV296">
        <f>(Table2[[#This Row],[Rank 1Y]]+Table2[[#This Row],[Rank 6M]]+Table2[[#This Row],[Rank Sharpe]])/3</f>
        <v>318.33333333333331</v>
      </c>
    </row>
    <row r="297" spans="1:48" x14ac:dyDescent="0.3">
      <c r="A297" t="s">
        <v>251</v>
      </c>
      <c r="B297" t="s">
        <v>252</v>
      </c>
      <c r="C297" t="s">
        <v>3113</v>
      </c>
      <c r="D297" t="s">
        <v>232</v>
      </c>
      <c r="E297">
        <v>96379.639065775002</v>
      </c>
      <c r="F297">
        <v>6408.35</v>
      </c>
      <c r="G297">
        <v>4.6022836566591598</v>
      </c>
      <c r="H297">
        <f>(Table2[[#This Row],[1Y Return vs Nifty]]-AVERAGE(Table2[1Y Return vs Nifty]))/_xlfn.STDEV.P(Table2[1Y Return vs Nifty])</f>
        <v>-0.22751887829498157</v>
      </c>
      <c r="I297">
        <v>-3.83558787204004</v>
      </c>
      <c r="J297">
        <f>(Table2[[#This Row],[1M Return vs Nifty]]-AVERAGE(Table2[1M Return vs Nifty]))/_xlfn.STDEV.P(Table2[1M Return vs Nifty])</f>
        <v>-0.18463319264633765</v>
      </c>
      <c r="K297">
        <v>-7.9043362860081698</v>
      </c>
      <c r="L297">
        <f>(Table2[[#This Row],[6M Return vs Nifty]]-AVERAGE(Table2[6M Return vs Nifty]))/_xlfn.STDEV.P(Table2[6M Return vs Nifty])</f>
        <v>-0.34325219828735237</v>
      </c>
      <c r="M297">
        <v>3.4075001048131002</v>
      </c>
      <c r="N297">
        <f>(Table2[[#This Row],[1W Return vs Nifty]]-AVERAGE(Table2[1W Return vs Nifty]))/_xlfn.STDEV.P(Table2[1W Return vs Nifty])</f>
        <v>0.53708861994672108</v>
      </c>
      <c r="O297">
        <v>6589.59</v>
      </c>
      <c r="P297">
        <v>6699.9323288362202</v>
      </c>
      <c r="Q297">
        <v>6229.3816902183598</v>
      </c>
      <c r="R297">
        <v>40.104058198540699</v>
      </c>
      <c r="S297" s="1">
        <f>(Table2[[#This Row],[Close Price]]-Table2[[#This Row],[20D EMA]])/Table2[[#This Row],[20D EMA]]</f>
        <v>-2.7503987349744033E-2</v>
      </c>
      <c r="T297" s="1">
        <f>(Table2[[#This Row],[Close Price]]-Table2[[#This Row],[50D EMA]])/Table2[[#This Row],[50D EMA]]</f>
        <v>-4.3520190134049876E-2</v>
      </c>
      <c r="U297" s="1">
        <f>(Table2[[#This Row],[Close Price]]-Table2[[#This Row],[200D EMA]])/Table2[[#This Row],[200D EMA]]</f>
        <v>2.8729706844366942E-2</v>
      </c>
      <c r="V297">
        <v>0.57055839750446802</v>
      </c>
      <c r="W297">
        <v>6390.05</v>
      </c>
      <c r="X297">
        <v>6532</v>
      </c>
      <c r="Y297">
        <v>6257.5</v>
      </c>
      <c r="Z297">
        <v>6610.4</v>
      </c>
      <c r="AA297">
        <v>6257.5</v>
      </c>
      <c r="AB297">
        <v>6950</v>
      </c>
      <c r="AC297" s="1">
        <f>(Table2[[#This Row],[Close Price]]/Table2[[#This Row],[Day Low]])-1</f>
        <v>2.8638273565935179E-3</v>
      </c>
      <c r="AD297" s="1">
        <f>(Table2[[#This Row],[Day High]]/Table2[[#This Row],[Close Price]])-1</f>
        <v>1.9295138374152421E-2</v>
      </c>
      <c r="AE297" s="1">
        <f>(Table2[[#This Row],[Close Price]]/Table2[[#This Row],[Current Week Low]])-1</f>
        <v>2.410707151418312E-2</v>
      </c>
      <c r="AF297" s="1">
        <f>(Table2[[#This Row],[Current Week High]]/Table2[[#This Row],[Close Price]])-1</f>
        <v>3.1529176777173484E-2</v>
      </c>
      <c r="AG297" s="1">
        <f>(Table2[[#This Row],[Close Price]]/Table2[[#This Row],[Current Month Low]])-1</f>
        <v>2.410707151418312E-2</v>
      </c>
      <c r="AH297" s="1">
        <f>(Table2[[#This Row],[Current Month High]]/Table2[[#This Row],[Close Price]])-1</f>
        <v>8.452253700250445E-2</v>
      </c>
      <c r="AI297">
        <v>18.6732934374682</v>
      </c>
      <c r="AJ297">
        <v>68.596421994211994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0.04</v>
      </c>
      <c r="AM297" t="s">
        <v>3150</v>
      </c>
      <c r="AN297">
        <v>-1.44</v>
      </c>
      <c r="AO297" t="s">
        <v>3149</v>
      </c>
      <c r="AP297">
        <v>0.13696248327448701</v>
      </c>
      <c r="AQ297">
        <f>(Table2[[#This Row],[Sharpe Ratio]]-AVERAGE(Table2[Sharpe Ratio]))/_xlfn.STDEV.P(Table2[Sharpe Ratio])</f>
        <v>0.94062686274190943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389</v>
      </c>
      <c r="AT297">
        <f>_xlfn.RANK.AVG(Table2[[#This Row],[6M Return vs Nifty Z-Score]],Table2[6M Return vs Nifty Z-Score])</f>
        <v>440</v>
      </c>
      <c r="AU297">
        <f>_xlfn.RANK.AVG(Table2[[#This Row],[Sharpe Ratio Z-Score]],Table2[Sharpe Ratio Z-Score])</f>
        <v>127</v>
      </c>
      <c r="AV297">
        <f>(Table2[[#This Row],[Rank 1Y]]+Table2[[#This Row],[Rank 6M]]+Table2[[#This Row],[Rank Sharpe]])/3</f>
        <v>318.66666666666669</v>
      </c>
    </row>
    <row r="298" spans="1:48" x14ac:dyDescent="0.3">
      <c r="A298" t="s">
        <v>817</v>
      </c>
      <c r="B298" t="s">
        <v>818</v>
      </c>
      <c r="C298" t="s">
        <v>3113</v>
      </c>
      <c r="D298" t="s">
        <v>819</v>
      </c>
      <c r="E298">
        <v>18117.576731320001</v>
      </c>
      <c r="F298">
        <v>426.8</v>
      </c>
      <c r="G298">
        <v>12.001758096229301</v>
      </c>
      <c r="H298">
        <f>(Table2[[#This Row],[1Y Return vs Nifty]]-AVERAGE(Table2[1Y Return vs Nifty]))/_xlfn.STDEV.P(Table2[1Y Return vs Nifty])</f>
        <v>-7.7023605703089054E-2</v>
      </c>
      <c r="I298">
        <v>-10.0543043450607</v>
      </c>
      <c r="J298">
        <f>(Table2[[#This Row],[1M Return vs Nifty]]-AVERAGE(Table2[1M Return vs Nifty]))/_xlfn.STDEV.P(Table2[1M Return vs Nifty])</f>
        <v>-0.84106877123155843</v>
      </c>
      <c r="K298">
        <v>-22.993480242707999</v>
      </c>
      <c r="L298">
        <f>(Table2[[#This Row],[6M Return vs Nifty]]-AVERAGE(Table2[6M Return vs Nifty]))/_xlfn.STDEV.P(Table2[6M Return vs Nifty])</f>
        <v>-0.85373652067721939</v>
      </c>
      <c r="M298">
        <v>-0.69839854319339201</v>
      </c>
      <c r="N298">
        <f>(Table2[[#This Row],[1W Return vs Nifty]]-AVERAGE(Table2[1W Return vs Nifty]))/_xlfn.STDEV.P(Table2[1W Return vs Nifty])</f>
        <v>-0.46422261954077187</v>
      </c>
      <c r="O298">
        <v>470.78</v>
      </c>
      <c r="P298">
        <v>498.40995734678103</v>
      </c>
      <c r="Q298">
        <v>486.81629937506102</v>
      </c>
      <c r="R298">
        <v>25.235591965091899</v>
      </c>
      <c r="S298" s="1">
        <f>(Table2[[#This Row],[Close Price]]-Table2[[#This Row],[20D EMA]])/Table2[[#This Row],[20D EMA]]</f>
        <v>-9.3419431581630408E-2</v>
      </c>
      <c r="T298" s="1">
        <f>(Table2[[#This Row],[Close Price]]-Table2[[#This Row],[50D EMA]])/Table2[[#This Row],[50D EMA]]</f>
        <v>-0.14367681923528791</v>
      </c>
      <c r="U298" s="1">
        <f>(Table2[[#This Row],[Close Price]]-Table2[[#This Row],[200D EMA]])/Table2[[#This Row],[200D EMA]]</f>
        <v>-0.12328325787798297</v>
      </c>
      <c r="V298">
        <v>0.97429966218097097</v>
      </c>
      <c r="W298">
        <v>425.5</v>
      </c>
      <c r="X298">
        <v>442.45</v>
      </c>
      <c r="Y298">
        <v>425.2</v>
      </c>
      <c r="Z298">
        <v>453.8</v>
      </c>
      <c r="AA298">
        <v>425.2</v>
      </c>
      <c r="AB298">
        <v>526.5</v>
      </c>
      <c r="AC298" s="1">
        <f>(Table2[[#This Row],[Close Price]]/Table2[[#This Row],[Day Low]])-1</f>
        <v>3.0552291421857003E-3</v>
      </c>
      <c r="AD298" s="1">
        <f>(Table2[[#This Row],[Day High]]/Table2[[#This Row],[Close Price]])-1</f>
        <v>3.6668228678537806E-2</v>
      </c>
      <c r="AE298" s="1">
        <f>(Table2[[#This Row],[Close Price]]/Table2[[#This Row],[Current Week Low]])-1</f>
        <v>3.7629350893697566E-3</v>
      </c>
      <c r="AF298" s="1">
        <f>(Table2[[#This Row],[Current Week High]]/Table2[[#This Row],[Close Price]])-1</f>
        <v>6.3261480787254021E-2</v>
      </c>
      <c r="AG298" s="1">
        <f>(Table2[[#This Row],[Close Price]]/Table2[[#This Row],[Current Month Low]])-1</f>
        <v>3.7629350893697566E-3</v>
      </c>
      <c r="AH298" s="1">
        <f>(Table2[[#This Row],[Current Month High]]/Table2[[#This Row],[Close Price]])-1</f>
        <v>0.23359887535145263</v>
      </c>
      <c r="AI298">
        <v>75.281162136832194</v>
      </c>
      <c r="AJ298">
        <v>42.029950083194599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-0.13</v>
      </c>
      <c r="AM298" t="s">
        <v>3149</v>
      </c>
      <c r="AN298">
        <v>-18.34</v>
      </c>
      <c r="AO298" t="s">
        <v>3149</v>
      </c>
      <c r="AP298">
        <v>0.22891416661838601</v>
      </c>
      <c r="AQ298">
        <f>(Table2[[#This Row],[Sharpe Ratio]]-AVERAGE(Table2[Sharpe Ratio]))/_xlfn.STDEV.P(Table2[Sharpe Ratio])</f>
        <v>2.0115447209710191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323</v>
      </c>
      <c r="AT298">
        <f>_xlfn.RANK.AVG(Table2[[#This Row],[6M Return vs Nifty Z-Score]],Table2[6M Return vs Nifty Z-Score])</f>
        <v>618</v>
      </c>
      <c r="AU298">
        <f>_xlfn.RANK.AVG(Table2[[#This Row],[Sharpe Ratio Z-Score]],Table2[Sharpe Ratio Z-Score])</f>
        <v>15</v>
      </c>
      <c r="AV298">
        <f>(Table2[[#This Row],[Rank 1Y]]+Table2[[#This Row],[Rank 6M]]+Table2[[#This Row],[Rank Sharpe]])/3</f>
        <v>318.66666666666669</v>
      </c>
    </row>
    <row r="299" spans="1:48" x14ac:dyDescent="0.3">
      <c r="A299" t="s">
        <v>182</v>
      </c>
      <c r="B299" t="s">
        <v>183</v>
      </c>
      <c r="C299" t="s">
        <v>3110</v>
      </c>
      <c r="D299" t="s">
        <v>75</v>
      </c>
      <c r="E299">
        <v>130385.83021533499</v>
      </c>
      <c r="F299">
        <v>408.1</v>
      </c>
      <c r="G299">
        <v>37.350138878218203</v>
      </c>
      <c r="H299">
        <f>(Table2[[#This Row],[1Y Return vs Nifty]]-AVERAGE(Table2[1Y Return vs Nifty]))/_xlfn.STDEV.P(Table2[1Y Return vs Nifty])</f>
        <v>0.43852807390648663</v>
      </c>
      <c r="I299">
        <v>-4.9639134575554396</v>
      </c>
      <c r="J299">
        <f>(Table2[[#This Row],[1M Return vs Nifty]]-AVERAGE(Table2[1M Return vs Nifty]))/_xlfn.STDEV.P(Table2[1M Return vs Nifty])</f>
        <v>-0.30373704016433473</v>
      </c>
      <c r="K299">
        <v>-11.250491094239999</v>
      </c>
      <c r="L299">
        <f>(Table2[[#This Row],[6M Return vs Nifty]]-AVERAGE(Table2[6M Return vs Nifty]))/_xlfn.STDEV.P(Table2[6M Return vs Nifty])</f>
        <v>-0.45645673625144079</v>
      </c>
      <c r="M299">
        <v>2.34473569426686</v>
      </c>
      <c r="N299">
        <f>(Table2[[#This Row],[1W Return vs Nifty]]-AVERAGE(Table2[1W Return vs Nifty]))/_xlfn.STDEV.P(Table2[1W Return vs Nifty])</f>
        <v>0.27791077839821537</v>
      </c>
      <c r="O299">
        <v>425.07</v>
      </c>
      <c r="P299">
        <v>436.06894193090397</v>
      </c>
      <c r="Q299">
        <v>411.24751227416402</v>
      </c>
      <c r="R299">
        <v>35.160462930999998</v>
      </c>
      <c r="S299" s="1">
        <f>(Table2[[#This Row],[Close Price]]-Table2[[#This Row],[20D EMA]])/Table2[[#This Row],[20D EMA]]</f>
        <v>-3.9922836238737082E-2</v>
      </c>
      <c r="T299" s="1">
        <f>(Table2[[#This Row],[Close Price]]-Table2[[#This Row],[50D EMA]])/Table2[[#This Row],[50D EMA]]</f>
        <v>-6.4138807517586729E-2</v>
      </c>
      <c r="U299" s="1">
        <f>(Table2[[#This Row],[Close Price]]-Table2[[#This Row],[200D EMA]])/Table2[[#This Row],[200D EMA]]</f>
        <v>-7.6535715845635725E-3</v>
      </c>
      <c r="V299">
        <v>0.76904609189988504</v>
      </c>
      <c r="W299">
        <v>397.4</v>
      </c>
      <c r="X299">
        <v>413.4</v>
      </c>
      <c r="Y299">
        <v>397.4</v>
      </c>
      <c r="Z299">
        <v>417.8</v>
      </c>
      <c r="AA299">
        <v>396.95</v>
      </c>
      <c r="AB299">
        <v>454.75</v>
      </c>
      <c r="AC299" s="1">
        <f>(Table2[[#This Row],[Close Price]]/Table2[[#This Row],[Day Low]])-1</f>
        <v>2.6925012581781704E-2</v>
      </c>
      <c r="AD299" s="1">
        <f>(Table2[[#This Row],[Day High]]/Table2[[#This Row],[Close Price]])-1</f>
        <v>1.298701298701288E-2</v>
      </c>
      <c r="AE299" s="1">
        <f>(Table2[[#This Row],[Close Price]]/Table2[[#This Row],[Current Week Low]])-1</f>
        <v>2.6925012581781704E-2</v>
      </c>
      <c r="AF299" s="1">
        <f>(Table2[[#This Row],[Current Week High]]/Table2[[#This Row],[Close Price]])-1</f>
        <v>2.3768684146042718E-2</v>
      </c>
      <c r="AG299" s="1">
        <f>(Table2[[#This Row],[Close Price]]/Table2[[#This Row],[Current Month Low]])-1</f>
        <v>2.8089179997480951E-2</v>
      </c>
      <c r="AH299" s="1">
        <f>(Table2[[#This Row],[Current Month High]]/Table2[[#This Row],[Close Price]])-1</f>
        <v>0.11431021808380293</v>
      </c>
      <c r="AI299">
        <v>21.257044841950499</v>
      </c>
      <c r="AJ299">
        <v>58.762886597938099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0.15</v>
      </c>
      <c r="AM299" t="s">
        <v>3150</v>
      </c>
      <c r="AN299">
        <v>-8.4</v>
      </c>
      <c r="AO299" t="s">
        <v>3149</v>
      </c>
      <c r="AP299">
        <v>7.0736668588396001E-2</v>
      </c>
      <c r="AQ299">
        <f>(Table2[[#This Row],[Sharpe Ratio]]-AVERAGE(Table2[Sharpe Ratio]))/_xlfn.STDEV.P(Table2[Sharpe Ratio])</f>
        <v>0.16932605514432678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188</v>
      </c>
      <c r="AT299">
        <f>_xlfn.RANK.AVG(Table2[[#This Row],[6M Return vs Nifty Z-Score]],Table2[6M Return vs Nifty Z-Score])</f>
        <v>471</v>
      </c>
      <c r="AU299">
        <f>_xlfn.RANK.AVG(Table2[[#This Row],[Sharpe Ratio Z-Score]],Table2[Sharpe Ratio Z-Score])</f>
        <v>300</v>
      </c>
      <c r="AV299">
        <f>(Table2[[#This Row],[Rank 1Y]]+Table2[[#This Row],[Rank 6M]]+Table2[[#This Row],[Rank Sharpe]])/3</f>
        <v>319.66666666666669</v>
      </c>
    </row>
    <row r="300" spans="1:48" x14ac:dyDescent="0.3">
      <c r="A300" t="s">
        <v>1033</v>
      </c>
      <c r="B300" t="s">
        <v>1034</v>
      </c>
      <c r="C300" t="s">
        <v>3118</v>
      </c>
      <c r="D300" t="s">
        <v>490</v>
      </c>
      <c r="E300">
        <v>12891.174200809999</v>
      </c>
      <c r="F300">
        <v>687.35</v>
      </c>
      <c r="G300">
        <v>5.5519071799294304</v>
      </c>
      <c r="H300">
        <f>(Table2[[#This Row],[1Y Return vs Nifty]]-AVERAGE(Table2[1Y Return vs Nifty]))/_xlfn.STDEV.P(Table2[1Y Return vs Nifty])</f>
        <v>-0.20820482401161616</v>
      </c>
      <c r="I300">
        <v>-6.3675336607468003</v>
      </c>
      <c r="J300">
        <f>(Table2[[#This Row],[1M Return vs Nifty]]-AVERAGE(Table2[1M Return vs Nifty]))/_xlfn.STDEV.P(Table2[1M Return vs Nifty])</f>
        <v>-0.45190045044251304</v>
      </c>
      <c r="K300">
        <v>-4.4659695181799304</v>
      </c>
      <c r="L300">
        <f>(Table2[[#This Row],[6M Return vs Nifty]]-AVERAGE(Table2[6M Return vs Nifty]))/_xlfn.STDEV.P(Table2[6M Return vs Nifty])</f>
        <v>-0.22692801617075961</v>
      </c>
      <c r="M300">
        <v>-1.0583985023340099</v>
      </c>
      <c r="N300">
        <f>(Table2[[#This Row],[1W Return vs Nifty]]-AVERAGE(Table2[1W Return vs Nifty]))/_xlfn.STDEV.P(Table2[1W Return vs Nifty])</f>
        <v>-0.55201631251893546</v>
      </c>
      <c r="O300">
        <v>734.81</v>
      </c>
      <c r="P300">
        <v>778.57764891617705</v>
      </c>
      <c r="Q300">
        <v>741.85977384128796</v>
      </c>
      <c r="R300">
        <v>17.977837798901</v>
      </c>
      <c r="S300" s="1">
        <f>(Table2[[#This Row],[Close Price]]-Table2[[#This Row],[20D EMA]])/Table2[[#This Row],[20D EMA]]</f>
        <v>-6.4588124821382292E-2</v>
      </c>
      <c r="T300" s="1">
        <f>(Table2[[#This Row],[Close Price]]-Table2[[#This Row],[50D EMA]])/Table2[[#This Row],[50D EMA]]</f>
        <v>-0.11717219090885918</v>
      </c>
      <c r="U300" s="1">
        <f>(Table2[[#This Row],[Close Price]]-Table2[[#This Row],[200D EMA]])/Table2[[#This Row],[200D EMA]]</f>
        <v>-7.3477193080628805E-2</v>
      </c>
      <c r="V300">
        <v>0.71504810058150403</v>
      </c>
      <c r="W300">
        <v>669.95</v>
      </c>
      <c r="X300">
        <v>694.95</v>
      </c>
      <c r="Y300">
        <v>669.95</v>
      </c>
      <c r="Z300">
        <v>704</v>
      </c>
      <c r="AA300">
        <v>669.95</v>
      </c>
      <c r="AB300">
        <v>804.95</v>
      </c>
      <c r="AC300" s="1">
        <f>(Table2[[#This Row],[Close Price]]/Table2[[#This Row],[Day Low]])-1</f>
        <v>2.5972087469213978E-2</v>
      </c>
      <c r="AD300" s="1">
        <f>(Table2[[#This Row],[Day High]]/Table2[[#This Row],[Close Price]])-1</f>
        <v>1.1056957881719676E-2</v>
      </c>
      <c r="AE300" s="1">
        <f>(Table2[[#This Row],[Close Price]]/Table2[[#This Row],[Current Week Low]])-1</f>
        <v>2.5972087469213978E-2</v>
      </c>
      <c r="AF300" s="1">
        <f>(Table2[[#This Row],[Current Week High]]/Table2[[#This Row],[Close Price]])-1</f>
        <v>2.4223466938241067E-2</v>
      </c>
      <c r="AG300" s="1">
        <f>(Table2[[#This Row],[Close Price]]/Table2[[#This Row],[Current Month Low]])-1</f>
        <v>2.5972087469213978E-2</v>
      </c>
      <c r="AH300" s="1">
        <f>(Table2[[#This Row],[Current Month High]]/Table2[[#This Row],[Close Price]])-1</f>
        <v>0.17109187459081987</v>
      </c>
      <c r="AI300">
        <v>34.807594384229198</v>
      </c>
      <c r="AJ300">
        <v>31.865707434052698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-7.0000000000000007E-2</v>
      </c>
      <c r="AM300" t="s">
        <v>3149</v>
      </c>
      <c r="AN300">
        <v>-10.15</v>
      </c>
      <c r="AO300" t="s">
        <v>3149</v>
      </c>
      <c r="AP300">
        <v>0.107652952890786</v>
      </c>
      <c r="AQ300">
        <f>(Table2[[#This Row],[Sharpe Ratio]]-AVERAGE(Table2[Sharpe Ratio]))/_xlfn.STDEV.P(Table2[Sharpe Ratio])</f>
        <v>0.59927259534016208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377</v>
      </c>
      <c r="AT300">
        <f>_xlfn.RANK.AVG(Table2[[#This Row],[6M Return vs Nifty Z-Score]],Table2[6M Return vs Nifty Z-Score])</f>
        <v>390</v>
      </c>
      <c r="AU300">
        <f>_xlfn.RANK.AVG(Table2[[#This Row],[Sharpe Ratio Z-Score]],Table2[Sharpe Ratio Z-Score])</f>
        <v>197</v>
      </c>
      <c r="AV300">
        <f>(Table2[[#This Row],[Rank 1Y]]+Table2[[#This Row],[Rank 6M]]+Table2[[#This Row],[Rank Sharpe]])/3</f>
        <v>321.33333333333331</v>
      </c>
    </row>
    <row r="301" spans="1:48" x14ac:dyDescent="0.3">
      <c r="A301" t="s">
        <v>1991</v>
      </c>
      <c r="B301" t="s">
        <v>1992</v>
      </c>
      <c r="C301" t="s">
        <v>3113</v>
      </c>
      <c r="D301" t="s">
        <v>114</v>
      </c>
      <c r="E301">
        <v>3260.2287861</v>
      </c>
      <c r="F301">
        <v>746.85</v>
      </c>
      <c r="G301">
        <v>44.049962273858299</v>
      </c>
      <c r="H301">
        <f>(Table2[[#This Row],[1Y Return vs Nifty]]-AVERAGE(Table2[1Y Return vs Nifty]))/_xlfn.STDEV.P(Table2[1Y Return vs Nifty])</f>
        <v>0.57479339335300805</v>
      </c>
      <c r="I301">
        <v>-1.35106764948835</v>
      </c>
      <c r="J301">
        <f>(Table2[[#This Row],[1M Return vs Nifty]]-AVERAGE(Table2[1M Return vs Nifty]))/_xlfn.STDEV.P(Table2[1M Return vs Nifty])</f>
        <v>7.7627914910668963E-2</v>
      </c>
      <c r="K301">
        <v>-19.287048842628401</v>
      </c>
      <c r="L301">
        <f>(Table2[[#This Row],[6M Return vs Nifty]]-AVERAGE(Table2[6M Return vs Nifty]))/_xlfn.STDEV.P(Table2[6M Return vs Nifty])</f>
        <v>-0.72834338192901049</v>
      </c>
      <c r="M301">
        <v>1.57784200150478</v>
      </c>
      <c r="N301">
        <f>(Table2[[#This Row],[1W Return vs Nifty]]-AVERAGE(Table2[1W Return vs Nifty]))/_xlfn.STDEV.P(Table2[1W Return vs Nifty])</f>
        <v>9.0887342145698116E-2</v>
      </c>
      <c r="O301">
        <v>785.58</v>
      </c>
      <c r="P301">
        <v>803.00973359357999</v>
      </c>
      <c r="Q301">
        <v>783.00049753084295</v>
      </c>
      <c r="R301">
        <v>34.204087544342002</v>
      </c>
      <c r="S301" s="1">
        <f>(Table2[[#This Row],[Close Price]]-Table2[[#This Row],[20D EMA]])/Table2[[#This Row],[20D EMA]]</f>
        <v>-4.9301153288016521E-2</v>
      </c>
      <c r="T301" s="1">
        <f>(Table2[[#This Row],[Close Price]]-Table2[[#This Row],[50D EMA]])/Table2[[#This Row],[50D EMA]]</f>
        <v>-6.9936553996994999E-2</v>
      </c>
      <c r="U301" s="1">
        <f>(Table2[[#This Row],[Close Price]]-Table2[[#This Row],[200D EMA]])/Table2[[#This Row],[200D EMA]]</f>
        <v>-4.6169188454977875E-2</v>
      </c>
      <c r="V301">
        <v>0.81981587660497102</v>
      </c>
      <c r="W301">
        <v>721.5</v>
      </c>
      <c r="X301">
        <v>769.85</v>
      </c>
      <c r="Y301">
        <v>721.5</v>
      </c>
      <c r="Z301">
        <v>779</v>
      </c>
      <c r="AA301">
        <v>721.5</v>
      </c>
      <c r="AB301">
        <v>861.8</v>
      </c>
      <c r="AC301" s="1">
        <f>(Table2[[#This Row],[Close Price]]/Table2[[#This Row],[Day Low]])-1</f>
        <v>3.513513513513522E-2</v>
      </c>
      <c r="AD301" s="1">
        <f>(Table2[[#This Row],[Day High]]/Table2[[#This Row],[Close Price]])-1</f>
        <v>3.0796009908281352E-2</v>
      </c>
      <c r="AE301" s="1">
        <f>(Table2[[#This Row],[Close Price]]/Table2[[#This Row],[Current Week Low]])-1</f>
        <v>3.513513513513522E-2</v>
      </c>
      <c r="AF301" s="1">
        <f>(Table2[[#This Row],[Current Week High]]/Table2[[#This Row],[Close Price]])-1</f>
        <v>4.3047466023967251E-2</v>
      </c>
      <c r="AG301" s="1">
        <f>(Table2[[#This Row],[Close Price]]/Table2[[#This Row],[Current Month Low]])-1</f>
        <v>3.513513513513522E-2</v>
      </c>
      <c r="AH301" s="1">
        <f>(Table2[[#This Row],[Current Month High]]/Table2[[#This Row],[Close Price]])-1</f>
        <v>0.15391310169378047</v>
      </c>
      <c r="AI301">
        <v>45.009037959429598</v>
      </c>
      <c r="AJ301">
        <v>74.783524455885697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0.04</v>
      </c>
      <c r="AM301" t="s">
        <v>3150</v>
      </c>
      <c r="AN301">
        <v>-7.09</v>
      </c>
      <c r="AO301" t="s">
        <v>3149</v>
      </c>
      <c r="AP301">
        <v>9.2657539116758003E-2</v>
      </c>
      <c r="AQ301">
        <f>(Table2[[#This Row],[Sharpe Ratio]]-AVERAGE(Table2[Sharpe Ratio]))/_xlfn.STDEV.P(Table2[Sharpe Ratio])</f>
        <v>0.42462808837576776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153</v>
      </c>
      <c r="AT301">
        <f>_xlfn.RANK.AVG(Table2[[#This Row],[6M Return vs Nifty Z-Score]],Table2[6M Return vs Nifty Z-Score])</f>
        <v>577</v>
      </c>
      <c r="AU301">
        <f>_xlfn.RANK.AVG(Table2[[#This Row],[Sharpe Ratio Z-Score]],Table2[Sharpe Ratio Z-Score])</f>
        <v>237</v>
      </c>
      <c r="AV301">
        <f>(Table2[[#This Row],[Rank 1Y]]+Table2[[#This Row],[Rank 6M]]+Table2[[#This Row],[Rank Sharpe]])/3</f>
        <v>322.33333333333331</v>
      </c>
    </row>
    <row r="302" spans="1:48" x14ac:dyDescent="0.3">
      <c r="A302" t="s">
        <v>1721</v>
      </c>
      <c r="B302" t="s">
        <v>1722</v>
      </c>
      <c r="C302" t="s">
        <v>3108</v>
      </c>
      <c r="D302" t="s">
        <v>51</v>
      </c>
      <c r="E302">
        <v>4768.0400024999999</v>
      </c>
      <c r="F302">
        <v>386.7</v>
      </c>
      <c r="G302">
        <v>27.6627136953446</v>
      </c>
      <c r="H302">
        <f>(Table2[[#This Row],[1Y Return vs Nifty]]-AVERAGE(Table2[1Y Return vs Nifty]))/_xlfn.STDEV.P(Table2[1Y Return vs Nifty])</f>
        <v>0.24149898683867294</v>
      </c>
      <c r="I302">
        <v>7.16855798660999</v>
      </c>
      <c r="J302">
        <f>(Table2[[#This Row],[1M Return vs Nifty]]-AVERAGE(Table2[1M Return vs Nifty]))/_xlfn.STDEV.P(Table2[1M Return vs Nifty])</f>
        <v>0.976942975827921</v>
      </c>
      <c r="K302">
        <v>28.133616058791301</v>
      </c>
      <c r="L302">
        <f>(Table2[[#This Row],[6M Return vs Nifty]]-AVERAGE(Table2[6M Return vs Nifty]))/_xlfn.STDEV.P(Table2[6M Return vs Nifty])</f>
        <v>0.87595611040432753</v>
      </c>
      <c r="M302">
        <v>0.35869946316013601</v>
      </c>
      <c r="N302">
        <f>(Table2[[#This Row],[1W Return vs Nifty]]-AVERAGE(Table2[1W Return vs Nifty]))/_xlfn.STDEV.P(Table2[1W Return vs Nifty])</f>
        <v>-0.2064266518990652</v>
      </c>
      <c r="O302">
        <v>380.6</v>
      </c>
      <c r="P302">
        <v>369.02224959556003</v>
      </c>
      <c r="Q302">
        <v>336.332147957345</v>
      </c>
      <c r="R302">
        <v>52.3502240265042</v>
      </c>
      <c r="S302" s="1">
        <f>(Table2[[#This Row],[Close Price]]-Table2[[#This Row],[20D EMA]])/Table2[[#This Row],[20D EMA]]</f>
        <v>1.6027325275880099E-2</v>
      </c>
      <c r="T302" s="1">
        <f>(Table2[[#This Row],[Close Price]]-Table2[[#This Row],[50D EMA]])/Table2[[#This Row],[50D EMA]]</f>
        <v>4.7904294182300321E-2</v>
      </c>
      <c r="U302" s="1">
        <f>(Table2[[#This Row],[Close Price]]-Table2[[#This Row],[200D EMA]])/Table2[[#This Row],[200D EMA]]</f>
        <v>0.14975628214119704</v>
      </c>
      <c r="V302">
        <v>1.7548049713451299</v>
      </c>
      <c r="W302">
        <v>382.7</v>
      </c>
      <c r="X302">
        <v>397.5</v>
      </c>
      <c r="Y302">
        <v>382.7</v>
      </c>
      <c r="Z302">
        <v>416.95</v>
      </c>
      <c r="AA302">
        <v>365.65</v>
      </c>
      <c r="AB302">
        <v>416.95</v>
      </c>
      <c r="AC302" s="1">
        <f>(Table2[[#This Row],[Close Price]]/Table2[[#This Row],[Day Low]])-1</f>
        <v>1.0452051215050995E-2</v>
      </c>
      <c r="AD302" s="1">
        <f>(Table2[[#This Row],[Day High]]/Table2[[#This Row],[Close Price]])-1</f>
        <v>2.7928626842513626E-2</v>
      </c>
      <c r="AE302" s="1">
        <f>(Table2[[#This Row],[Close Price]]/Table2[[#This Row],[Current Week Low]])-1</f>
        <v>1.0452051215050995E-2</v>
      </c>
      <c r="AF302" s="1">
        <f>(Table2[[#This Row],[Current Week High]]/Table2[[#This Row],[Close Price]])-1</f>
        <v>7.8226014998707072E-2</v>
      </c>
      <c r="AG302" s="1">
        <f>(Table2[[#This Row],[Close Price]]/Table2[[#This Row],[Current Month Low]])-1</f>
        <v>5.7568713250376158E-2</v>
      </c>
      <c r="AH302" s="1">
        <f>(Table2[[#This Row],[Current Month High]]/Table2[[#This Row],[Close Price]])-1</f>
        <v>7.8226014998707072E-2</v>
      </c>
      <c r="AI302">
        <v>7.8226014998707001</v>
      </c>
      <c r="AJ302">
        <v>48.559354590856699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0.24</v>
      </c>
      <c r="AM302" t="s">
        <v>3150</v>
      </c>
      <c r="AN302">
        <v>0.86</v>
      </c>
      <c r="AO302" t="s">
        <v>3150</v>
      </c>
      <c r="AP302">
        <v>-3.6162900925341003E-2</v>
      </c>
      <c r="AQ302">
        <f>(Table2[[#This Row],[Sharpe Ratio]]-AVERAGE(Table2[Sharpe Ratio]))/_xlfn.STDEV.P(Table2[Sharpe Ratio])</f>
        <v>-1.0756827784743874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0.81228864269746892</v>
      </c>
      <c r="AS302">
        <f>_xlfn.RANK.AVG(Table2[[#This Row],[1Y Return vs Nifty Z-Score]],Table2[1Y Return vs Nifty Z-Score])</f>
        <v>236</v>
      </c>
      <c r="AT302">
        <f>_xlfn.RANK.AVG(Table2[[#This Row],[6M Return vs Nifty Z-Score]],Table2[6M Return vs Nifty Z-Score])</f>
        <v>107</v>
      </c>
      <c r="AU302">
        <f>_xlfn.RANK.AVG(Table2[[#This Row],[Sharpe Ratio Z-Score]],Table2[Sharpe Ratio Z-Score])</f>
        <v>630</v>
      </c>
      <c r="AV302">
        <f>(Table2[[#This Row],[Rank 1Y]]+Table2[[#This Row],[Rank 6M]]+Table2[[#This Row],[Rank Sharpe]])/3</f>
        <v>324.33333333333331</v>
      </c>
    </row>
    <row r="303" spans="1:48" x14ac:dyDescent="0.3">
      <c r="A303" t="s">
        <v>1100</v>
      </c>
      <c r="B303" t="s">
        <v>1101</v>
      </c>
      <c r="C303" t="s">
        <v>3115</v>
      </c>
      <c r="D303" t="s">
        <v>91</v>
      </c>
      <c r="E303">
        <v>11043</v>
      </c>
      <c r="F303">
        <v>73.62</v>
      </c>
      <c r="G303">
        <v>26.3059124954125</v>
      </c>
      <c r="H303">
        <f>(Table2[[#This Row],[1Y Return vs Nifty]]-AVERAGE(Table2[1Y Return vs Nifty]))/_xlfn.STDEV.P(Table2[1Y Return vs Nifty])</f>
        <v>0.21390349095523145</v>
      </c>
      <c r="I303">
        <v>-3.30785347930567</v>
      </c>
      <c r="J303">
        <f>(Table2[[#This Row],[1M Return vs Nifty]]-AVERAGE(Table2[1M Return vs Nifty]))/_xlfn.STDEV.P(Table2[1M Return vs Nifty])</f>
        <v>-0.1289265797243892</v>
      </c>
      <c r="K303">
        <v>-6.0689653517063</v>
      </c>
      <c r="L303">
        <f>(Table2[[#This Row],[6M Return vs Nifty]]-AVERAGE(Table2[6M Return vs Nifty]))/_xlfn.STDEV.P(Table2[6M Return vs Nifty])</f>
        <v>-0.28115933931405485</v>
      </c>
      <c r="M303">
        <v>-0.17070164780042599</v>
      </c>
      <c r="N303">
        <f>(Table2[[#This Row],[1W Return vs Nifty]]-AVERAGE(Table2[1W Return vs Nifty]))/_xlfn.STDEV.P(Table2[1W Return vs Nifty])</f>
        <v>-0.33553244043560143</v>
      </c>
      <c r="O303">
        <v>77.88</v>
      </c>
      <c r="P303">
        <v>82.507741337087495</v>
      </c>
      <c r="Q303">
        <v>80.3714974998407</v>
      </c>
      <c r="R303">
        <v>30.1152610089141</v>
      </c>
      <c r="S303" s="1">
        <f>(Table2[[#This Row],[Close Price]]-Table2[[#This Row],[20D EMA]])/Table2[[#This Row],[20D EMA]]</f>
        <v>-5.4699537750385094E-2</v>
      </c>
      <c r="T303" s="1">
        <f>(Table2[[#This Row],[Close Price]]-Table2[[#This Row],[50D EMA]])/Table2[[#This Row],[50D EMA]]</f>
        <v>-0.10772009017646472</v>
      </c>
      <c r="U303" s="1">
        <f>(Table2[[#This Row],[Close Price]]-Table2[[#This Row],[200D EMA]])/Table2[[#This Row],[200D EMA]]</f>
        <v>-8.4003629518711875E-2</v>
      </c>
      <c r="V303">
        <v>1.4030166182375601</v>
      </c>
      <c r="W303">
        <v>73.11</v>
      </c>
      <c r="X303">
        <v>75.260000000000005</v>
      </c>
      <c r="Y303">
        <v>73.11</v>
      </c>
      <c r="Z303">
        <v>77.87</v>
      </c>
      <c r="AA303">
        <v>73.11</v>
      </c>
      <c r="AB303">
        <v>85.44</v>
      </c>
      <c r="AC303" s="1">
        <f>(Table2[[#This Row],[Close Price]]/Table2[[#This Row],[Day Low]])-1</f>
        <v>6.9757899056217543E-3</v>
      </c>
      <c r="AD303" s="1">
        <f>(Table2[[#This Row],[Day High]]/Table2[[#This Row],[Close Price]])-1</f>
        <v>2.2276555283890165E-2</v>
      </c>
      <c r="AE303" s="1">
        <f>(Table2[[#This Row],[Close Price]]/Table2[[#This Row],[Current Week Low]])-1</f>
        <v>6.9757899056217543E-3</v>
      </c>
      <c r="AF303" s="1">
        <f>(Table2[[#This Row],[Current Week High]]/Table2[[#This Row],[Close Price]])-1</f>
        <v>5.7728878022276442E-2</v>
      </c>
      <c r="AG303" s="1">
        <f>(Table2[[#This Row],[Close Price]]/Table2[[#This Row],[Current Month Low]])-1</f>
        <v>6.9757899056217543E-3</v>
      </c>
      <c r="AH303" s="1">
        <f>(Table2[[#This Row],[Current Month High]]/Table2[[#This Row],[Close Price]])-1</f>
        <v>0.16055419722901365</v>
      </c>
      <c r="AI303">
        <v>79.027438196142299</v>
      </c>
      <c r="AJ303">
        <v>47.535070140280503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-0.23</v>
      </c>
      <c r="AM303" t="s">
        <v>3149</v>
      </c>
      <c r="AN303">
        <v>-7.79</v>
      </c>
      <c r="AO303" t="s">
        <v>3149</v>
      </c>
      <c r="AP303">
        <v>6.6063734144874001E-2</v>
      </c>
      <c r="AQ303">
        <f>(Table2[[#This Row],[Sharpe Ratio]]-AVERAGE(Table2[Sharpe Ratio]))/_xlfn.STDEV.P(Table2[Sharpe Ratio])</f>
        <v>0.11490259312693832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244</v>
      </c>
      <c r="AT303">
        <f>_xlfn.RANK.AVG(Table2[[#This Row],[6M Return vs Nifty Z-Score]],Table2[6M Return vs Nifty Z-Score])</f>
        <v>413</v>
      </c>
      <c r="AU303">
        <f>_xlfn.RANK.AVG(Table2[[#This Row],[Sharpe Ratio Z-Score]],Table2[Sharpe Ratio Z-Score])</f>
        <v>317</v>
      </c>
      <c r="AV303">
        <f>(Table2[[#This Row],[Rank 1Y]]+Table2[[#This Row],[Rank 6M]]+Table2[[#This Row],[Rank Sharpe]])/3</f>
        <v>324.66666666666669</v>
      </c>
    </row>
    <row r="304" spans="1:48" x14ac:dyDescent="0.3">
      <c r="A304" t="s">
        <v>154</v>
      </c>
      <c r="B304" t="s">
        <v>155</v>
      </c>
      <c r="C304" t="s">
        <v>3103</v>
      </c>
      <c r="D304" t="s">
        <v>21</v>
      </c>
      <c r="E304">
        <v>166585.80296214999</v>
      </c>
      <c r="F304">
        <v>1699.65</v>
      </c>
      <c r="G304">
        <v>23.080603282239</v>
      </c>
      <c r="H304">
        <f>(Table2[[#This Row],[1Y Return vs Nifty]]-AVERAGE(Table2[1Y Return vs Nifty]))/_xlfn.STDEV.P(Table2[1Y Return vs Nifty])</f>
        <v>0.14830507674435861</v>
      </c>
      <c r="I304">
        <v>3.1346702920807399</v>
      </c>
      <c r="J304">
        <f>(Table2[[#This Row],[1M Return vs Nifty]]-AVERAGE(Table2[1M Return vs Nifty]))/_xlfn.STDEV.P(Table2[1M Return vs Nifty])</f>
        <v>0.55113366064300062</v>
      </c>
      <c r="K304">
        <v>24.738534989550001</v>
      </c>
      <c r="L304">
        <f>(Table2[[#This Row],[6M Return vs Nifty]]-AVERAGE(Table2[6M Return vs Nifty]))/_xlfn.STDEV.P(Table2[6M Return vs Nifty])</f>
        <v>0.76109633677742339</v>
      </c>
      <c r="M304">
        <v>2.4396200464403202</v>
      </c>
      <c r="N304">
        <f>(Table2[[#This Row],[1W Return vs Nifty]]-AVERAGE(Table2[1W Return vs Nifty]))/_xlfn.STDEV.P(Table2[1W Return vs Nifty])</f>
        <v>0.30105035792215323</v>
      </c>
      <c r="O304">
        <v>1676.47</v>
      </c>
      <c r="P304">
        <v>1647.1234888265999</v>
      </c>
      <c r="Q304">
        <v>1483.8802506208599</v>
      </c>
      <c r="R304">
        <v>57.588273784818</v>
      </c>
      <c r="S304" s="1">
        <f>(Table2[[#This Row],[Close Price]]-Table2[[#This Row],[20D EMA]])/Table2[[#This Row],[20D EMA]]</f>
        <v>1.3826671518130395E-2</v>
      </c>
      <c r="T304" s="1">
        <f>(Table2[[#This Row],[Close Price]]-Table2[[#This Row],[50D EMA]])/Table2[[#This Row],[50D EMA]]</f>
        <v>3.1889844040060254E-2</v>
      </c>
      <c r="U304" s="1">
        <f>(Table2[[#This Row],[Close Price]]-Table2[[#This Row],[200D EMA]])/Table2[[#This Row],[200D EMA]]</f>
        <v>0.14540913883641318</v>
      </c>
      <c r="V304">
        <v>0.74591594416224904</v>
      </c>
      <c r="W304">
        <v>1684.8</v>
      </c>
      <c r="X304">
        <v>1725</v>
      </c>
      <c r="Y304">
        <v>1633.25</v>
      </c>
      <c r="Z304">
        <v>1725</v>
      </c>
      <c r="AA304">
        <v>1598.8</v>
      </c>
      <c r="AB304">
        <v>1725</v>
      </c>
      <c r="AC304" s="1">
        <f>(Table2[[#This Row],[Close Price]]/Table2[[#This Row],[Day Low]])-1</f>
        <v>8.8141025641026438E-3</v>
      </c>
      <c r="AD304" s="1">
        <f>(Table2[[#This Row],[Day High]]/Table2[[#This Row],[Close Price]])-1</f>
        <v>1.4914835407289662E-2</v>
      </c>
      <c r="AE304" s="1">
        <f>(Table2[[#This Row],[Close Price]]/Table2[[#This Row],[Current Week Low]])-1</f>
        <v>4.0655135466095338E-2</v>
      </c>
      <c r="AF304" s="1">
        <f>(Table2[[#This Row],[Current Week High]]/Table2[[#This Row],[Close Price]])-1</f>
        <v>1.4914835407289662E-2</v>
      </c>
      <c r="AG304" s="1">
        <f>(Table2[[#This Row],[Close Price]]/Table2[[#This Row],[Current Month Low]])-1</f>
        <v>6.3078558919189565E-2</v>
      </c>
      <c r="AH304" s="1">
        <f>(Table2[[#This Row],[Current Month High]]/Table2[[#This Row],[Close Price]])-1</f>
        <v>1.4914835407289662E-2</v>
      </c>
      <c r="AI304">
        <v>3.6595769717294702</v>
      </c>
      <c r="AJ304">
        <v>46.149877466786997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0.06</v>
      </c>
      <c r="AM304" t="s">
        <v>3150</v>
      </c>
      <c r="AN304">
        <v>6.15</v>
      </c>
      <c r="AO304" t="s">
        <v>3150</v>
      </c>
      <c r="AP304">
        <v>-1.2444059342201001E-2</v>
      </c>
      <c r="AQ304">
        <f>(Table2[[#This Row],[Sharpe Ratio]]-AVERAGE(Table2[Sharpe Ratio]))/_xlfn.STDEV.P(Table2[Sharpe Ratio])</f>
        <v>-0.79944062494151058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0.96214480714542527</v>
      </c>
      <c r="AS304">
        <f>_xlfn.RANK.AVG(Table2[[#This Row],[1Y Return vs Nifty Z-Score]],Table2[1Y Return vs Nifty Z-Score])</f>
        <v>266</v>
      </c>
      <c r="AT304">
        <f>_xlfn.RANK.AVG(Table2[[#This Row],[6M Return vs Nifty Z-Score]],Table2[6M Return vs Nifty Z-Score])</f>
        <v>128</v>
      </c>
      <c r="AU304">
        <f>_xlfn.RANK.AVG(Table2[[#This Row],[Sharpe Ratio Z-Score]],Table2[Sharpe Ratio Z-Score])</f>
        <v>588</v>
      </c>
      <c r="AV304">
        <f>(Table2[[#This Row],[Rank 1Y]]+Table2[[#This Row],[Rank 6M]]+Table2[[#This Row],[Rank Sharpe]])/3</f>
        <v>327.33333333333331</v>
      </c>
    </row>
    <row r="305" spans="1:48" x14ac:dyDescent="0.3">
      <c r="A305" t="s">
        <v>873</v>
      </c>
      <c r="B305" t="s">
        <v>874</v>
      </c>
      <c r="C305" t="s">
        <v>3120</v>
      </c>
      <c r="D305" t="s">
        <v>568</v>
      </c>
      <c r="E305">
        <v>16550.5235808</v>
      </c>
      <c r="F305">
        <v>528</v>
      </c>
      <c r="G305">
        <v>9.4362160826186106</v>
      </c>
      <c r="H305">
        <f>(Table2[[#This Row],[1Y Return vs Nifty]]-AVERAGE(Table2[1Y Return vs Nifty]))/_xlfn.STDEV.P(Table2[1Y Return vs Nifty])</f>
        <v>-0.1292032500599285</v>
      </c>
      <c r="I305">
        <v>5.7846412693484597</v>
      </c>
      <c r="J305">
        <f>(Table2[[#This Row],[1M Return vs Nifty]]-AVERAGE(Table2[1M Return vs Nifty]))/_xlfn.STDEV.P(Table2[1M Return vs Nifty])</f>
        <v>0.83085942708429039</v>
      </c>
      <c r="K305">
        <v>-15.378723652453401</v>
      </c>
      <c r="L305">
        <f>(Table2[[#This Row],[6M Return vs Nifty]]-AVERAGE(Table2[6M Return vs Nifty]))/_xlfn.STDEV.P(Table2[6M Return vs Nifty])</f>
        <v>-0.59611992762895005</v>
      </c>
      <c r="M305">
        <v>5.5460969314967903</v>
      </c>
      <c r="N305">
        <f>(Table2[[#This Row],[1W Return vs Nifty]]-AVERAGE(Table2[1W Return vs Nifty]))/_xlfn.STDEV.P(Table2[1W Return vs Nifty])</f>
        <v>1.0586312158240849</v>
      </c>
      <c r="O305">
        <v>522.04</v>
      </c>
      <c r="P305">
        <v>548.33107473345297</v>
      </c>
      <c r="Q305">
        <v>572.94521409675895</v>
      </c>
      <c r="R305">
        <v>53.5937975345391</v>
      </c>
      <c r="S305" s="1">
        <f>(Table2[[#This Row],[Close Price]]-Table2[[#This Row],[20D EMA]])/Table2[[#This Row],[20D EMA]]</f>
        <v>1.1416749674354526E-2</v>
      </c>
      <c r="T305" s="1">
        <f>(Table2[[#This Row],[Close Price]]-Table2[[#This Row],[50D EMA]])/Table2[[#This Row],[50D EMA]]</f>
        <v>-3.707810056786591E-2</v>
      </c>
      <c r="U305" s="1">
        <f>(Table2[[#This Row],[Close Price]]-Table2[[#This Row],[200D EMA]])/Table2[[#This Row],[200D EMA]]</f>
        <v>-7.8445919419389026E-2</v>
      </c>
      <c r="V305">
        <v>3.3384107610666001</v>
      </c>
      <c r="W305">
        <v>525.20000000000005</v>
      </c>
      <c r="X305">
        <v>547.65</v>
      </c>
      <c r="Y305">
        <v>477</v>
      </c>
      <c r="Z305">
        <v>560</v>
      </c>
      <c r="AA305">
        <v>477</v>
      </c>
      <c r="AB305">
        <v>569.6</v>
      </c>
      <c r="AC305" s="1">
        <f>(Table2[[#This Row],[Close Price]]/Table2[[#This Row],[Day Low]])-1</f>
        <v>5.331302361005319E-3</v>
      </c>
      <c r="AD305" s="1">
        <f>(Table2[[#This Row],[Day High]]/Table2[[#This Row],[Close Price]])-1</f>
        <v>3.7215909090908994E-2</v>
      </c>
      <c r="AE305" s="1">
        <f>(Table2[[#This Row],[Close Price]]/Table2[[#This Row],[Current Week Low]])-1</f>
        <v>0.10691823899371067</v>
      </c>
      <c r="AF305" s="1">
        <f>(Table2[[#This Row],[Current Week High]]/Table2[[#This Row],[Close Price]])-1</f>
        <v>6.0606060606060552E-2</v>
      </c>
      <c r="AG305" s="1">
        <f>(Table2[[#This Row],[Close Price]]/Table2[[#This Row],[Current Month Low]])-1</f>
        <v>0.10691823899371067</v>
      </c>
      <c r="AH305" s="1">
        <f>(Table2[[#This Row],[Current Month High]]/Table2[[#This Row],[Close Price]])-1</f>
        <v>7.8787878787878851E-2</v>
      </c>
      <c r="AI305">
        <v>48.153409090909001</v>
      </c>
      <c r="AJ305">
        <v>27.8450363196125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-0.13</v>
      </c>
      <c r="AM305" t="s">
        <v>3149</v>
      </c>
      <c r="AN305">
        <v>5.45</v>
      </c>
      <c r="AO305" t="s">
        <v>3150</v>
      </c>
      <c r="AP305">
        <v>0.13816893982408801</v>
      </c>
      <c r="AQ305">
        <f>(Table2[[#This Row],[Sharpe Ratio]]-AVERAGE(Table2[Sharpe Ratio]))/_xlfn.STDEV.P(Table2[Sharpe Ratio])</f>
        <v>0.95467789277376913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344</v>
      </c>
      <c r="AT305">
        <f>_xlfn.RANK.AVG(Table2[[#This Row],[6M Return vs Nifty Z-Score]],Table2[6M Return vs Nifty Z-Score])</f>
        <v>517</v>
      </c>
      <c r="AU305">
        <f>_xlfn.RANK.AVG(Table2[[#This Row],[Sharpe Ratio Z-Score]],Table2[Sharpe Ratio Z-Score])</f>
        <v>125</v>
      </c>
      <c r="AV305">
        <f>(Table2[[#This Row],[Rank 1Y]]+Table2[[#This Row],[Rank 6M]]+Table2[[#This Row],[Rank Sharpe]])/3</f>
        <v>328.66666666666669</v>
      </c>
    </row>
    <row r="306" spans="1:48" x14ac:dyDescent="0.3">
      <c r="A306" t="s">
        <v>1203</v>
      </c>
      <c r="B306" t="s">
        <v>1204</v>
      </c>
      <c r="C306" t="s">
        <v>3113</v>
      </c>
      <c r="D306" t="s">
        <v>129</v>
      </c>
      <c r="E306">
        <v>9539.4707525399899</v>
      </c>
      <c r="F306">
        <v>535.45000000000005</v>
      </c>
      <c r="G306">
        <v>-15.498414915647899</v>
      </c>
      <c r="H306">
        <f>(Table2[[#This Row],[1Y Return vs Nifty]]-AVERAGE(Table2[1Y Return vs Nifty]))/_xlfn.STDEV.P(Table2[1Y Return vs Nifty])</f>
        <v>-0.63633982032698777</v>
      </c>
      <c r="I306">
        <v>42.547985269040097</v>
      </c>
      <c r="J306">
        <f>(Table2[[#This Row],[1M Return vs Nifty]]-AVERAGE(Table2[1M Return vs Nifty]))/_xlfn.STDEV.P(Table2[1M Return vs Nifty])</f>
        <v>4.7115262968254843</v>
      </c>
      <c r="K306">
        <v>24.469892659456299</v>
      </c>
      <c r="L306">
        <f>(Table2[[#This Row],[6M Return vs Nifty]]-AVERAGE(Table2[6M Return vs Nifty]))/_xlfn.STDEV.P(Table2[6M Return vs Nifty])</f>
        <v>0.75200783591636378</v>
      </c>
      <c r="M306">
        <v>4.3885714026474902</v>
      </c>
      <c r="N306">
        <f>(Table2[[#This Row],[1W Return vs Nifty]]-AVERAGE(Table2[1W Return vs Nifty]))/_xlfn.STDEV.P(Table2[1W Return vs Nifty])</f>
        <v>0.77634384796778133</v>
      </c>
      <c r="O306">
        <v>514.29999999999995</v>
      </c>
      <c r="P306">
        <v>478.16995949204698</v>
      </c>
      <c r="Q306">
        <v>472.72385953035001</v>
      </c>
      <c r="R306">
        <v>54.076424984359498</v>
      </c>
      <c r="S306" s="1">
        <f>(Table2[[#This Row],[Close Price]]-Table2[[#This Row],[20D EMA]])/Table2[[#This Row],[20D EMA]]</f>
        <v>4.1123857670620441E-2</v>
      </c>
      <c r="T306" s="1">
        <f>(Table2[[#This Row],[Close Price]]-Table2[[#This Row],[50D EMA]])/Table2[[#This Row],[50D EMA]]</f>
        <v>0.11979012769602009</v>
      </c>
      <c r="U306" s="1">
        <f>(Table2[[#This Row],[Close Price]]-Table2[[#This Row],[200D EMA]])/Table2[[#This Row],[200D EMA]]</f>
        <v>0.13269087058979484</v>
      </c>
      <c r="V306">
        <v>0.81634281541062703</v>
      </c>
      <c r="W306">
        <v>527.04999999999995</v>
      </c>
      <c r="X306">
        <v>560</v>
      </c>
      <c r="Y306">
        <v>527.04999999999995</v>
      </c>
      <c r="Z306">
        <v>584</v>
      </c>
      <c r="AA306">
        <v>496.1</v>
      </c>
      <c r="AB306">
        <v>584</v>
      </c>
      <c r="AC306" s="1">
        <f>(Table2[[#This Row],[Close Price]]/Table2[[#This Row],[Day Low]])-1</f>
        <v>1.5937766815292909E-2</v>
      </c>
      <c r="AD306" s="1">
        <f>(Table2[[#This Row],[Day High]]/Table2[[#This Row],[Close Price]])-1</f>
        <v>4.5849285647586058E-2</v>
      </c>
      <c r="AE306" s="1">
        <f>(Table2[[#This Row],[Close Price]]/Table2[[#This Row],[Current Week Low]])-1</f>
        <v>1.5937766815292909E-2</v>
      </c>
      <c r="AF306" s="1">
        <f>(Table2[[#This Row],[Current Week High]]/Table2[[#This Row],[Close Price]])-1</f>
        <v>9.0671397889625416E-2</v>
      </c>
      <c r="AG306" s="1">
        <f>(Table2[[#This Row],[Close Price]]/Table2[[#This Row],[Current Month Low]])-1</f>
        <v>7.9318685748841045E-2</v>
      </c>
      <c r="AH306" s="1">
        <f>(Table2[[#This Row],[Current Month High]]/Table2[[#This Row],[Close Price]])-1</f>
        <v>9.0671397889625416E-2</v>
      </c>
      <c r="AI306">
        <v>31.702306471192401</v>
      </c>
      <c r="AJ306">
        <v>42.2744785439086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0.34</v>
      </c>
      <c r="AM306" t="s">
        <v>3150</v>
      </c>
      <c r="AN306">
        <v>5.2</v>
      </c>
      <c r="AO306" t="s">
        <v>3150</v>
      </c>
      <c r="AP306">
        <v>6.7976627783034996E-2</v>
      </c>
      <c r="AQ306">
        <f>(Table2[[#This Row],[Sharpe Ratio]]-AVERAGE(Table2[Sharpe Ratio]))/_xlfn.STDEV.P(Table2[Sharpe Ratio])</f>
        <v>0.13718116251797258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5.7407193229006142</v>
      </c>
      <c r="AS306">
        <f>_xlfn.RANK.AVG(Table2[[#This Row],[1Y Return vs Nifty Z-Score]],Table2[1Y Return vs Nifty Z-Score])</f>
        <v>543</v>
      </c>
      <c r="AT306">
        <f>_xlfn.RANK.AVG(Table2[[#This Row],[6M Return vs Nifty Z-Score]],Table2[6M Return vs Nifty Z-Score])</f>
        <v>132</v>
      </c>
      <c r="AU306">
        <f>_xlfn.RANK.AVG(Table2[[#This Row],[Sharpe Ratio Z-Score]],Table2[Sharpe Ratio Z-Score])</f>
        <v>311</v>
      </c>
      <c r="AV306">
        <f>(Table2[[#This Row],[Rank 1Y]]+Table2[[#This Row],[Rank 6M]]+Table2[[#This Row],[Rank Sharpe]])/3</f>
        <v>328.66666666666669</v>
      </c>
    </row>
    <row r="307" spans="1:48" x14ac:dyDescent="0.3">
      <c r="A307" t="s">
        <v>328</v>
      </c>
      <c r="B307" t="s">
        <v>329</v>
      </c>
      <c r="C307" t="s">
        <v>3104</v>
      </c>
      <c r="D307" t="s">
        <v>54</v>
      </c>
      <c r="E307">
        <v>76260.073414904997</v>
      </c>
      <c r="F307">
        <v>1899.55</v>
      </c>
      <c r="G307">
        <v>24.6322061615945</v>
      </c>
      <c r="H307">
        <f>(Table2[[#This Row],[1Y Return vs Nifty]]-AVERAGE(Table2[1Y Return vs Nifty]))/_xlfn.STDEV.P(Table2[1Y Return vs Nifty])</f>
        <v>0.17986257453558505</v>
      </c>
      <c r="I307">
        <v>1.1486498281403501</v>
      </c>
      <c r="J307">
        <f>(Table2[[#This Row],[1M Return vs Nifty]]-AVERAGE(Table2[1M Return vs Nifty]))/_xlfn.STDEV.P(Table2[1M Return vs Nifty])</f>
        <v>0.3414932150647596</v>
      </c>
      <c r="K307">
        <v>7.8716868487460001</v>
      </c>
      <c r="L307">
        <f>(Table2[[#This Row],[6M Return vs Nifty]]-AVERAGE(Table2[6M Return vs Nifty]))/_xlfn.STDEV.P(Table2[6M Return vs Nifty])</f>
        <v>0.19047009259025577</v>
      </c>
      <c r="M307">
        <v>6.9075206392097597</v>
      </c>
      <c r="N307">
        <f>(Table2[[#This Row],[1W Return vs Nifty]]-AVERAGE(Table2[1W Return vs Nifty]))/_xlfn.STDEV.P(Table2[1W Return vs Nifty])</f>
        <v>1.3906435174184268</v>
      </c>
      <c r="O307">
        <v>1877.14</v>
      </c>
      <c r="P307">
        <v>1902.7426524524001</v>
      </c>
      <c r="Q307">
        <v>1754.82322679035</v>
      </c>
      <c r="R307">
        <v>60.057450820479097</v>
      </c>
      <c r="S307" s="1">
        <f>(Table2[[#This Row],[Close Price]]-Table2[[#This Row],[20D EMA]])/Table2[[#This Row],[20D EMA]]</f>
        <v>1.193837433542509E-2</v>
      </c>
      <c r="T307" s="1">
        <f>(Table2[[#This Row],[Close Price]]-Table2[[#This Row],[50D EMA]])/Table2[[#This Row],[50D EMA]]</f>
        <v>-1.6779213144169501E-3</v>
      </c>
      <c r="U307" s="1">
        <f>(Table2[[#This Row],[Close Price]]-Table2[[#This Row],[200D EMA]])/Table2[[#This Row],[200D EMA]]</f>
        <v>8.2473705043420081E-2</v>
      </c>
      <c r="V307">
        <v>1.38477333237193</v>
      </c>
      <c r="W307">
        <v>1873.9</v>
      </c>
      <c r="X307">
        <v>1914.25</v>
      </c>
      <c r="Y307">
        <v>1846.05</v>
      </c>
      <c r="Z307">
        <v>1925</v>
      </c>
      <c r="AA307">
        <v>1756.05</v>
      </c>
      <c r="AB307">
        <v>1962.45</v>
      </c>
      <c r="AC307" s="1">
        <f>(Table2[[#This Row],[Close Price]]/Table2[[#This Row],[Day Low]])-1</f>
        <v>1.3688030311115762E-2</v>
      </c>
      <c r="AD307" s="1">
        <f>(Table2[[#This Row],[Day High]]/Table2[[#This Row],[Close Price]])-1</f>
        <v>7.7386749493302265E-3</v>
      </c>
      <c r="AE307" s="1">
        <f>(Table2[[#This Row],[Close Price]]/Table2[[#This Row],[Current Week Low]])-1</f>
        <v>2.8980796836488798E-2</v>
      </c>
      <c r="AF307" s="1">
        <f>(Table2[[#This Row],[Current Week High]]/Table2[[#This Row],[Close Price]])-1</f>
        <v>1.339791003132329E-2</v>
      </c>
      <c r="AG307" s="1">
        <f>(Table2[[#This Row],[Close Price]]/Table2[[#This Row],[Current Month Low]])-1</f>
        <v>8.1717490959824612E-2</v>
      </c>
      <c r="AH307" s="1">
        <f>(Table2[[#This Row],[Current Month High]]/Table2[[#This Row],[Close Price]])-1</f>
        <v>3.3113105735568915E-2</v>
      </c>
      <c r="AI307">
        <v>9.4338132715643095</v>
      </c>
      <c r="AJ307">
        <v>50.5309453997939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-0.01</v>
      </c>
      <c r="AM307" t="s">
        <v>3149</v>
      </c>
      <c r="AN307">
        <v>-1.65</v>
      </c>
      <c r="AO307" t="s">
        <v>3149</v>
      </c>
      <c r="AP307">
        <v>8.0985818289160006E-3</v>
      </c>
      <c r="AQ307">
        <f>(Table2[[#This Row],[Sharpe Ratio]]-AVERAGE(Table2[Sharpe Ratio]))/_xlfn.STDEV.P(Table2[Sharpe Ratio])</f>
        <v>-0.56019017856236419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256</v>
      </c>
      <c r="AT307">
        <f>_xlfn.RANK.AVG(Table2[[#This Row],[6M Return vs Nifty Z-Score]],Table2[6M Return vs Nifty Z-Score])</f>
        <v>244</v>
      </c>
      <c r="AU307">
        <f>_xlfn.RANK.AVG(Table2[[#This Row],[Sharpe Ratio Z-Score]],Table2[Sharpe Ratio Z-Score])</f>
        <v>488</v>
      </c>
      <c r="AV307">
        <f>(Table2[[#This Row],[Rank 1Y]]+Table2[[#This Row],[Rank 6M]]+Table2[[#This Row],[Rank Sharpe]])/3</f>
        <v>329.33333333333331</v>
      </c>
    </row>
    <row r="308" spans="1:48" x14ac:dyDescent="0.3">
      <c r="A308" t="s">
        <v>255</v>
      </c>
      <c r="B308" t="s">
        <v>256</v>
      </c>
      <c r="C308" t="s">
        <v>3109</v>
      </c>
      <c r="D308" t="s">
        <v>88</v>
      </c>
      <c r="E308">
        <v>95356.776387834994</v>
      </c>
      <c r="F308">
        <v>4767.8500000000004</v>
      </c>
      <c r="G308">
        <v>23.414581502149201</v>
      </c>
      <c r="H308">
        <f>(Table2[[#This Row],[1Y Return vs Nifty]]-AVERAGE(Table2[1Y Return vs Nifty]))/_xlfn.STDEV.P(Table2[1Y Return vs Nifty])</f>
        <v>0.15509774069037538</v>
      </c>
      <c r="I308">
        <v>-2.9073972687663501</v>
      </c>
      <c r="J308">
        <f>(Table2[[#This Row],[1M Return vs Nifty]]-AVERAGE(Table2[1M Return vs Nifty]))/_xlfn.STDEV.P(Table2[1M Return vs Nifty])</f>
        <v>-8.6655203403587747E-2</v>
      </c>
      <c r="K308">
        <v>-9.3025700454568003</v>
      </c>
      <c r="L308">
        <f>(Table2[[#This Row],[6M Return vs Nifty]]-AVERAGE(Table2[6M Return vs Nifty]))/_xlfn.STDEV.P(Table2[6M Return vs Nifty])</f>
        <v>-0.39055616829937168</v>
      </c>
      <c r="M308">
        <v>6.5530926615574696</v>
      </c>
      <c r="N308">
        <f>(Table2[[#This Row],[1W Return vs Nifty]]-AVERAGE(Table2[1W Return vs Nifty]))/_xlfn.STDEV.P(Table2[1W Return vs Nifty])</f>
        <v>1.3042086713502297</v>
      </c>
      <c r="O308">
        <v>4877.07</v>
      </c>
      <c r="P308">
        <v>5142.8491318933102</v>
      </c>
      <c r="Q308">
        <v>4976.4583299770002</v>
      </c>
      <c r="R308">
        <v>46.497875176783602</v>
      </c>
      <c r="S308" s="1">
        <f>(Table2[[#This Row],[Close Price]]-Table2[[#This Row],[20D EMA]])/Table2[[#This Row],[20D EMA]]</f>
        <v>-2.2394593475180663E-2</v>
      </c>
      <c r="T308" s="1">
        <f>(Table2[[#This Row],[Close Price]]-Table2[[#This Row],[50D EMA]])/Table2[[#This Row],[50D EMA]]</f>
        <v>-7.2916611449431346E-2</v>
      </c>
      <c r="U308" s="1">
        <f>(Table2[[#This Row],[Close Price]]-Table2[[#This Row],[200D EMA]])/Table2[[#This Row],[200D EMA]]</f>
        <v>-4.1919034812447416E-2</v>
      </c>
      <c r="V308">
        <v>1.00153323608883</v>
      </c>
      <c r="W308">
        <v>4741.2</v>
      </c>
      <c r="X308">
        <v>4820</v>
      </c>
      <c r="Y308">
        <v>4714.1000000000004</v>
      </c>
      <c r="Z308">
        <v>4853.95</v>
      </c>
      <c r="AA308">
        <v>4467</v>
      </c>
      <c r="AB308">
        <v>5127.5</v>
      </c>
      <c r="AC308" s="1">
        <f>(Table2[[#This Row],[Close Price]]/Table2[[#This Row],[Day Low]])-1</f>
        <v>5.6209398464523996E-3</v>
      </c>
      <c r="AD308" s="1">
        <f>(Table2[[#This Row],[Day High]]/Table2[[#This Row],[Close Price]])-1</f>
        <v>1.0937844101639005E-2</v>
      </c>
      <c r="AE308" s="1">
        <f>(Table2[[#This Row],[Close Price]]/Table2[[#This Row],[Current Week Low]])-1</f>
        <v>1.1401964319806446E-2</v>
      </c>
      <c r="AF308" s="1">
        <f>(Table2[[#This Row],[Current Week High]]/Table2[[#This Row],[Close Price]])-1</f>
        <v>1.8058454020155823E-2</v>
      </c>
      <c r="AG308" s="1">
        <f>(Table2[[#This Row],[Close Price]]/Table2[[#This Row],[Current Month Low]])-1</f>
        <v>6.734945153346783E-2</v>
      </c>
      <c r="AH308" s="1">
        <f>(Table2[[#This Row],[Current Month High]]/Table2[[#This Row],[Close Price]])-1</f>
        <v>7.5432322745052627E-2</v>
      </c>
      <c r="AI308">
        <v>31.0076869029017</v>
      </c>
      <c r="AJ308">
        <v>43.1765288809477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-0.04</v>
      </c>
      <c r="AM308" t="s">
        <v>3149</v>
      </c>
      <c r="AN308">
        <v>-5.03</v>
      </c>
      <c r="AO308" t="s">
        <v>3149</v>
      </c>
      <c r="AP308">
        <v>7.8919061839124005E-2</v>
      </c>
      <c r="AQ308">
        <f>(Table2[[#This Row],[Sharpe Ratio]]-AVERAGE(Table2[Sharpe Ratio]))/_xlfn.STDEV.P(Table2[Sharpe Ratio])</f>
        <v>0.26462252755892729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262</v>
      </c>
      <c r="AT308">
        <f>_xlfn.RANK.AVG(Table2[[#This Row],[6M Return vs Nifty Z-Score]],Table2[6M Return vs Nifty Z-Score])</f>
        <v>454</v>
      </c>
      <c r="AU308">
        <f>_xlfn.RANK.AVG(Table2[[#This Row],[Sharpe Ratio Z-Score]],Table2[Sharpe Ratio Z-Score])</f>
        <v>277</v>
      </c>
      <c r="AV308">
        <f>(Table2[[#This Row],[Rank 1Y]]+Table2[[#This Row],[Rank 6M]]+Table2[[#This Row],[Rank Sharpe]])/3</f>
        <v>331</v>
      </c>
    </row>
    <row r="309" spans="1:48" x14ac:dyDescent="0.3">
      <c r="A309" t="s">
        <v>1612</v>
      </c>
      <c r="B309" t="s">
        <v>1613</v>
      </c>
      <c r="C309" t="s">
        <v>3108</v>
      </c>
      <c r="D309" t="s">
        <v>158</v>
      </c>
      <c r="E309">
        <v>5591.1715635599903</v>
      </c>
      <c r="F309">
        <v>616.95000000000005</v>
      </c>
      <c r="G309">
        <v>41.879107506704401</v>
      </c>
      <c r="H309">
        <f>(Table2[[#This Row],[1Y Return vs Nifty]]-AVERAGE(Table2[1Y Return vs Nifty]))/_xlfn.STDEV.P(Table2[1Y Return vs Nifty])</f>
        <v>0.53064115218934849</v>
      </c>
      <c r="I309">
        <v>8.9176231106853106</v>
      </c>
      <c r="J309">
        <f>(Table2[[#This Row],[1M Return vs Nifty]]-AVERAGE(Table2[1M Return vs Nifty]))/_xlfn.STDEV.P(Table2[1M Return vs Nifty])</f>
        <v>1.161570878014289</v>
      </c>
      <c r="K309">
        <v>2.82813611919903</v>
      </c>
      <c r="L309">
        <f>(Table2[[#This Row],[6M Return vs Nifty]]-AVERAGE(Table2[6M Return vs Nifty]))/_xlfn.STDEV.P(Table2[6M Return vs Nifty])</f>
        <v>1.9840560258932504E-2</v>
      </c>
      <c r="M309">
        <v>0.174287531032711</v>
      </c>
      <c r="N309">
        <f>(Table2[[#This Row],[1W Return vs Nifty]]-AVERAGE(Table2[1W Return vs Nifty]))/_xlfn.STDEV.P(Table2[1W Return vs Nifty])</f>
        <v>-0.25139944742202558</v>
      </c>
      <c r="O309">
        <v>639.79999999999995</v>
      </c>
      <c r="P309">
        <v>634.586906838304</v>
      </c>
      <c r="Q309">
        <v>580.52849489024504</v>
      </c>
      <c r="R309">
        <v>36.9105788277461</v>
      </c>
      <c r="S309" s="1">
        <f>(Table2[[#This Row],[Close Price]]-Table2[[#This Row],[20D EMA]])/Table2[[#This Row],[20D EMA]]</f>
        <v>-3.5714285714285574E-2</v>
      </c>
      <c r="T309" s="1">
        <f>(Table2[[#This Row],[Close Price]]-Table2[[#This Row],[50D EMA]])/Table2[[#This Row],[50D EMA]]</f>
        <v>-2.7792736736684566E-2</v>
      </c>
      <c r="U309" s="1">
        <f>(Table2[[#This Row],[Close Price]]-Table2[[#This Row],[200D EMA]])/Table2[[#This Row],[200D EMA]]</f>
        <v>6.2738531235475126E-2</v>
      </c>
      <c r="V309">
        <v>0.75544933020611105</v>
      </c>
      <c r="W309">
        <v>602.6</v>
      </c>
      <c r="X309">
        <v>640.35</v>
      </c>
      <c r="Y309">
        <v>602.6</v>
      </c>
      <c r="Z309">
        <v>672.95</v>
      </c>
      <c r="AA309">
        <v>602.6</v>
      </c>
      <c r="AB309">
        <v>697.9</v>
      </c>
      <c r="AC309" s="1">
        <f>(Table2[[#This Row],[Close Price]]/Table2[[#This Row],[Day Low]])-1</f>
        <v>2.3813474941918322E-2</v>
      </c>
      <c r="AD309" s="1">
        <f>(Table2[[#This Row],[Day High]]/Table2[[#This Row],[Close Price]])-1</f>
        <v>3.7928519328956911E-2</v>
      </c>
      <c r="AE309" s="1">
        <f>(Table2[[#This Row],[Close Price]]/Table2[[#This Row],[Current Week Low]])-1</f>
        <v>2.3813474941918322E-2</v>
      </c>
      <c r="AF309" s="1">
        <f>(Table2[[#This Row],[Current Week High]]/Table2[[#This Row],[Close Price]])-1</f>
        <v>9.0769106086392659E-2</v>
      </c>
      <c r="AG309" s="1">
        <f>(Table2[[#This Row],[Close Price]]/Table2[[#This Row],[Current Month Low]])-1</f>
        <v>2.3813474941918322E-2</v>
      </c>
      <c r="AH309" s="1">
        <f>(Table2[[#This Row],[Current Month High]]/Table2[[#This Row],[Close Price]])-1</f>
        <v>0.13120998460166944</v>
      </c>
      <c r="AI309">
        <v>16.978685468838599</v>
      </c>
      <c r="AJ309">
        <v>57.385204081632601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-0.04</v>
      </c>
      <c r="AM309" t="s">
        <v>3149</v>
      </c>
      <c r="AN309">
        <v>-3.98</v>
      </c>
      <c r="AO309" t="s">
        <v>3149</v>
      </c>
      <c r="AQ309">
        <f>(Table2[[#This Row],[Sharpe Ratio]]-AVERAGE(Table2[Sharpe Ratio]))/_xlfn.STDEV.P(Table2[Sharpe Ratio])</f>
        <v>-0.65451053890290556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0.80614260413763872</v>
      </c>
      <c r="AS309">
        <f>_xlfn.RANK.AVG(Table2[[#This Row],[1Y Return vs Nifty Z-Score]],Table2[1Y Return vs Nifty Z-Score])</f>
        <v>160</v>
      </c>
      <c r="AT309">
        <f>_xlfn.RANK.AVG(Table2[[#This Row],[6M Return vs Nifty Z-Score]],Table2[6M Return vs Nifty Z-Score])</f>
        <v>299</v>
      </c>
      <c r="AU309">
        <f>_xlfn.RANK.AVG(Table2[[#This Row],[Sharpe Ratio Z-Score]],Table2[Sharpe Ratio Z-Score])</f>
        <v>534</v>
      </c>
      <c r="AV309">
        <f>(Table2[[#This Row],[Rank 1Y]]+Table2[[#This Row],[Rank 6M]]+Table2[[#This Row],[Rank Sharpe]])/3</f>
        <v>331</v>
      </c>
    </row>
    <row r="310" spans="1:48" x14ac:dyDescent="0.3">
      <c r="A310" t="s">
        <v>733</v>
      </c>
      <c r="B310" t="s">
        <v>734</v>
      </c>
      <c r="C310" t="s">
        <v>3104</v>
      </c>
      <c r="D310" t="s">
        <v>565</v>
      </c>
      <c r="E310">
        <v>22503.690110854899</v>
      </c>
      <c r="F310">
        <v>866.05</v>
      </c>
      <c r="G310">
        <v>-11.1333189795332</v>
      </c>
      <c r="H310">
        <f>(Table2[[#This Row],[1Y Return vs Nifty]]-AVERAGE(Table2[1Y Return vs Nifty]))/_xlfn.STDEV.P(Table2[1Y Return vs Nifty])</f>
        <v>-0.54755969031095564</v>
      </c>
      <c r="I310">
        <v>-2.0746601590332299</v>
      </c>
      <c r="J310">
        <f>(Table2[[#This Row],[1M Return vs Nifty]]-AVERAGE(Table2[1M Return vs Nifty]))/_xlfn.STDEV.P(Table2[1M Return vs Nifty])</f>
        <v>1.2469012845076159E-3</v>
      </c>
      <c r="K310">
        <v>13.30334578183</v>
      </c>
      <c r="L310">
        <f>(Table2[[#This Row],[6M Return vs Nifty]]-AVERAGE(Table2[6M Return vs Nifty]))/_xlfn.STDEV.P(Table2[6M Return vs Nifty])</f>
        <v>0.37422980340387657</v>
      </c>
      <c r="M310">
        <v>-5.9757414300683198</v>
      </c>
      <c r="N310">
        <f>(Table2[[#This Row],[1W Return vs Nifty]]-AVERAGE(Table2[1W Return vs Nifty]))/_xlfn.STDEV.P(Table2[1W Return vs Nifty])</f>
        <v>-1.7512156021422467</v>
      </c>
      <c r="O310">
        <v>929.42</v>
      </c>
      <c r="P310">
        <v>937.59455814519799</v>
      </c>
      <c r="Q310">
        <v>849.22500858795797</v>
      </c>
      <c r="R310">
        <v>29.682526665254102</v>
      </c>
      <c r="S310" s="1">
        <f>(Table2[[#This Row],[Close Price]]-Table2[[#This Row],[20D EMA]])/Table2[[#This Row],[20D EMA]]</f>
        <v>-6.818230724537884E-2</v>
      </c>
      <c r="T310" s="1">
        <f>(Table2[[#This Row],[Close Price]]-Table2[[#This Row],[50D EMA]])/Table2[[#This Row],[50D EMA]]</f>
        <v>-7.630649892713913E-2</v>
      </c>
      <c r="U310" s="1">
        <f>(Table2[[#This Row],[Close Price]]-Table2[[#This Row],[200D EMA]])/Table2[[#This Row],[200D EMA]]</f>
        <v>1.9812171382019943E-2</v>
      </c>
      <c r="V310">
        <v>1.64718927447487</v>
      </c>
      <c r="W310">
        <v>850.15</v>
      </c>
      <c r="X310">
        <v>870</v>
      </c>
      <c r="Y310">
        <v>833.65</v>
      </c>
      <c r="Z310">
        <v>895</v>
      </c>
      <c r="AA310">
        <v>833.65</v>
      </c>
      <c r="AB310">
        <v>1025.2</v>
      </c>
      <c r="AC310" s="1">
        <f>(Table2[[#This Row],[Close Price]]/Table2[[#This Row],[Day Low]])-1</f>
        <v>1.8702581897312109E-2</v>
      </c>
      <c r="AD310" s="1">
        <f>(Table2[[#This Row],[Day High]]/Table2[[#This Row],[Close Price]])-1</f>
        <v>4.5609375902084803E-3</v>
      </c>
      <c r="AE310" s="1">
        <f>(Table2[[#This Row],[Close Price]]/Table2[[#This Row],[Current Week Low]])-1</f>
        <v>3.8865231212139362E-2</v>
      </c>
      <c r="AF310" s="1">
        <f>(Table2[[#This Row],[Current Week High]]/Table2[[#This Row],[Close Price]])-1</f>
        <v>3.3427631199122398E-2</v>
      </c>
      <c r="AG310" s="1">
        <f>(Table2[[#This Row],[Close Price]]/Table2[[#This Row],[Current Month Low]])-1</f>
        <v>3.8865231212139362E-2</v>
      </c>
      <c r="AH310" s="1">
        <f>(Table2[[#This Row],[Current Month High]]/Table2[[#This Row],[Close Price]])-1</f>
        <v>0.1837653715143468</v>
      </c>
      <c r="AI310">
        <v>38.814156226545798</v>
      </c>
      <c r="AJ310">
        <v>43.385761589403899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-0.09</v>
      </c>
      <c r="AM310" t="s">
        <v>3149</v>
      </c>
      <c r="AN310">
        <v>-10.55</v>
      </c>
      <c r="AO310" t="s">
        <v>3149</v>
      </c>
      <c r="AP310">
        <v>7.9496149043724998E-2</v>
      </c>
      <c r="AQ310">
        <f>(Table2[[#This Row],[Sharpe Ratio]]-AVERAGE(Table2[Sharpe Ratio]))/_xlfn.STDEV.P(Table2[Sharpe Ratio])</f>
        <v>0.27134358986782875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516</v>
      </c>
      <c r="AT310">
        <f>_xlfn.RANK.AVG(Table2[[#This Row],[6M Return vs Nifty Z-Score]],Table2[6M Return vs Nifty Z-Score])</f>
        <v>202</v>
      </c>
      <c r="AU310">
        <f>_xlfn.RANK.AVG(Table2[[#This Row],[Sharpe Ratio Z-Score]],Table2[Sharpe Ratio Z-Score])</f>
        <v>276</v>
      </c>
      <c r="AV310">
        <f>(Table2[[#This Row],[Rank 1Y]]+Table2[[#This Row],[Rank 6M]]+Table2[[#This Row],[Rank Sharpe]])/3</f>
        <v>331.33333333333331</v>
      </c>
    </row>
    <row r="311" spans="1:48" x14ac:dyDescent="0.3">
      <c r="A311" t="s">
        <v>35</v>
      </c>
      <c r="B311" t="s">
        <v>36</v>
      </c>
      <c r="C311" t="s">
        <v>3106</v>
      </c>
      <c r="D311" t="s">
        <v>37</v>
      </c>
      <c r="E311">
        <v>571931.76376846503</v>
      </c>
      <c r="F311">
        <v>457.15</v>
      </c>
      <c r="G311">
        <v>-10.898800600764099</v>
      </c>
      <c r="H311">
        <f>(Table2[[#This Row],[1Y Return vs Nifty]]-AVERAGE(Table2[1Y Return vs Nifty]))/_xlfn.STDEV.P(Table2[1Y Return vs Nifty])</f>
        <v>-0.54278990461483601</v>
      </c>
      <c r="I311">
        <v>1.7404615345848999</v>
      </c>
      <c r="J311">
        <f>(Table2[[#This Row],[1M Return vs Nifty]]-AVERAGE(Table2[1M Return vs Nifty]))/_xlfn.STDEV.P(Table2[1M Return vs Nifty])</f>
        <v>0.40396370421132988</v>
      </c>
      <c r="K311">
        <v>1.4967763526215301</v>
      </c>
      <c r="L311">
        <f>(Table2[[#This Row],[6M Return vs Nifty]]-AVERAGE(Table2[6M Return vs Nifty]))/_xlfn.STDEV.P(Table2[6M Return vs Nifty])</f>
        <v>-2.5200980218695192E-2</v>
      </c>
      <c r="M311">
        <v>-1.9217896447138401E-2</v>
      </c>
      <c r="N311">
        <f>(Table2[[#This Row],[1W Return vs Nifty]]-AVERAGE(Table2[1W Return vs Nifty]))/_xlfn.STDEV.P(Table2[1W Return vs Nifty])</f>
        <v>-0.2985898863607655</v>
      </c>
      <c r="O311">
        <v>476.95</v>
      </c>
      <c r="P311">
        <v>485.68377686710699</v>
      </c>
      <c r="Q311">
        <v>467.69811237366702</v>
      </c>
      <c r="R311">
        <v>15.5488989791367</v>
      </c>
      <c r="S311" s="1">
        <f>(Table2[[#This Row],[Close Price]]-Table2[[#This Row],[20D EMA]])/Table2[[#This Row],[20D EMA]]</f>
        <v>-4.1513785512108214E-2</v>
      </c>
      <c r="T311" s="1">
        <f>(Table2[[#This Row],[Close Price]]-Table2[[#This Row],[50D EMA]])/Table2[[#This Row],[50D EMA]]</f>
        <v>-5.8749701402759501E-2</v>
      </c>
      <c r="U311" s="1">
        <f>(Table2[[#This Row],[Close Price]]-Table2[[#This Row],[200D EMA]])/Table2[[#This Row],[200D EMA]]</f>
        <v>-2.2553249830607896E-2</v>
      </c>
      <c r="V311">
        <v>0.817389892312397</v>
      </c>
      <c r="W311">
        <v>455.4</v>
      </c>
      <c r="X311">
        <v>464.05</v>
      </c>
      <c r="Y311">
        <v>455.4</v>
      </c>
      <c r="Z311">
        <v>473.75</v>
      </c>
      <c r="AA311">
        <v>455.4</v>
      </c>
      <c r="AB311">
        <v>493.45</v>
      </c>
      <c r="AC311" s="1">
        <f>(Table2[[#This Row],[Close Price]]/Table2[[#This Row],[Day Low]])-1</f>
        <v>3.8427755819059328E-3</v>
      </c>
      <c r="AD311" s="1">
        <f>(Table2[[#This Row],[Day High]]/Table2[[#This Row],[Close Price]])-1</f>
        <v>1.5093514163841304E-2</v>
      </c>
      <c r="AE311" s="1">
        <f>(Table2[[#This Row],[Close Price]]/Table2[[#This Row],[Current Week Low]])-1</f>
        <v>3.8427755819059328E-3</v>
      </c>
      <c r="AF311" s="1">
        <f>(Table2[[#This Row],[Current Week High]]/Table2[[#This Row],[Close Price]])-1</f>
        <v>3.6311932626052812E-2</v>
      </c>
      <c r="AG311" s="1">
        <f>(Table2[[#This Row],[Close Price]]/Table2[[#This Row],[Current Month Low]])-1</f>
        <v>3.8427755819059328E-3</v>
      </c>
      <c r="AH311" s="1">
        <f>(Table2[[#This Row],[Current Month High]]/Table2[[#This Row],[Close Price]])-1</f>
        <v>7.9405009296729778E-2</v>
      </c>
      <c r="AI311">
        <v>15.607568631740101</v>
      </c>
      <c r="AJ311">
        <v>14.473519469137299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0.02</v>
      </c>
      <c r="AM311" t="s">
        <v>3150</v>
      </c>
      <c r="AN311">
        <v>-6.76</v>
      </c>
      <c r="AO311" t="s">
        <v>3149</v>
      </c>
      <c r="AP311">
        <v>0.11414832217774</v>
      </c>
      <c r="AQ311">
        <f>(Table2[[#This Row],[Sharpe Ratio]]-AVERAGE(Table2[Sharpe Ratio]))/_xlfn.STDEV.P(Table2[Sharpe Ratio])</f>
        <v>0.67492109585946714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511</v>
      </c>
      <c r="AT311">
        <f>_xlfn.RANK.AVG(Table2[[#This Row],[6M Return vs Nifty Z-Score]],Table2[6M Return vs Nifty Z-Score])</f>
        <v>309</v>
      </c>
      <c r="AU311">
        <f>_xlfn.RANK.AVG(Table2[[#This Row],[Sharpe Ratio Z-Score]],Table2[Sharpe Ratio Z-Score])</f>
        <v>177</v>
      </c>
      <c r="AV311">
        <f>(Table2[[#This Row],[Rank 1Y]]+Table2[[#This Row],[Rank 6M]]+Table2[[#This Row],[Rank Sharpe]])/3</f>
        <v>332.33333333333331</v>
      </c>
    </row>
    <row r="312" spans="1:48" x14ac:dyDescent="0.3">
      <c r="A312" t="s">
        <v>1442</v>
      </c>
      <c r="B312" t="s">
        <v>1443</v>
      </c>
      <c r="C312" t="s">
        <v>3115</v>
      </c>
      <c r="D312" t="s">
        <v>134</v>
      </c>
      <c r="E312">
        <v>7011.4706195999997</v>
      </c>
      <c r="F312">
        <v>995.1</v>
      </c>
      <c r="G312">
        <v>6.1269089993008299</v>
      </c>
      <c r="H312">
        <f>(Table2[[#This Row],[1Y Return vs Nifty]]-AVERAGE(Table2[1Y Return vs Nifty]))/_xlfn.STDEV.P(Table2[1Y Return vs Nifty])</f>
        <v>-0.19651006700504148</v>
      </c>
      <c r="I312">
        <v>9.9205278995226802</v>
      </c>
      <c r="J312">
        <f>(Table2[[#This Row],[1M Return vs Nifty]]-AVERAGE(Table2[1M Return vs Nifty]))/_xlfn.STDEV.P(Table2[1M Return vs Nifty])</f>
        <v>1.2674355509226787</v>
      </c>
      <c r="K312">
        <v>6.2273001161029198</v>
      </c>
      <c r="L312">
        <f>(Table2[[#This Row],[6M Return vs Nifty]]-AVERAGE(Table2[6M Return vs Nifty]))/_xlfn.STDEV.P(Table2[6M Return vs Nifty])</f>
        <v>0.13483846435680202</v>
      </c>
      <c r="M312">
        <v>2.21914796955119</v>
      </c>
      <c r="N312">
        <f>(Table2[[#This Row],[1W Return vs Nifty]]-AVERAGE(Table2[1W Return vs Nifty]))/_xlfn.STDEV.P(Table2[1W Return vs Nifty])</f>
        <v>0.24728352451787</v>
      </c>
      <c r="O312">
        <v>983.02</v>
      </c>
      <c r="P312">
        <v>963.41754793590405</v>
      </c>
      <c r="Q312">
        <v>900.06795805836896</v>
      </c>
      <c r="R312">
        <v>53.514725269018797</v>
      </c>
      <c r="S312" s="1">
        <f>(Table2[[#This Row],[Close Price]]-Table2[[#This Row],[20D EMA]])/Table2[[#This Row],[20D EMA]]</f>
        <v>1.2288661471791053E-2</v>
      </c>
      <c r="T312" s="1">
        <f>(Table2[[#This Row],[Close Price]]-Table2[[#This Row],[50D EMA]])/Table2[[#This Row],[50D EMA]]</f>
        <v>3.2885483694971886E-2</v>
      </c>
      <c r="U312" s="1">
        <f>(Table2[[#This Row],[Close Price]]-Table2[[#This Row],[200D EMA]])/Table2[[#This Row],[200D EMA]]</f>
        <v>0.10558318523707327</v>
      </c>
      <c r="V312">
        <v>0.95010583718285002</v>
      </c>
      <c r="W312">
        <v>980</v>
      </c>
      <c r="X312">
        <v>1003.85</v>
      </c>
      <c r="Y312">
        <v>971.1</v>
      </c>
      <c r="Z312">
        <v>1019.9</v>
      </c>
      <c r="AA312">
        <v>968.15</v>
      </c>
      <c r="AB312">
        <v>1027</v>
      </c>
      <c r="AC312" s="1">
        <f>(Table2[[#This Row],[Close Price]]/Table2[[#This Row],[Day Low]])-1</f>
        <v>1.5408163265306252E-2</v>
      </c>
      <c r="AD312" s="1">
        <f>(Table2[[#This Row],[Day High]]/Table2[[#This Row],[Close Price]])-1</f>
        <v>8.7930861219978063E-3</v>
      </c>
      <c r="AE312" s="1">
        <f>(Table2[[#This Row],[Close Price]]/Table2[[#This Row],[Current Week Low]])-1</f>
        <v>2.4714241581711427E-2</v>
      </c>
      <c r="AF312" s="1">
        <f>(Table2[[#This Row],[Current Week High]]/Table2[[#This Row],[Close Price]])-1</f>
        <v>2.4922118380062308E-2</v>
      </c>
      <c r="AG312" s="1">
        <f>(Table2[[#This Row],[Close Price]]/Table2[[#This Row],[Current Month Low]])-1</f>
        <v>2.7836595568868416E-2</v>
      </c>
      <c r="AH312" s="1">
        <f>(Table2[[#This Row],[Current Month High]]/Table2[[#This Row],[Close Price]])-1</f>
        <v>3.2057079690483326E-2</v>
      </c>
      <c r="AI312">
        <v>6.3963420761732497</v>
      </c>
      <c r="AJ312">
        <v>32.928132514026103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0.2</v>
      </c>
      <c r="AM312" t="s">
        <v>3150</v>
      </c>
      <c r="AN312">
        <v>0.57999999999999996</v>
      </c>
      <c r="AO312" t="s">
        <v>3150</v>
      </c>
      <c r="AP312">
        <v>5.4741576552028999E-2</v>
      </c>
      <c r="AQ312">
        <f>(Table2[[#This Row],[Sharpe Ratio]]-AVERAGE(Table2[Sharpe Ratio]))/_xlfn.STDEV.P(Table2[Sharpe Ratio])</f>
        <v>-1.6961232731628962E-2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1.4360862400606802</v>
      </c>
      <c r="AS312">
        <f>_xlfn.RANK.AVG(Table2[[#This Row],[1Y Return vs Nifty Z-Score]],Table2[1Y Return vs Nifty Z-Score])</f>
        <v>372</v>
      </c>
      <c r="AT312">
        <f>_xlfn.RANK.AVG(Table2[[#This Row],[6M Return vs Nifty Z-Score]],Table2[6M Return vs Nifty Z-Score])</f>
        <v>268</v>
      </c>
      <c r="AU312">
        <f>_xlfn.RANK.AVG(Table2[[#This Row],[Sharpe Ratio Z-Score]],Table2[Sharpe Ratio Z-Score])</f>
        <v>357</v>
      </c>
      <c r="AV312">
        <f>(Table2[[#This Row],[Rank 1Y]]+Table2[[#This Row],[Rank 6M]]+Table2[[#This Row],[Rank Sharpe]])/3</f>
        <v>332.33333333333331</v>
      </c>
    </row>
    <row r="313" spans="1:48" x14ac:dyDescent="0.3">
      <c r="A313" t="s">
        <v>959</v>
      </c>
      <c r="B313" t="s">
        <v>960</v>
      </c>
      <c r="C313" t="s">
        <v>3113</v>
      </c>
      <c r="D313" t="s">
        <v>819</v>
      </c>
      <c r="E313">
        <v>14637.69184392</v>
      </c>
      <c r="F313">
        <v>1112.7</v>
      </c>
      <c r="G313">
        <v>-6.7410474248937797</v>
      </c>
      <c r="H313">
        <f>(Table2[[#This Row],[1Y Return vs Nifty]]-AVERAGE(Table2[1Y Return vs Nifty]))/_xlfn.STDEV.P(Table2[1Y Return vs Nifty])</f>
        <v>-0.45822684507830475</v>
      </c>
      <c r="I313">
        <v>-1.2672373841698801</v>
      </c>
      <c r="J313">
        <f>(Table2[[#This Row],[1M Return vs Nifty]]-AVERAGE(Table2[1M Return vs Nifty]))/_xlfn.STDEV.P(Table2[1M Return vs Nifty])</f>
        <v>8.647687417035245E-2</v>
      </c>
      <c r="K313">
        <v>-14.3704114887479</v>
      </c>
      <c r="L313">
        <f>(Table2[[#This Row],[6M Return vs Nifty]]-AVERAGE(Table2[6M Return vs Nifty]))/_xlfn.STDEV.P(Table2[6M Return vs Nifty])</f>
        <v>-0.56200748539075962</v>
      </c>
      <c r="M313">
        <v>2.1155892576034301</v>
      </c>
      <c r="N313">
        <f>(Table2[[#This Row],[1W Return vs Nifty]]-AVERAGE(Table2[1W Return vs Nifty]))/_xlfn.STDEV.P(Table2[1W Return vs Nifty])</f>
        <v>0.22202851675714855</v>
      </c>
      <c r="O313">
        <v>1147.21</v>
      </c>
      <c r="P313">
        <v>1210.7518004287001</v>
      </c>
      <c r="Q313">
        <v>1202.8985573105699</v>
      </c>
      <c r="R313">
        <v>35.9378666186362</v>
      </c>
      <c r="S313" s="1">
        <f>(Table2[[#This Row],[Close Price]]-Table2[[#This Row],[20D EMA]])/Table2[[#This Row],[20D EMA]]</f>
        <v>-3.0081676414954534E-2</v>
      </c>
      <c r="T313" s="1">
        <f>(Table2[[#This Row],[Close Price]]-Table2[[#This Row],[50D EMA]])/Table2[[#This Row],[50D EMA]]</f>
        <v>-8.0984228471914818E-2</v>
      </c>
      <c r="U313" s="1">
        <f>(Table2[[#This Row],[Close Price]]-Table2[[#This Row],[200D EMA]])/Table2[[#This Row],[200D EMA]]</f>
        <v>-7.4984342413906474E-2</v>
      </c>
      <c r="V313">
        <v>0.53121390753444397</v>
      </c>
      <c r="W313">
        <v>1075</v>
      </c>
      <c r="X313">
        <v>1112.7</v>
      </c>
      <c r="Y313">
        <v>1075</v>
      </c>
      <c r="Z313">
        <v>1133.9000000000001</v>
      </c>
      <c r="AA313">
        <v>1075</v>
      </c>
      <c r="AB313">
        <v>1249.9000000000001</v>
      </c>
      <c r="AC313" s="1">
        <f>(Table2[[#This Row],[Close Price]]/Table2[[#This Row],[Day Low]])-1</f>
        <v>3.5069767441860522E-2</v>
      </c>
      <c r="AD313" s="1">
        <f>(Table2[[#This Row],[Day High]]/Table2[[#This Row],[Close Price]])-1</f>
        <v>0</v>
      </c>
      <c r="AE313" s="1">
        <f>(Table2[[#This Row],[Close Price]]/Table2[[#This Row],[Current Week Low]])-1</f>
        <v>3.5069767441860522E-2</v>
      </c>
      <c r="AF313" s="1">
        <f>(Table2[[#This Row],[Current Week High]]/Table2[[#This Row],[Close Price]])-1</f>
        <v>1.9052754560977769E-2</v>
      </c>
      <c r="AG313" s="1">
        <f>(Table2[[#This Row],[Close Price]]/Table2[[#This Row],[Current Month Low]])-1</f>
        <v>3.5069767441860522E-2</v>
      </c>
      <c r="AH313" s="1">
        <f>(Table2[[#This Row],[Current Month High]]/Table2[[#This Row],[Close Price]])-1</f>
        <v>0.1233036757436865</v>
      </c>
      <c r="AI313">
        <v>70.481711153051094</v>
      </c>
      <c r="AJ313">
        <v>42.4894352669996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-0.12</v>
      </c>
      <c r="AM313" t="s">
        <v>3149</v>
      </c>
      <c r="AN313">
        <v>-11.69</v>
      </c>
      <c r="AO313" t="s">
        <v>3149</v>
      </c>
      <c r="AP313">
        <v>0.22367247711022001</v>
      </c>
      <c r="AQ313">
        <f>(Table2[[#This Row],[Sharpe Ratio]]-AVERAGE(Table2[Sharpe Ratio]))/_xlfn.STDEV.P(Table2[Sharpe Ratio])</f>
        <v>1.9504972371463567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474</v>
      </c>
      <c r="AT313">
        <f>_xlfn.RANK.AVG(Table2[[#This Row],[6M Return vs Nifty Z-Score]],Table2[6M Return vs Nifty Z-Score])</f>
        <v>507</v>
      </c>
      <c r="AU313">
        <f>_xlfn.RANK.AVG(Table2[[#This Row],[Sharpe Ratio Z-Score]],Table2[Sharpe Ratio Z-Score])</f>
        <v>18</v>
      </c>
      <c r="AV313">
        <f>(Table2[[#This Row],[Rank 1Y]]+Table2[[#This Row],[Rank 6M]]+Table2[[#This Row],[Rank Sharpe]])/3</f>
        <v>333</v>
      </c>
    </row>
    <row r="314" spans="1:48" x14ac:dyDescent="0.3">
      <c r="A314" t="s">
        <v>599</v>
      </c>
      <c r="B314" t="s">
        <v>600</v>
      </c>
      <c r="C314" t="s">
        <v>3109</v>
      </c>
      <c r="D314" t="s">
        <v>416</v>
      </c>
      <c r="E314">
        <v>30567.408530979999</v>
      </c>
      <c r="F314">
        <v>481.3</v>
      </c>
      <c r="G314">
        <v>-3.5081926191411301</v>
      </c>
      <c r="H314">
        <f>(Table2[[#This Row],[1Y Return vs Nifty]]-AVERAGE(Table2[1Y Return vs Nifty]))/_xlfn.STDEV.P(Table2[1Y Return vs Nifty])</f>
        <v>-0.39247496375009266</v>
      </c>
      <c r="I314">
        <v>1.64484862738897</v>
      </c>
      <c r="J314">
        <f>(Table2[[#This Row],[1M Return vs Nifty]]-AVERAGE(Table2[1M Return vs Nifty]))/_xlfn.STDEV.P(Table2[1M Return vs Nifty])</f>
        <v>0.39387099226222105</v>
      </c>
      <c r="K314">
        <v>-3.9128922585619001</v>
      </c>
      <c r="L314">
        <f>(Table2[[#This Row],[6M Return vs Nifty]]-AVERAGE(Table2[6M Return vs Nifty]))/_xlfn.STDEV.P(Table2[6M Return vs Nifty])</f>
        <v>-0.2082167313612597</v>
      </c>
      <c r="M314">
        <v>9.0850663069663309</v>
      </c>
      <c r="N314">
        <f>(Table2[[#This Row],[1W Return vs Nifty]]-AVERAGE(Table2[1W Return vs Nifty]))/_xlfn.STDEV.P(Table2[1W Return vs Nifty])</f>
        <v>1.9216846215822101</v>
      </c>
      <c r="O314">
        <v>486.85</v>
      </c>
      <c r="P314">
        <v>498.31995133049702</v>
      </c>
      <c r="Q314">
        <v>490.97839676283701</v>
      </c>
      <c r="R314">
        <v>48.425524961156903</v>
      </c>
      <c r="S314" s="1">
        <f>(Table2[[#This Row],[Close Price]]-Table2[[#This Row],[20D EMA]])/Table2[[#This Row],[20D EMA]]</f>
        <v>-1.1399815138132917E-2</v>
      </c>
      <c r="T314" s="1">
        <f>(Table2[[#This Row],[Close Price]]-Table2[[#This Row],[50D EMA]])/Table2[[#This Row],[50D EMA]]</f>
        <v>-3.4154665662200212E-2</v>
      </c>
      <c r="U314" s="1">
        <f>(Table2[[#This Row],[Close Price]]-Table2[[#This Row],[200D EMA]])/Table2[[#This Row],[200D EMA]]</f>
        <v>-1.9712469686343582E-2</v>
      </c>
      <c r="V314">
        <v>0.88414140307293798</v>
      </c>
      <c r="W314">
        <v>477.15</v>
      </c>
      <c r="X314">
        <v>486.25</v>
      </c>
      <c r="Y314">
        <v>465.6</v>
      </c>
      <c r="Z314">
        <v>491.35</v>
      </c>
      <c r="AA314">
        <v>448.15</v>
      </c>
      <c r="AB314">
        <v>505.5</v>
      </c>
      <c r="AC314" s="1">
        <f>(Table2[[#This Row],[Close Price]]/Table2[[#This Row],[Day Low]])-1</f>
        <v>8.6974745887038463E-3</v>
      </c>
      <c r="AD314" s="1">
        <f>(Table2[[#This Row],[Day High]]/Table2[[#This Row],[Close Price]])-1</f>
        <v>1.0284645751090782E-2</v>
      </c>
      <c r="AE314" s="1">
        <f>(Table2[[#This Row],[Close Price]]/Table2[[#This Row],[Current Week Low]])-1</f>
        <v>3.3719931271477543E-2</v>
      </c>
      <c r="AF314" s="1">
        <f>(Table2[[#This Row],[Current Week High]]/Table2[[#This Row],[Close Price]])-1</f>
        <v>2.0880947434032793E-2</v>
      </c>
      <c r="AG314" s="1">
        <f>(Table2[[#This Row],[Close Price]]/Table2[[#This Row],[Current Month Low]])-1</f>
        <v>7.3970768715831747E-2</v>
      </c>
      <c r="AH314" s="1">
        <f>(Table2[[#This Row],[Current Month High]]/Table2[[#This Row],[Close Price]])-1</f>
        <v>5.0280490338665995E-2</v>
      </c>
      <c r="AI314">
        <v>21.525036359858699</v>
      </c>
      <c r="AJ314">
        <v>16.270080927648198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0.09</v>
      </c>
      <c r="AM314" t="s">
        <v>3150</v>
      </c>
      <c r="AN314">
        <v>-4.3499999999999996</v>
      </c>
      <c r="AO314" t="s">
        <v>3149</v>
      </c>
      <c r="AP314">
        <v>0.11577043802421499</v>
      </c>
      <c r="AQ314">
        <f>(Table2[[#This Row],[Sharpe Ratio]]-AVERAGE(Table2[Sharpe Ratio]))/_xlfn.STDEV.P(Table2[Sharpe Ratio])</f>
        <v>0.6938131135467297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447</v>
      </c>
      <c r="AT314">
        <f>_xlfn.RANK.AVG(Table2[[#This Row],[6M Return vs Nifty Z-Score]],Table2[6M Return vs Nifty Z-Score])</f>
        <v>384</v>
      </c>
      <c r="AU314">
        <f>_xlfn.RANK.AVG(Table2[[#This Row],[Sharpe Ratio Z-Score]],Table2[Sharpe Ratio Z-Score])</f>
        <v>170</v>
      </c>
      <c r="AV314">
        <f>(Table2[[#This Row],[Rank 1Y]]+Table2[[#This Row],[Rank 6M]]+Table2[[#This Row],[Rank Sharpe]])/3</f>
        <v>333.66666666666669</v>
      </c>
    </row>
    <row r="315" spans="1:48" x14ac:dyDescent="0.3">
      <c r="A315" t="s">
        <v>1373</v>
      </c>
      <c r="B315" t="s">
        <v>1374</v>
      </c>
      <c r="C315" t="s">
        <v>3117</v>
      </c>
      <c r="D315" t="s">
        <v>134</v>
      </c>
      <c r="E315">
        <v>7764.2807196399899</v>
      </c>
      <c r="F315">
        <v>327.39999999999998</v>
      </c>
      <c r="G315">
        <v>80.067785568737193</v>
      </c>
      <c r="H315">
        <f>(Table2[[#This Row],[1Y Return vs Nifty]]-AVERAGE(Table2[1Y Return vs Nifty]))/_xlfn.STDEV.P(Table2[1Y Return vs Nifty])</f>
        <v>1.3073470604002466</v>
      </c>
      <c r="I315">
        <v>-16.994224267997001</v>
      </c>
      <c r="J315">
        <f>(Table2[[#This Row],[1M Return vs Nifty]]-AVERAGE(Table2[1M Return vs Nifty]))/_xlfn.STDEV.P(Table2[1M Return vs Nifty])</f>
        <v>-1.5736331789693763</v>
      </c>
      <c r="K315">
        <v>-31.129675289202002</v>
      </c>
      <c r="L315">
        <f>(Table2[[#This Row],[6M Return vs Nifty]]-AVERAGE(Table2[6M Return vs Nifty]))/_xlfn.STDEV.P(Table2[6M Return vs Nifty])</f>
        <v>-1.1289940188533905</v>
      </c>
      <c r="M315">
        <v>-5.6890949397044199</v>
      </c>
      <c r="N315">
        <f>(Table2[[#This Row],[1W Return vs Nifty]]-AVERAGE(Table2[1W Return vs Nifty]))/_xlfn.STDEV.P(Table2[1W Return vs Nifty])</f>
        <v>-1.681310722074062</v>
      </c>
      <c r="O315">
        <v>383.04</v>
      </c>
      <c r="P315">
        <v>404.39640133229699</v>
      </c>
      <c r="Q315">
        <v>370.20209799823198</v>
      </c>
      <c r="R315">
        <v>17.904495605979601</v>
      </c>
      <c r="S315" s="1">
        <f>(Table2[[#This Row],[Close Price]]-Table2[[#This Row],[20D EMA]])/Table2[[#This Row],[20D EMA]]</f>
        <v>-0.14525898078529667</v>
      </c>
      <c r="T315" s="1">
        <f>(Table2[[#This Row],[Close Price]]-Table2[[#This Row],[50D EMA]])/Table2[[#This Row],[50D EMA]]</f>
        <v>-0.19039833460097538</v>
      </c>
      <c r="U315" s="1">
        <f>(Table2[[#This Row],[Close Price]]-Table2[[#This Row],[200D EMA]])/Table2[[#This Row],[200D EMA]]</f>
        <v>-0.11561819403421213</v>
      </c>
      <c r="V315">
        <v>0.84359518114380505</v>
      </c>
      <c r="W315">
        <v>315.2</v>
      </c>
      <c r="X315">
        <v>332.65</v>
      </c>
      <c r="Y315">
        <v>315.2</v>
      </c>
      <c r="Z315">
        <v>342.55</v>
      </c>
      <c r="AA315">
        <v>315.2</v>
      </c>
      <c r="AB315">
        <v>456</v>
      </c>
      <c r="AC315" s="1">
        <f>(Table2[[#This Row],[Close Price]]/Table2[[#This Row],[Day Low]])-1</f>
        <v>3.8705583756345252E-2</v>
      </c>
      <c r="AD315" s="1">
        <f>(Table2[[#This Row],[Day High]]/Table2[[#This Row],[Close Price]])-1</f>
        <v>1.6035430665852113E-2</v>
      </c>
      <c r="AE315" s="1">
        <f>(Table2[[#This Row],[Close Price]]/Table2[[#This Row],[Current Week Low]])-1</f>
        <v>3.8705583756345252E-2</v>
      </c>
      <c r="AF315" s="1">
        <f>(Table2[[#This Row],[Current Week High]]/Table2[[#This Row],[Close Price]])-1</f>
        <v>4.6273671350030687E-2</v>
      </c>
      <c r="AG315" s="1">
        <f>(Table2[[#This Row],[Close Price]]/Table2[[#This Row],[Current Month Low]])-1</f>
        <v>3.8705583756345252E-2</v>
      </c>
      <c r="AH315" s="1">
        <f>(Table2[[#This Row],[Current Month High]]/Table2[[#This Row],[Close Price]])-1</f>
        <v>0.39279169211973142</v>
      </c>
      <c r="AI315">
        <v>73.976786805131297</v>
      </c>
      <c r="AJ315">
        <v>110.343719884355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-0.22</v>
      </c>
      <c r="AM315" t="s">
        <v>3149</v>
      </c>
      <c r="AN315">
        <v>-22.61</v>
      </c>
      <c r="AO315" t="s">
        <v>3149</v>
      </c>
      <c r="AP315">
        <v>8.9772381763190995E-2</v>
      </c>
      <c r="AQ315">
        <f>(Table2[[#This Row],[Sharpe Ratio]]-AVERAGE(Table2[Sharpe Ratio]))/_xlfn.STDEV.P(Table2[Sharpe Ratio])</f>
        <v>0.39102602236268319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67</v>
      </c>
      <c r="AT315">
        <f>_xlfn.RANK.AVG(Table2[[#This Row],[6M Return vs Nifty Z-Score]],Table2[6M Return vs Nifty Z-Score])</f>
        <v>688</v>
      </c>
      <c r="AU315">
        <f>_xlfn.RANK.AVG(Table2[[#This Row],[Sharpe Ratio Z-Score]],Table2[Sharpe Ratio Z-Score])</f>
        <v>247</v>
      </c>
      <c r="AV315">
        <f>(Table2[[#This Row],[Rank 1Y]]+Table2[[#This Row],[Rank 6M]]+Table2[[#This Row],[Rank Sharpe]])/3</f>
        <v>334</v>
      </c>
    </row>
    <row r="316" spans="1:48" x14ac:dyDescent="0.3">
      <c r="A316" t="s">
        <v>1793</v>
      </c>
      <c r="B316" t="s">
        <v>1794</v>
      </c>
      <c r="C316" t="s">
        <v>3106</v>
      </c>
      <c r="D316" t="s">
        <v>1795</v>
      </c>
      <c r="E316">
        <v>4233.3192008799997</v>
      </c>
      <c r="F316">
        <v>827.8</v>
      </c>
      <c r="G316">
        <v>23.768869740647101</v>
      </c>
      <c r="H316">
        <f>(Table2[[#This Row],[1Y Return vs Nifty]]-AVERAGE(Table2[1Y Return vs Nifty]))/_xlfn.STDEV.P(Table2[1Y Return vs Nifty])</f>
        <v>0.16230348286359117</v>
      </c>
      <c r="I316">
        <v>-1.82348220430504</v>
      </c>
      <c r="J316">
        <f>(Table2[[#This Row],[1M Return vs Nifty]]-AVERAGE(Table2[1M Return vs Nifty]))/_xlfn.STDEV.P(Table2[1M Return vs Nifty])</f>
        <v>2.7760756153945382E-2</v>
      </c>
      <c r="K316">
        <v>-2.6491911887780701</v>
      </c>
      <c r="L316">
        <f>(Table2[[#This Row],[6M Return vs Nifty]]-AVERAGE(Table2[6M Return vs Nifty]))/_xlfn.STDEV.P(Table2[6M Return vs Nifty])</f>
        <v>-0.16546416791808877</v>
      </c>
      <c r="M316">
        <v>0.96840820986285003</v>
      </c>
      <c r="N316">
        <f>(Table2[[#This Row],[1W Return vs Nifty]]-AVERAGE(Table2[1W Return vs Nifty]))/_xlfn.STDEV.P(Table2[1W Return vs Nifty])</f>
        <v>-5.7736128039282103E-2</v>
      </c>
      <c r="O316">
        <v>884.34</v>
      </c>
      <c r="P316">
        <v>929.41666953378797</v>
      </c>
      <c r="Q316">
        <v>886.22609487263196</v>
      </c>
      <c r="R316">
        <v>32.3373178697721</v>
      </c>
      <c r="S316" s="1">
        <f>(Table2[[#This Row],[Close Price]]-Table2[[#This Row],[20D EMA]])/Table2[[#This Row],[20D EMA]]</f>
        <v>-6.3934685754347964E-2</v>
      </c>
      <c r="T316" s="1">
        <f>(Table2[[#This Row],[Close Price]]-Table2[[#This Row],[50D EMA]])/Table2[[#This Row],[50D EMA]]</f>
        <v>-0.1093338142781114</v>
      </c>
      <c r="U316" s="1">
        <f>(Table2[[#This Row],[Close Price]]-Table2[[#This Row],[200D EMA]])/Table2[[#This Row],[200D EMA]]</f>
        <v>-6.5926850056281613E-2</v>
      </c>
      <c r="V316">
        <v>0.64589126345777403</v>
      </c>
      <c r="W316">
        <v>813.1</v>
      </c>
      <c r="X316">
        <v>840</v>
      </c>
      <c r="Y316">
        <v>813.1</v>
      </c>
      <c r="Z316">
        <v>865.7</v>
      </c>
      <c r="AA316">
        <v>810.5</v>
      </c>
      <c r="AB316">
        <v>964.4</v>
      </c>
      <c r="AC316" s="1">
        <f>(Table2[[#This Row],[Close Price]]/Table2[[#This Row],[Day Low]])-1</f>
        <v>1.8078957077850122E-2</v>
      </c>
      <c r="AD316" s="1">
        <f>(Table2[[#This Row],[Day High]]/Table2[[#This Row],[Close Price]])-1</f>
        <v>1.4737859386325214E-2</v>
      </c>
      <c r="AE316" s="1">
        <f>(Table2[[#This Row],[Close Price]]/Table2[[#This Row],[Current Week Low]])-1</f>
        <v>1.8078957077850122E-2</v>
      </c>
      <c r="AF316" s="1">
        <f>(Table2[[#This Row],[Current Week High]]/Table2[[#This Row],[Close Price]])-1</f>
        <v>4.578400579850217E-2</v>
      </c>
      <c r="AG316" s="1">
        <f>(Table2[[#This Row],[Close Price]]/Table2[[#This Row],[Current Month Low]])-1</f>
        <v>2.1344848858729115E-2</v>
      </c>
      <c r="AH316" s="1">
        <f>(Table2[[#This Row],[Current Month High]]/Table2[[#This Row],[Close Price]])-1</f>
        <v>0.16501570427639534</v>
      </c>
      <c r="AI316">
        <v>45.083353467020999</v>
      </c>
      <c r="AJ316">
        <v>42.429456297315802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-0.09</v>
      </c>
      <c r="AM316" t="s">
        <v>3149</v>
      </c>
      <c r="AN316">
        <v>-10.07</v>
      </c>
      <c r="AO316" t="s">
        <v>3149</v>
      </c>
      <c r="AP316">
        <v>4.7909296874788003E-2</v>
      </c>
      <c r="AQ316">
        <f>(Table2[[#This Row],[Sharpe Ratio]]-AVERAGE(Table2[Sharpe Ratio]))/_xlfn.STDEV.P(Table2[Sharpe Ratio])</f>
        <v>-9.6533569557789634E-2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260</v>
      </c>
      <c r="AT316">
        <f>_xlfn.RANK.AVG(Table2[[#This Row],[6M Return vs Nifty Z-Score]],Table2[6M Return vs Nifty Z-Score])</f>
        <v>366</v>
      </c>
      <c r="AU316">
        <f>_xlfn.RANK.AVG(Table2[[#This Row],[Sharpe Ratio Z-Score]],Table2[Sharpe Ratio Z-Score])</f>
        <v>380</v>
      </c>
      <c r="AV316">
        <f>(Table2[[#This Row],[Rank 1Y]]+Table2[[#This Row],[Rank 6M]]+Table2[[#This Row],[Rank Sharpe]])/3</f>
        <v>335.33333333333331</v>
      </c>
    </row>
    <row r="317" spans="1:48" x14ac:dyDescent="0.3">
      <c r="A317" t="s">
        <v>307</v>
      </c>
      <c r="B317" t="s">
        <v>308</v>
      </c>
      <c r="C317" t="s">
        <v>3115</v>
      </c>
      <c r="D317" t="s">
        <v>48</v>
      </c>
      <c r="E317">
        <v>81145.730191119903</v>
      </c>
      <c r="F317">
        <v>76.849999999999994</v>
      </c>
      <c r="G317">
        <v>21.902754792702101</v>
      </c>
      <c r="H317">
        <f>(Table2[[#This Row],[1Y Return vs Nifty]]-AVERAGE(Table2[1Y Return vs Nifty]))/_xlfn.STDEV.P(Table2[1Y Return vs Nifty])</f>
        <v>0.12434923623805609</v>
      </c>
      <c r="I317">
        <v>0.46084826204441698</v>
      </c>
      <c r="J317">
        <f>(Table2[[#This Row],[1M Return vs Nifty]]-AVERAGE(Table2[1M Return vs Nifty]))/_xlfn.STDEV.P(Table2[1M Return vs Nifty])</f>
        <v>0.26889022360329234</v>
      </c>
      <c r="K317">
        <v>-13.8130095610266</v>
      </c>
      <c r="L317">
        <f>(Table2[[#This Row],[6M Return vs Nifty]]-AVERAGE(Table2[6M Return vs Nifty]))/_xlfn.STDEV.P(Table2[6M Return vs Nifty])</f>
        <v>-0.54314989173348183</v>
      </c>
      <c r="M317">
        <v>6.0860630531773996</v>
      </c>
      <c r="N317">
        <f>(Table2[[#This Row],[1W Return vs Nifty]]-AVERAGE(Table2[1W Return vs Nifty]))/_xlfn.STDEV.P(Table2[1W Return vs Nifty])</f>
        <v>1.1903135082849023</v>
      </c>
      <c r="O317">
        <v>80.11</v>
      </c>
      <c r="P317">
        <v>84.527850794218494</v>
      </c>
      <c r="Q317">
        <v>84.644997634516102</v>
      </c>
      <c r="R317">
        <v>40.117377745144303</v>
      </c>
      <c r="S317" s="1">
        <f>(Table2[[#This Row],[Close Price]]-Table2[[#This Row],[20D EMA]])/Table2[[#This Row],[20D EMA]]</f>
        <v>-4.0694045687180193E-2</v>
      </c>
      <c r="T317" s="1">
        <f>(Table2[[#This Row],[Close Price]]-Table2[[#This Row],[50D EMA]])/Table2[[#This Row],[50D EMA]]</f>
        <v>-9.0832201719053374E-2</v>
      </c>
      <c r="U317" s="1">
        <f>(Table2[[#This Row],[Close Price]]-Table2[[#This Row],[200D EMA]])/Table2[[#This Row],[200D EMA]]</f>
        <v>-9.2090470226884422E-2</v>
      </c>
      <c r="V317">
        <v>0.87213812658132395</v>
      </c>
      <c r="W317">
        <v>74.12</v>
      </c>
      <c r="X317">
        <v>80.37</v>
      </c>
      <c r="Y317">
        <v>74.12</v>
      </c>
      <c r="Z317">
        <v>82.4</v>
      </c>
      <c r="AA317">
        <v>74.12</v>
      </c>
      <c r="AB317">
        <v>82.4</v>
      </c>
      <c r="AC317" s="1">
        <f>(Table2[[#This Row],[Close Price]]/Table2[[#This Row],[Day Low]])-1</f>
        <v>3.6832164058283823E-2</v>
      </c>
      <c r="AD317" s="1">
        <f>(Table2[[#This Row],[Day High]]/Table2[[#This Row],[Close Price]])-1</f>
        <v>4.5803513337670854E-2</v>
      </c>
      <c r="AE317" s="1">
        <f>(Table2[[#This Row],[Close Price]]/Table2[[#This Row],[Current Week Low]])-1</f>
        <v>3.6832164058283823E-2</v>
      </c>
      <c r="AF317" s="1">
        <f>(Table2[[#This Row],[Current Week High]]/Table2[[#This Row],[Close Price]])-1</f>
        <v>7.2218607677293489E-2</v>
      </c>
      <c r="AG317" s="1">
        <f>(Table2[[#This Row],[Close Price]]/Table2[[#This Row],[Current Month Low]])-1</f>
        <v>3.6832164058283823E-2</v>
      </c>
      <c r="AH317" s="1">
        <f>(Table2[[#This Row],[Current Month High]]/Table2[[#This Row],[Close Price]])-1</f>
        <v>7.2218607677293489E-2</v>
      </c>
      <c r="AI317">
        <v>35.003253090435898</v>
      </c>
      <c r="AJ317">
        <v>36.258865248226897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-7.0000000000000007E-2</v>
      </c>
      <c r="AM317" t="s">
        <v>3149</v>
      </c>
      <c r="AN317">
        <v>-3.93</v>
      </c>
      <c r="AO317" t="s">
        <v>3149</v>
      </c>
      <c r="AP317">
        <v>9.6375921276457999E-2</v>
      </c>
      <c r="AQ317">
        <f>(Table2[[#This Row],[Sharpe Ratio]]-AVERAGE(Table2[Sharpe Ratio]))/_xlfn.STDEV.P(Table2[Sharpe Ratio])</f>
        <v>0.46793433045564659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276</v>
      </c>
      <c r="AT317">
        <f>_xlfn.RANK.AVG(Table2[[#This Row],[6M Return vs Nifty Z-Score]],Table2[6M Return vs Nifty Z-Score])</f>
        <v>504</v>
      </c>
      <c r="AU317">
        <f>_xlfn.RANK.AVG(Table2[[#This Row],[Sharpe Ratio Z-Score]],Table2[Sharpe Ratio Z-Score])</f>
        <v>228</v>
      </c>
      <c r="AV317">
        <f>(Table2[[#This Row],[Rank 1Y]]+Table2[[#This Row],[Rank 6M]]+Table2[[#This Row],[Rank Sharpe]])/3</f>
        <v>336</v>
      </c>
    </row>
    <row r="318" spans="1:48" x14ac:dyDescent="0.3">
      <c r="A318" t="s">
        <v>1850</v>
      </c>
      <c r="B318" t="s">
        <v>1851</v>
      </c>
      <c r="C318" t="s">
        <v>3109</v>
      </c>
      <c r="D318" t="s">
        <v>211</v>
      </c>
      <c r="E318">
        <v>3922.9518262500001</v>
      </c>
      <c r="F318">
        <v>601.35</v>
      </c>
      <c r="G318">
        <v>30.770600427566499</v>
      </c>
      <c r="H318">
        <f>(Table2[[#This Row],[1Y Return vs Nifty]]-AVERAGE(Table2[1Y Return vs Nifty]))/_xlfn.STDEV.P(Table2[1Y Return vs Nifty])</f>
        <v>0.30470918707251987</v>
      </c>
      <c r="I318">
        <v>-4.1367366363997302</v>
      </c>
      <c r="J318">
        <f>(Table2[[#This Row],[1M Return vs Nifty]]-AVERAGE(Table2[1M Return vs Nifty]))/_xlfn.STDEV.P(Table2[1M Return vs Nifty])</f>
        <v>-0.21642186869071353</v>
      </c>
      <c r="K318">
        <v>-8.74096930996574</v>
      </c>
      <c r="L318">
        <f>(Table2[[#This Row],[6M Return vs Nifty]]-AVERAGE(Table2[6M Return vs Nifty]))/_xlfn.STDEV.P(Table2[6M Return vs Nifty])</f>
        <v>-0.37155652380439613</v>
      </c>
      <c r="M318">
        <v>-0.64566067007709405</v>
      </c>
      <c r="N318">
        <f>(Table2[[#This Row],[1W Return vs Nifty]]-AVERAGE(Table2[1W Return vs Nifty]))/_xlfn.STDEV.P(Table2[1W Return vs Nifty])</f>
        <v>-0.45136136074578104</v>
      </c>
      <c r="O318">
        <v>638.32000000000005</v>
      </c>
      <c r="P318">
        <v>669.07412150999505</v>
      </c>
      <c r="Q318">
        <v>640.71390142532198</v>
      </c>
      <c r="R318">
        <v>30.1038079351116</v>
      </c>
      <c r="S318" s="1">
        <f>(Table2[[#This Row],[Close Price]]-Table2[[#This Row],[20D EMA]])/Table2[[#This Row],[20D EMA]]</f>
        <v>-5.7917658854493084E-2</v>
      </c>
      <c r="T318" s="1">
        <f>(Table2[[#This Row],[Close Price]]-Table2[[#This Row],[50D EMA]])/Table2[[#This Row],[50D EMA]]</f>
        <v>-0.10122065602709658</v>
      </c>
      <c r="U318" s="1">
        <f>(Table2[[#This Row],[Close Price]]-Table2[[#This Row],[200D EMA]])/Table2[[#This Row],[200D EMA]]</f>
        <v>-6.1437564157346428E-2</v>
      </c>
      <c r="V318">
        <v>0.53330563423114996</v>
      </c>
      <c r="W318">
        <v>595</v>
      </c>
      <c r="X318">
        <v>611.25</v>
      </c>
      <c r="Y318">
        <v>595</v>
      </c>
      <c r="Z318">
        <v>629.75</v>
      </c>
      <c r="AA318">
        <v>595</v>
      </c>
      <c r="AB318">
        <v>725</v>
      </c>
      <c r="AC318" s="1">
        <f>(Table2[[#This Row],[Close Price]]/Table2[[#This Row],[Day Low]])-1</f>
        <v>1.0672268907563121E-2</v>
      </c>
      <c r="AD318" s="1">
        <f>(Table2[[#This Row],[Day High]]/Table2[[#This Row],[Close Price]])-1</f>
        <v>1.6462958343726575E-2</v>
      </c>
      <c r="AE318" s="1">
        <f>(Table2[[#This Row],[Close Price]]/Table2[[#This Row],[Current Week Low]])-1</f>
        <v>1.0672268907563121E-2</v>
      </c>
      <c r="AF318" s="1">
        <f>(Table2[[#This Row],[Current Week High]]/Table2[[#This Row],[Close Price]])-1</f>
        <v>4.7227072420387373E-2</v>
      </c>
      <c r="AG318" s="1">
        <f>(Table2[[#This Row],[Close Price]]/Table2[[#This Row],[Current Month Low]])-1</f>
        <v>1.0672268907563121E-2</v>
      </c>
      <c r="AH318" s="1">
        <f>(Table2[[#This Row],[Current Month High]]/Table2[[#This Row],[Close Price]])-1</f>
        <v>0.20562068678806011</v>
      </c>
      <c r="AI318">
        <v>37.590421551509003</v>
      </c>
      <c r="AJ318">
        <v>50.0187102407384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-0.12</v>
      </c>
      <c r="AM318" t="s">
        <v>3149</v>
      </c>
      <c r="AN318">
        <v>-7.16</v>
      </c>
      <c r="AO318" t="s">
        <v>3149</v>
      </c>
      <c r="AP318">
        <v>5.7879122987973999E-2</v>
      </c>
      <c r="AQ318">
        <f>(Table2[[#This Row],[Sharpe Ratio]]-AVERAGE(Table2[Sharpe Ratio]))/_xlfn.STDEV.P(Table2[Sharpe Ratio])</f>
        <v>1.9580289805919401E-2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213</v>
      </c>
      <c r="AT318">
        <f>_xlfn.RANK.AVG(Table2[[#This Row],[6M Return vs Nifty Z-Score]],Table2[6M Return vs Nifty Z-Score])</f>
        <v>448</v>
      </c>
      <c r="AU318">
        <f>_xlfn.RANK.AVG(Table2[[#This Row],[Sharpe Ratio Z-Score]],Table2[Sharpe Ratio Z-Score])</f>
        <v>349</v>
      </c>
      <c r="AV318">
        <f>(Table2[[#This Row],[Rank 1Y]]+Table2[[#This Row],[Rank 6M]]+Table2[[#This Row],[Rank Sharpe]])/3</f>
        <v>336.66666666666669</v>
      </c>
    </row>
    <row r="319" spans="1:48" x14ac:dyDescent="0.3">
      <c r="A319" t="s">
        <v>46</v>
      </c>
      <c r="B319" t="s">
        <v>47</v>
      </c>
      <c r="C319" t="s">
        <v>3107</v>
      </c>
      <c r="D319" t="s">
        <v>48</v>
      </c>
      <c r="E319">
        <v>479026.75670224999</v>
      </c>
      <c r="F319">
        <v>3483.5</v>
      </c>
      <c r="G319">
        <v>-4.0091704172990896</v>
      </c>
      <c r="H319">
        <f>(Table2[[#This Row],[1Y Return vs Nifty]]-AVERAGE(Table2[1Y Return vs Nifty]))/_xlfn.STDEV.P(Table2[1Y Return vs Nifty])</f>
        <v>-0.40266417257999004</v>
      </c>
      <c r="I319">
        <v>3.80274264496179</v>
      </c>
      <c r="J319">
        <f>(Table2[[#This Row],[1M Return vs Nifty]]-AVERAGE(Table2[1M Return vs Nifty]))/_xlfn.STDEV.P(Table2[1M Return vs Nifty])</f>
        <v>0.62165407484790225</v>
      </c>
      <c r="K319">
        <v>-2.4069409275368399</v>
      </c>
      <c r="L319">
        <f>(Table2[[#This Row],[6M Return vs Nifty]]-AVERAGE(Table2[6M Return vs Nifty]))/_xlfn.STDEV.P(Table2[6M Return vs Nifty])</f>
        <v>-0.15726854324823539</v>
      </c>
      <c r="M319">
        <v>-0.61407021579388399</v>
      </c>
      <c r="N319">
        <f>(Table2[[#This Row],[1W Return vs Nifty]]-AVERAGE(Table2[1W Return vs Nifty]))/_xlfn.STDEV.P(Table2[1W Return vs Nifty])</f>
        <v>-0.44365735252588695</v>
      </c>
      <c r="O319">
        <v>3547.82</v>
      </c>
      <c r="P319">
        <v>3565.8634852231799</v>
      </c>
      <c r="Q319">
        <v>3493.7483049201401</v>
      </c>
      <c r="R319">
        <v>35.3249227402343</v>
      </c>
      <c r="S319" s="1">
        <f>(Table2[[#This Row],[Close Price]]-Table2[[#This Row],[20D EMA]])/Table2[[#This Row],[20D EMA]]</f>
        <v>-1.8129442869142223E-2</v>
      </c>
      <c r="T319" s="1">
        <f>(Table2[[#This Row],[Close Price]]-Table2[[#This Row],[50D EMA]])/Table2[[#This Row],[50D EMA]]</f>
        <v>-2.3097767361115028E-2</v>
      </c>
      <c r="U319" s="1">
        <f>(Table2[[#This Row],[Close Price]]-Table2[[#This Row],[200D EMA]])/Table2[[#This Row],[200D EMA]]</f>
        <v>-2.9333266239321516E-3</v>
      </c>
      <c r="V319">
        <v>0.65530105321879495</v>
      </c>
      <c r="W319">
        <v>3452.45</v>
      </c>
      <c r="X319">
        <v>3530.55</v>
      </c>
      <c r="Y319">
        <v>3452.45</v>
      </c>
      <c r="Z319">
        <v>3607</v>
      </c>
      <c r="AA319">
        <v>3452.45</v>
      </c>
      <c r="AB319">
        <v>3667</v>
      </c>
      <c r="AC319" s="1">
        <f>(Table2[[#This Row],[Close Price]]/Table2[[#This Row],[Day Low]])-1</f>
        <v>8.9936132311836392E-3</v>
      </c>
      <c r="AD319" s="1">
        <f>(Table2[[#This Row],[Day High]]/Table2[[#This Row],[Close Price]])-1</f>
        <v>1.3506530788000681E-2</v>
      </c>
      <c r="AE319" s="1">
        <f>(Table2[[#This Row],[Close Price]]/Table2[[#This Row],[Current Week Low]])-1</f>
        <v>8.9936132311836392E-3</v>
      </c>
      <c r="AF319" s="1">
        <f>(Table2[[#This Row],[Current Week High]]/Table2[[#This Row],[Close Price]])-1</f>
        <v>3.5452849145973797E-2</v>
      </c>
      <c r="AG319" s="1">
        <f>(Table2[[#This Row],[Close Price]]/Table2[[#This Row],[Current Month Low]])-1</f>
        <v>8.9936132311836392E-3</v>
      </c>
      <c r="AH319" s="1">
        <f>(Table2[[#This Row],[Current Month High]]/Table2[[#This Row],[Close Price]])-1</f>
        <v>5.2676905411224384E-2</v>
      </c>
      <c r="AI319">
        <v>12.5276302569255</v>
      </c>
      <c r="AJ319">
        <v>14.9271704524834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7.0000000000000007E-2</v>
      </c>
      <c r="AM319" t="s">
        <v>3150</v>
      </c>
      <c r="AN319">
        <v>-3.94</v>
      </c>
      <c r="AO319" t="s">
        <v>3149</v>
      </c>
      <c r="AP319">
        <v>0.10763845743151999</v>
      </c>
      <c r="AQ319">
        <f>(Table2[[#This Row],[Sharpe Ratio]]-AVERAGE(Table2[Sharpe Ratio]))/_xlfn.STDEV.P(Table2[Sharpe Ratio])</f>
        <v>0.59910377356739319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451</v>
      </c>
      <c r="AT319">
        <f>_xlfn.RANK.AVG(Table2[[#This Row],[6M Return vs Nifty Z-Score]],Table2[6M Return vs Nifty Z-Score])</f>
        <v>361</v>
      </c>
      <c r="AU319">
        <f>_xlfn.RANK.AVG(Table2[[#This Row],[Sharpe Ratio Z-Score]],Table2[Sharpe Ratio Z-Score])</f>
        <v>199</v>
      </c>
      <c r="AV319">
        <f>(Table2[[#This Row],[Rank 1Y]]+Table2[[#This Row],[Rank 6M]]+Table2[[#This Row],[Rank Sharpe]])/3</f>
        <v>337</v>
      </c>
    </row>
    <row r="320" spans="1:48" x14ac:dyDescent="0.3">
      <c r="A320" t="s">
        <v>233</v>
      </c>
      <c r="B320" t="s">
        <v>234</v>
      </c>
      <c r="C320" t="s">
        <v>3108</v>
      </c>
      <c r="D320" t="s">
        <v>51</v>
      </c>
      <c r="E320">
        <v>102515.417939369</v>
      </c>
      <c r="F320">
        <v>2558.65</v>
      </c>
      <c r="G320">
        <v>14.2199671713919</v>
      </c>
      <c r="H320">
        <f>(Table2[[#This Row],[1Y Return vs Nifty]]-AVERAGE(Table2[1Y Return vs Nifty]))/_xlfn.STDEV.P(Table2[1Y Return vs Nifty])</f>
        <v>-3.1908242151431392E-2</v>
      </c>
      <c r="I320">
        <v>3.4440528584330399</v>
      </c>
      <c r="J320">
        <f>(Table2[[#This Row],[1M Return vs Nifty]]-AVERAGE(Table2[1M Return vs Nifty]))/_xlfn.STDEV.P(Table2[1M Return vs Nifty])</f>
        <v>0.58379148076211018</v>
      </c>
      <c r="K320">
        <v>19.0793943342949</v>
      </c>
      <c r="L320">
        <f>(Table2[[#This Row],[6M Return vs Nifty]]-AVERAGE(Table2[6M Return vs Nifty]))/_xlfn.STDEV.P(Table2[6M Return vs Nifty])</f>
        <v>0.5696406391582004</v>
      </c>
      <c r="M320">
        <v>1.42381922063057</v>
      </c>
      <c r="N320">
        <f>(Table2[[#This Row],[1W Return vs Nifty]]-AVERAGE(Table2[1W Return vs Nifty]))/_xlfn.STDEV.P(Table2[1W Return vs Nifty])</f>
        <v>5.3325591394411197E-2</v>
      </c>
      <c r="O320">
        <v>2613.7800000000002</v>
      </c>
      <c r="P320">
        <v>2565.1320534532101</v>
      </c>
      <c r="Q320">
        <v>2303.94825092562</v>
      </c>
      <c r="R320">
        <v>38.697828492275598</v>
      </c>
      <c r="S320" s="1">
        <f>(Table2[[#This Row],[Close Price]]-Table2[[#This Row],[20D EMA]])/Table2[[#This Row],[20D EMA]]</f>
        <v>-2.1092058245146917E-2</v>
      </c>
      <c r="T320" s="1">
        <f>(Table2[[#This Row],[Close Price]]-Table2[[#This Row],[50D EMA]])/Table2[[#This Row],[50D EMA]]</f>
        <v>-2.5269862596289396E-3</v>
      </c>
      <c r="U320" s="1">
        <f>(Table2[[#This Row],[Close Price]]-Table2[[#This Row],[200D EMA]])/Table2[[#This Row],[200D EMA]]</f>
        <v>0.11055011716172564</v>
      </c>
      <c r="V320">
        <v>0.56187941800470698</v>
      </c>
      <c r="W320">
        <v>2515.0500000000002</v>
      </c>
      <c r="X320">
        <v>2612.9</v>
      </c>
      <c r="Y320">
        <v>2515.0500000000002</v>
      </c>
      <c r="Z320">
        <v>2645.85</v>
      </c>
      <c r="AA320">
        <v>2506.0500000000002</v>
      </c>
      <c r="AB320">
        <v>2874</v>
      </c>
      <c r="AC320" s="1">
        <f>(Table2[[#This Row],[Close Price]]/Table2[[#This Row],[Day Low]])-1</f>
        <v>1.7335639450507978E-2</v>
      </c>
      <c r="AD320" s="1">
        <f>(Table2[[#This Row],[Day High]]/Table2[[#This Row],[Close Price]])-1</f>
        <v>2.1202587301897502E-2</v>
      </c>
      <c r="AE320" s="1">
        <f>(Table2[[#This Row],[Close Price]]/Table2[[#This Row],[Current Week Low]])-1</f>
        <v>1.7335639450507978E-2</v>
      </c>
      <c r="AF320" s="1">
        <f>(Table2[[#This Row],[Current Week High]]/Table2[[#This Row],[Close Price]])-1</f>
        <v>3.4080472123971584E-2</v>
      </c>
      <c r="AG320" s="1">
        <f>(Table2[[#This Row],[Close Price]]/Table2[[#This Row],[Current Month Low]])-1</f>
        <v>2.098920612118671E-2</v>
      </c>
      <c r="AH320" s="1">
        <f>(Table2[[#This Row],[Current Month High]]/Table2[[#This Row],[Close Price]])-1</f>
        <v>0.12324858812264283</v>
      </c>
      <c r="AI320">
        <v>12.3248588122642</v>
      </c>
      <c r="AJ320">
        <v>40.507962657880199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0.13</v>
      </c>
      <c r="AM320" t="s">
        <v>3150</v>
      </c>
      <c r="AN320">
        <v>-4.55</v>
      </c>
      <c r="AO320" t="s">
        <v>3149</v>
      </c>
      <c r="AQ320">
        <f>(Table2[[#This Row],[Sharpe Ratio]]-AVERAGE(Table2[Sharpe Ratio]))/_xlfn.STDEV.P(Table2[Sharpe Ratio])</f>
        <v>-0.65451053890290556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0.5203389302603848</v>
      </c>
      <c r="AS320">
        <f>_xlfn.RANK.AVG(Table2[[#This Row],[1Y Return vs Nifty Z-Score]],Table2[1Y Return vs Nifty Z-Score])</f>
        <v>310</v>
      </c>
      <c r="AT320">
        <f>_xlfn.RANK.AVG(Table2[[#This Row],[6M Return vs Nifty Z-Score]],Table2[6M Return vs Nifty Z-Score])</f>
        <v>167</v>
      </c>
      <c r="AU320">
        <f>_xlfn.RANK.AVG(Table2[[#This Row],[Sharpe Ratio Z-Score]],Table2[Sharpe Ratio Z-Score])</f>
        <v>534</v>
      </c>
      <c r="AV320">
        <f>(Table2[[#This Row],[Rank 1Y]]+Table2[[#This Row],[Rank 6M]]+Table2[[#This Row],[Rank Sharpe]])/3</f>
        <v>337</v>
      </c>
    </row>
    <row r="321" spans="1:48" x14ac:dyDescent="0.3">
      <c r="A321" t="s">
        <v>505</v>
      </c>
      <c r="B321" t="s">
        <v>506</v>
      </c>
      <c r="C321" t="s">
        <v>3108</v>
      </c>
      <c r="D321" t="s">
        <v>51</v>
      </c>
      <c r="E321">
        <v>40143.3008468099</v>
      </c>
      <c r="F321">
        <v>2369.65</v>
      </c>
      <c r="G321">
        <v>28.830882545675198</v>
      </c>
      <c r="H321">
        <f>(Table2[[#This Row],[1Y Return vs Nifty]]-AVERAGE(Table2[1Y Return vs Nifty]))/_xlfn.STDEV.P(Table2[1Y Return vs Nifty])</f>
        <v>0.26525795661410934</v>
      </c>
      <c r="I321">
        <v>-3.2341106021480202</v>
      </c>
      <c r="J321">
        <f>(Table2[[#This Row],[1M Return vs Nifty]]-AVERAGE(Table2[1M Return vs Nifty]))/_xlfn.STDEV.P(Table2[1M Return vs Nifty])</f>
        <v>-0.12114242547913102</v>
      </c>
      <c r="K321">
        <v>-2.5621717915215401</v>
      </c>
      <c r="L321">
        <f>(Table2[[#This Row],[6M Return vs Nifty]]-AVERAGE(Table2[6M Return vs Nifty]))/_xlfn.STDEV.P(Table2[6M Return vs Nifty])</f>
        <v>-0.16252019454420161</v>
      </c>
      <c r="M321">
        <v>-0.65045151136102697</v>
      </c>
      <c r="N321">
        <f>(Table2[[#This Row],[1W Return vs Nifty]]-AVERAGE(Table2[1W Return vs Nifty]))/_xlfn.STDEV.P(Table2[1W Return vs Nifty])</f>
        <v>-0.45252970990279978</v>
      </c>
      <c r="O321">
        <v>2548.63</v>
      </c>
      <c r="P321">
        <v>2631.7170667523401</v>
      </c>
      <c r="Q321">
        <v>2447.27236353335</v>
      </c>
      <c r="R321">
        <v>22.8178771999082</v>
      </c>
      <c r="S321" s="1">
        <f>(Table2[[#This Row],[Close Price]]-Table2[[#This Row],[20D EMA]])/Table2[[#This Row],[20D EMA]]</f>
        <v>-7.022596453781052E-2</v>
      </c>
      <c r="T321" s="1">
        <f>(Table2[[#This Row],[Close Price]]-Table2[[#This Row],[50D EMA]])/Table2[[#This Row],[50D EMA]]</f>
        <v>-9.9580258859567616E-2</v>
      </c>
      <c r="U321" s="1">
        <f>(Table2[[#This Row],[Close Price]]-Table2[[#This Row],[200D EMA]])/Table2[[#This Row],[200D EMA]]</f>
        <v>-3.1717909575573126E-2</v>
      </c>
      <c r="V321">
        <v>0.68279824014246704</v>
      </c>
      <c r="W321">
        <v>2361.1</v>
      </c>
      <c r="X321">
        <v>2449.6</v>
      </c>
      <c r="Y321">
        <v>2361.1</v>
      </c>
      <c r="Z321">
        <v>2485.5</v>
      </c>
      <c r="AA321">
        <v>2361.1</v>
      </c>
      <c r="AB321">
        <v>2742.95</v>
      </c>
      <c r="AC321" s="1">
        <f>(Table2[[#This Row],[Close Price]]/Table2[[#This Row],[Day Low]])-1</f>
        <v>3.6211935114989213E-3</v>
      </c>
      <c r="AD321" s="1">
        <f>(Table2[[#This Row],[Day High]]/Table2[[#This Row],[Close Price]])-1</f>
        <v>3.3739159791530415E-2</v>
      </c>
      <c r="AE321" s="1">
        <f>(Table2[[#This Row],[Close Price]]/Table2[[#This Row],[Current Week Low]])-1</f>
        <v>3.6211935114989213E-3</v>
      </c>
      <c r="AF321" s="1">
        <f>(Table2[[#This Row],[Current Week High]]/Table2[[#This Row],[Close Price]])-1</f>
        <v>4.8889076445888691E-2</v>
      </c>
      <c r="AG321" s="1">
        <f>(Table2[[#This Row],[Close Price]]/Table2[[#This Row],[Current Month Low]])-1</f>
        <v>3.6211935114989213E-3</v>
      </c>
      <c r="AH321" s="1">
        <f>(Table2[[#This Row],[Current Month High]]/Table2[[#This Row],[Close Price]])-1</f>
        <v>0.15753381301036007</v>
      </c>
      <c r="AI321">
        <v>30.3146034224463</v>
      </c>
      <c r="AJ321">
        <v>46.555136372070002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</v>
      </c>
      <c r="AM321" t="s">
        <v>3149</v>
      </c>
      <c r="AN321">
        <v>-13.3</v>
      </c>
      <c r="AO321" t="s">
        <v>3149</v>
      </c>
      <c r="AP321">
        <v>2.6867511348728002E-2</v>
      </c>
      <c r="AQ321">
        <f>(Table2[[#This Row],[Sharpe Ratio]]-AVERAGE(Table2[Sharpe Ratio]))/_xlfn.STDEV.P(Table2[Sharpe Ratio])</f>
        <v>-0.34159731466191434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226</v>
      </c>
      <c r="AT321">
        <f>_xlfn.RANK.AVG(Table2[[#This Row],[6M Return vs Nifty Z-Score]],Table2[6M Return vs Nifty Z-Score])</f>
        <v>364</v>
      </c>
      <c r="AU321">
        <f>_xlfn.RANK.AVG(Table2[[#This Row],[Sharpe Ratio Z-Score]],Table2[Sharpe Ratio Z-Score])</f>
        <v>428</v>
      </c>
      <c r="AV321">
        <f>(Table2[[#This Row],[Rank 1Y]]+Table2[[#This Row],[Rank 6M]]+Table2[[#This Row],[Rank Sharpe]])/3</f>
        <v>339.33333333333331</v>
      </c>
    </row>
    <row r="322" spans="1:48" x14ac:dyDescent="0.3">
      <c r="A322" t="s">
        <v>357</v>
      </c>
      <c r="B322" t="s">
        <v>358</v>
      </c>
      <c r="C322" t="s">
        <v>3113</v>
      </c>
      <c r="D322" t="s">
        <v>181</v>
      </c>
      <c r="E322">
        <v>64278.393071639999</v>
      </c>
      <c r="F322">
        <v>218.9</v>
      </c>
      <c r="G322">
        <v>6.2856546848877102</v>
      </c>
      <c r="H322">
        <f>(Table2[[#This Row],[1Y Return vs Nifty]]-AVERAGE(Table2[1Y Return vs Nifty]))/_xlfn.STDEV.P(Table2[1Y Return vs Nifty])</f>
        <v>-0.19328139510134176</v>
      </c>
      <c r="I322">
        <v>4.9065049257431896</v>
      </c>
      <c r="J322">
        <f>(Table2[[#This Row],[1M Return vs Nifty]]-AVERAGE(Table2[1M Return vs Nifty]))/_xlfn.STDEV.P(Table2[1M Return vs Nifty])</f>
        <v>0.73816506783957025</v>
      </c>
      <c r="K322">
        <v>-7.1244555593462794E-2</v>
      </c>
      <c r="L322">
        <f>(Table2[[#This Row],[6M Return vs Nifty]]-AVERAGE(Table2[6M Return vs Nifty]))/_xlfn.STDEV.P(Table2[6M Return vs Nifty])</f>
        <v>-7.8249058566961044E-2</v>
      </c>
      <c r="M322">
        <v>2.5844359859651198</v>
      </c>
      <c r="N322">
        <f>(Table2[[#This Row],[1W Return vs Nifty]]-AVERAGE(Table2[1W Return vs Nifty]))/_xlfn.STDEV.P(Table2[1W Return vs Nifty])</f>
        <v>0.33636682341102414</v>
      </c>
      <c r="O322">
        <v>218.54</v>
      </c>
      <c r="P322">
        <v>224.15655582303</v>
      </c>
      <c r="Q322">
        <v>215.91108007411</v>
      </c>
      <c r="R322">
        <v>52.1732243065345</v>
      </c>
      <c r="S322" s="1">
        <f>(Table2[[#This Row],[Close Price]]-Table2[[#This Row],[20D EMA]])/Table2[[#This Row],[20D EMA]]</f>
        <v>1.6472956895763414E-3</v>
      </c>
      <c r="T322" s="1">
        <f>(Table2[[#This Row],[Close Price]]-Table2[[#This Row],[50D EMA]])/Table2[[#This Row],[50D EMA]]</f>
        <v>-2.345037736563017E-2</v>
      </c>
      <c r="U322" s="1">
        <f>(Table2[[#This Row],[Close Price]]-Table2[[#This Row],[200D EMA]])/Table2[[#This Row],[200D EMA]]</f>
        <v>1.3843291066230022E-2</v>
      </c>
      <c r="V322">
        <v>1.1885350336576801</v>
      </c>
      <c r="W322">
        <v>214.37</v>
      </c>
      <c r="X322">
        <v>219.89</v>
      </c>
      <c r="Y322">
        <v>214.37</v>
      </c>
      <c r="Z322">
        <v>225.73</v>
      </c>
      <c r="AA322">
        <v>202</v>
      </c>
      <c r="AB322">
        <v>230.45</v>
      </c>
      <c r="AC322" s="1">
        <f>(Table2[[#This Row],[Close Price]]/Table2[[#This Row],[Day Low]])-1</f>
        <v>2.113168820264022E-2</v>
      </c>
      <c r="AD322" s="1">
        <f>(Table2[[#This Row],[Day High]]/Table2[[#This Row],[Close Price]])-1</f>
        <v>4.5226130653266416E-3</v>
      </c>
      <c r="AE322" s="1">
        <f>(Table2[[#This Row],[Close Price]]/Table2[[#This Row],[Current Week Low]])-1</f>
        <v>2.113168820264022E-2</v>
      </c>
      <c r="AF322" s="1">
        <f>(Table2[[#This Row],[Current Week High]]/Table2[[#This Row],[Close Price]])-1</f>
        <v>3.1201461854728052E-2</v>
      </c>
      <c r="AG322" s="1">
        <f>(Table2[[#This Row],[Close Price]]/Table2[[#This Row],[Current Month Low]])-1</f>
        <v>8.3663366336633738E-2</v>
      </c>
      <c r="AH322" s="1">
        <f>(Table2[[#This Row],[Current Month High]]/Table2[[#This Row],[Close Price]])-1</f>
        <v>5.2763819095477338E-2</v>
      </c>
      <c r="AI322">
        <v>20.8999543170397</v>
      </c>
      <c r="AJ322">
        <v>38.940019041573997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-0.02</v>
      </c>
      <c r="AM322" t="s">
        <v>3149</v>
      </c>
      <c r="AN322">
        <v>4.6100000000000003</v>
      </c>
      <c r="AO322" t="s">
        <v>3150</v>
      </c>
      <c r="AP322">
        <v>6.5282153715301994E-2</v>
      </c>
      <c r="AQ322">
        <f>(Table2[[#This Row],[Sharpe Ratio]]-AVERAGE(Table2[Sharpe Ratio]))/_xlfn.STDEV.P(Table2[Sharpe Ratio])</f>
        <v>0.10579989473977958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367</v>
      </c>
      <c r="AT322">
        <f>_xlfn.RANK.AVG(Table2[[#This Row],[6M Return vs Nifty Z-Score]],Table2[6M Return vs Nifty Z-Score])</f>
        <v>331</v>
      </c>
      <c r="AU322">
        <f>_xlfn.RANK.AVG(Table2[[#This Row],[Sharpe Ratio Z-Score]],Table2[Sharpe Ratio Z-Score])</f>
        <v>321</v>
      </c>
      <c r="AV322">
        <f>(Table2[[#This Row],[Rank 1Y]]+Table2[[#This Row],[Rank 6M]]+Table2[[#This Row],[Rank Sharpe]])/3</f>
        <v>339.66666666666669</v>
      </c>
    </row>
    <row r="323" spans="1:48" x14ac:dyDescent="0.3">
      <c r="A323" t="s">
        <v>678</v>
      </c>
      <c r="B323" t="s">
        <v>679</v>
      </c>
      <c r="C323" t="s">
        <v>3113</v>
      </c>
      <c r="D323" t="s">
        <v>470</v>
      </c>
      <c r="E323">
        <v>25503.67512</v>
      </c>
      <c r="F323">
        <v>3638.6</v>
      </c>
      <c r="G323">
        <v>-21.816764836323401</v>
      </c>
      <c r="H323">
        <f>(Table2[[#This Row],[1Y Return vs Nifty]]-AVERAGE(Table2[1Y Return vs Nifty]))/_xlfn.STDEV.P(Table2[1Y Return vs Nifty])</f>
        <v>-0.76484648676778177</v>
      </c>
      <c r="I323">
        <v>-0.94428008684325504</v>
      </c>
      <c r="J323">
        <f>(Table2[[#This Row],[1M Return vs Nifty]]-AVERAGE(Table2[1M Return vs Nifty]))/_xlfn.STDEV.P(Table2[1M Return vs Nifty])</f>
        <v>0.12056761640770448</v>
      </c>
      <c r="K323">
        <v>6.7777007068102701</v>
      </c>
      <c r="L323">
        <f>(Table2[[#This Row],[6M Return vs Nifty]]-AVERAGE(Table2[6M Return vs Nifty]))/_xlfn.STDEV.P(Table2[6M Return vs Nifty])</f>
        <v>0.15345919416072629</v>
      </c>
      <c r="M323">
        <v>-2.5902310412737499</v>
      </c>
      <c r="N323">
        <f>(Table2[[#This Row],[1W Return vs Nifty]]-AVERAGE(Table2[1W Return vs Nifty]))/_xlfn.STDEV.P(Table2[1W Return vs Nifty])</f>
        <v>-0.92558645385638416</v>
      </c>
      <c r="O323">
        <v>3572.59</v>
      </c>
      <c r="P323">
        <v>3594.56230581521</v>
      </c>
      <c r="Q323">
        <v>3407.9620419497001</v>
      </c>
      <c r="R323">
        <v>59.182261344415501</v>
      </c>
      <c r="S323" s="1">
        <f>(Table2[[#This Row],[Close Price]]-Table2[[#This Row],[20D EMA]])/Table2[[#This Row],[20D EMA]]</f>
        <v>1.8476791347453742E-2</v>
      </c>
      <c r="T323" s="1">
        <f>(Table2[[#This Row],[Close Price]]-Table2[[#This Row],[50D EMA]])/Table2[[#This Row],[50D EMA]]</f>
        <v>1.225119790344059E-2</v>
      </c>
      <c r="U323" s="1">
        <f>(Table2[[#This Row],[Close Price]]-Table2[[#This Row],[200D EMA]])/Table2[[#This Row],[200D EMA]]</f>
        <v>6.7676210946983298E-2</v>
      </c>
      <c r="V323">
        <v>0.878693264958195</v>
      </c>
      <c r="W323">
        <v>3395.9</v>
      </c>
      <c r="X323">
        <v>3693.8</v>
      </c>
      <c r="Y323">
        <v>3371.8</v>
      </c>
      <c r="Z323">
        <v>3693.8</v>
      </c>
      <c r="AA323">
        <v>3371.8</v>
      </c>
      <c r="AB323">
        <v>3750</v>
      </c>
      <c r="AC323" s="1">
        <f>(Table2[[#This Row],[Close Price]]/Table2[[#This Row],[Day Low]])-1</f>
        <v>7.1468535587031257E-2</v>
      </c>
      <c r="AD323" s="1">
        <f>(Table2[[#This Row],[Day High]]/Table2[[#This Row],[Close Price]])-1</f>
        <v>1.5170670037926826E-2</v>
      </c>
      <c r="AE323" s="1">
        <f>(Table2[[#This Row],[Close Price]]/Table2[[#This Row],[Current Week Low]])-1</f>
        <v>7.9126875852660206E-2</v>
      </c>
      <c r="AF323" s="1">
        <f>(Table2[[#This Row],[Current Week High]]/Table2[[#This Row],[Close Price]])-1</f>
        <v>1.5170670037926826E-2</v>
      </c>
      <c r="AG323" s="1">
        <f>(Table2[[#This Row],[Close Price]]/Table2[[#This Row],[Current Month Low]])-1</f>
        <v>7.9126875852660206E-2</v>
      </c>
      <c r="AH323" s="1">
        <f>(Table2[[#This Row],[Current Month High]]/Table2[[#This Row],[Close Price]])-1</f>
        <v>3.0616171054801411E-2</v>
      </c>
      <c r="AI323">
        <v>9.3415049744407206</v>
      </c>
      <c r="AJ323">
        <v>40.949060623668402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0.05</v>
      </c>
      <c r="AM323" t="s">
        <v>3150</v>
      </c>
      <c r="AN323">
        <v>-0.84</v>
      </c>
      <c r="AO323" t="s">
        <v>3149</v>
      </c>
      <c r="AP323">
        <v>0.1157197024864</v>
      </c>
      <c r="AQ323">
        <f>(Table2[[#This Row],[Sharpe Ratio]]-AVERAGE(Table2[Sharpe Ratio]))/_xlfn.STDEV.P(Table2[Sharpe Ratio])</f>
        <v>0.69322222068303152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590</v>
      </c>
      <c r="AT323">
        <f>_xlfn.RANK.AVG(Table2[[#This Row],[6M Return vs Nifty Z-Score]],Table2[6M Return vs Nifty Z-Score])</f>
        <v>258</v>
      </c>
      <c r="AU323">
        <f>_xlfn.RANK.AVG(Table2[[#This Row],[Sharpe Ratio Z-Score]],Table2[Sharpe Ratio Z-Score])</f>
        <v>171</v>
      </c>
      <c r="AV323">
        <f>(Table2[[#This Row],[Rank 1Y]]+Table2[[#This Row],[Rank 6M]]+Table2[[#This Row],[Rank Sharpe]])/3</f>
        <v>339.66666666666669</v>
      </c>
    </row>
    <row r="324" spans="1:48" x14ac:dyDescent="0.3">
      <c r="A324" t="s">
        <v>1341</v>
      </c>
      <c r="B324" t="s">
        <v>1342</v>
      </c>
      <c r="C324" t="s">
        <v>3106</v>
      </c>
      <c r="D324" t="s">
        <v>367</v>
      </c>
      <c r="E324">
        <v>8092.3091938500002</v>
      </c>
      <c r="F324">
        <v>593.95000000000005</v>
      </c>
      <c r="G324">
        <v>38.028277739210097</v>
      </c>
      <c r="H324">
        <f>(Table2[[#This Row],[1Y Return vs Nifty]]-AVERAGE(Table2[1Y Return vs Nifty]))/_xlfn.STDEV.P(Table2[1Y Return vs Nifty])</f>
        <v>0.45232049843252625</v>
      </c>
      <c r="I324">
        <v>4.7590439080491498</v>
      </c>
      <c r="J324">
        <f>(Table2[[#This Row],[1M Return vs Nifty]]-AVERAGE(Table2[1M Return vs Nifty]))/_xlfn.STDEV.P(Table2[1M Return vs Nifty])</f>
        <v>0.72259937049853462</v>
      </c>
      <c r="K324">
        <v>6.38797511000657</v>
      </c>
      <c r="L324">
        <f>(Table2[[#This Row],[6M Return vs Nifty]]-AVERAGE(Table2[6M Return vs Nifty]))/_xlfn.STDEV.P(Table2[6M Return vs Nifty])</f>
        <v>0.14027429727239177</v>
      </c>
      <c r="M324">
        <v>9.7643674412810508</v>
      </c>
      <c r="N324">
        <f>(Table2[[#This Row],[1W Return vs Nifty]]-AVERAGE(Table2[1W Return vs Nifty]))/_xlfn.STDEV.P(Table2[1W Return vs Nifty])</f>
        <v>2.0873467382338675</v>
      </c>
      <c r="O324">
        <v>592.98</v>
      </c>
      <c r="P324">
        <v>609.38606140443903</v>
      </c>
      <c r="Q324">
        <v>582.91235012687105</v>
      </c>
      <c r="R324">
        <v>51.123372248843602</v>
      </c>
      <c r="S324" s="1">
        <f>(Table2[[#This Row],[Close Price]]-Table2[[#This Row],[20D EMA]])/Table2[[#This Row],[20D EMA]]</f>
        <v>1.6358055920942143E-3</v>
      </c>
      <c r="T324" s="1">
        <f>(Table2[[#This Row],[Close Price]]-Table2[[#This Row],[50D EMA]])/Table2[[#This Row],[50D EMA]]</f>
        <v>-2.5330512760439298E-2</v>
      </c>
      <c r="U324" s="1">
        <f>(Table2[[#This Row],[Close Price]]-Table2[[#This Row],[200D EMA]])/Table2[[#This Row],[200D EMA]]</f>
        <v>1.8935350864888435E-2</v>
      </c>
      <c r="V324">
        <v>1.8788238937450601</v>
      </c>
      <c r="W324">
        <v>590.04999999999995</v>
      </c>
      <c r="X324">
        <v>618.4</v>
      </c>
      <c r="Y324">
        <v>590.04999999999995</v>
      </c>
      <c r="Z324">
        <v>628.65</v>
      </c>
      <c r="AA324">
        <v>562.79999999999995</v>
      </c>
      <c r="AB324">
        <v>628.65</v>
      </c>
      <c r="AC324" s="1">
        <f>(Table2[[#This Row],[Close Price]]/Table2[[#This Row],[Day Low]])-1</f>
        <v>6.6096093551395452E-3</v>
      </c>
      <c r="AD324" s="1">
        <f>(Table2[[#This Row],[Day High]]/Table2[[#This Row],[Close Price]])-1</f>
        <v>4.116508123579421E-2</v>
      </c>
      <c r="AE324" s="1">
        <f>(Table2[[#This Row],[Close Price]]/Table2[[#This Row],[Current Week Low]])-1</f>
        <v>6.6096093551395452E-3</v>
      </c>
      <c r="AF324" s="1">
        <f>(Table2[[#This Row],[Current Week High]]/Table2[[#This Row],[Close Price]])-1</f>
        <v>5.8422426130145588E-2</v>
      </c>
      <c r="AG324" s="1">
        <f>(Table2[[#This Row],[Close Price]]/Table2[[#This Row],[Current Month Low]])-1</f>
        <v>5.5348258706467757E-2</v>
      </c>
      <c r="AH324" s="1">
        <f>(Table2[[#This Row],[Current Month High]]/Table2[[#This Row],[Close Price]])-1</f>
        <v>5.8422426130145588E-2</v>
      </c>
      <c r="AI324">
        <v>33.5129219631282</v>
      </c>
      <c r="AJ324">
        <v>53.654119777519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0.01</v>
      </c>
      <c r="AM324" t="s">
        <v>3150</v>
      </c>
      <c r="AN324">
        <v>0.42</v>
      </c>
      <c r="AO324" t="s">
        <v>3150</v>
      </c>
      <c r="AP324">
        <v>-6.0784949600580004E-3</v>
      </c>
      <c r="AQ324">
        <f>(Table2[[#This Row],[Sharpe Ratio]]-AVERAGE(Table2[Sharpe Ratio]))/_xlfn.STDEV.P(Table2[Sharpe Ratio])</f>
        <v>-0.72530390088558927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182</v>
      </c>
      <c r="AT324">
        <f>_xlfn.RANK.AVG(Table2[[#This Row],[6M Return vs Nifty Z-Score]],Table2[6M Return vs Nifty Z-Score])</f>
        <v>264</v>
      </c>
      <c r="AU324">
        <f>_xlfn.RANK.AVG(Table2[[#This Row],[Sharpe Ratio Z-Score]],Table2[Sharpe Ratio Z-Score])</f>
        <v>573</v>
      </c>
      <c r="AV324">
        <f>(Table2[[#This Row],[Rank 1Y]]+Table2[[#This Row],[Rank 6M]]+Table2[[#This Row],[Rank Sharpe]])/3</f>
        <v>339.66666666666669</v>
      </c>
    </row>
    <row r="325" spans="1:48" x14ac:dyDescent="0.3">
      <c r="A325" t="s">
        <v>257</v>
      </c>
      <c r="B325" t="s">
        <v>258</v>
      </c>
      <c r="C325" t="s">
        <v>3108</v>
      </c>
      <c r="D325" t="s">
        <v>51</v>
      </c>
      <c r="E325">
        <v>94993.519825950003</v>
      </c>
      <c r="F325">
        <v>947.6</v>
      </c>
      <c r="G325">
        <v>30.2548665659134</v>
      </c>
      <c r="H325">
        <f>(Table2[[#This Row],[1Y Return vs Nifty]]-AVERAGE(Table2[1Y Return vs Nifty]))/_xlfn.STDEV.P(Table2[1Y Return vs Nifty])</f>
        <v>0.2942198599279745</v>
      </c>
      <c r="I325">
        <v>-2.07253517596045</v>
      </c>
      <c r="J325">
        <f>(Table2[[#This Row],[1M Return vs Nifty]]-AVERAGE(Table2[1M Return vs Nifty]))/_xlfn.STDEV.P(Table2[1M Return vs Nifty])</f>
        <v>1.4712103519680412E-3</v>
      </c>
      <c r="K325">
        <v>-16.575938672346599</v>
      </c>
      <c r="L325">
        <f>(Table2[[#This Row],[6M Return vs Nifty]]-AVERAGE(Table2[6M Return vs Nifty]))/_xlfn.STDEV.P(Table2[6M Return vs Nifty])</f>
        <v>-0.63662318612651281</v>
      </c>
      <c r="M325">
        <v>-0.51487522327088198</v>
      </c>
      <c r="N325">
        <f>(Table2[[#This Row],[1W Return vs Nifty]]-AVERAGE(Table2[1W Return vs Nifty]))/_xlfn.STDEV.P(Table2[1W Return vs Nifty])</f>
        <v>-0.41946653111767118</v>
      </c>
      <c r="O325">
        <v>979.31</v>
      </c>
      <c r="P325">
        <v>1026.9682413731</v>
      </c>
      <c r="Q325">
        <v>995.45647745379097</v>
      </c>
      <c r="R325">
        <v>28.614411145532401</v>
      </c>
      <c r="S325" s="1">
        <f>(Table2[[#This Row],[Close Price]]-Table2[[#This Row],[20D EMA]])/Table2[[#This Row],[20D EMA]]</f>
        <v>-3.2379940978852377E-2</v>
      </c>
      <c r="T325" s="1">
        <f>(Table2[[#This Row],[Close Price]]-Table2[[#This Row],[50D EMA]])/Table2[[#This Row],[50D EMA]]</f>
        <v>-7.7284027076612694E-2</v>
      </c>
      <c r="U325" s="1">
        <f>(Table2[[#This Row],[Close Price]]-Table2[[#This Row],[200D EMA]])/Table2[[#This Row],[200D EMA]]</f>
        <v>-4.8074906877093919E-2</v>
      </c>
      <c r="V325">
        <v>0.61568390038001497</v>
      </c>
      <c r="W325">
        <v>933.6</v>
      </c>
      <c r="X325">
        <v>950</v>
      </c>
      <c r="Y325">
        <v>933.6</v>
      </c>
      <c r="Z325">
        <v>966</v>
      </c>
      <c r="AA325">
        <v>933</v>
      </c>
      <c r="AB325">
        <v>1013.9</v>
      </c>
      <c r="AC325" s="1">
        <f>(Table2[[#This Row],[Close Price]]/Table2[[#This Row],[Day Low]])-1</f>
        <v>1.4995715509854346E-2</v>
      </c>
      <c r="AD325" s="1">
        <f>(Table2[[#This Row],[Day High]]/Table2[[#This Row],[Close Price]])-1</f>
        <v>2.5327142254114587E-3</v>
      </c>
      <c r="AE325" s="1">
        <f>(Table2[[#This Row],[Close Price]]/Table2[[#This Row],[Current Week Low]])-1</f>
        <v>1.4995715509854346E-2</v>
      </c>
      <c r="AF325" s="1">
        <f>(Table2[[#This Row],[Current Week High]]/Table2[[#This Row],[Close Price]])-1</f>
        <v>1.9417475728155331E-2</v>
      </c>
      <c r="AG325" s="1">
        <f>(Table2[[#This Row],[Close Price]]/Table2[[#This Row],[Current Month Low]])-1</f>
        <v>1.5648445873526207E-2</v>
      </c>
      <c r="AH325" s="1">
        <f>(Table2[[#This Row],[Current Month High]]/Table2[[#This Row],[Close Price]])-1</f>
        <v>6.9966230476994573E-2</v>
      </c>
      <c r="AI325">
        <v>39.7530603630223</v>
      </c>
      <c r="AJ325">
        <v>50.867696226715402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</v>
      </c>
      <c r="AM325" t="s">
        <v>3149</v>
      </c>
      <c r="AN325">
        <v>-5.97</v>
      </c>
      <c r="AO325" t="s">
        <v>3149</v>
      </c>
      <c r="AP325">
        <v>8.4193197249869997E-2</v>
      </c>
      <c r="AQ325">
        <f>(Table2[[#This Row],[Sharpe Ratio]]-AVERAGE(Table2[Sharpe Ratio]))/_xlfn.STDEV.P(Table2[Sharpe Ratio])</f>
        <v>0.32604789349771368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214</v>
      </c>
      <c r="AT325">
        <f>_xlfn.RANK.AVG(Table2[[#This Row],[6M Return vs Nifty Z-Score]],Table2[6M Return vs Nifty Z-Score])</f>
        <v>539</v>
      </c>
      <c r="AU325">
        <f>_xlfn.RANK.AVG(Table2[[#This Row],[Sharpe Ratio Z-Score]],Table2[Sharpe Ratio Z-Score])</f>
        <v>267</v>
      </c>
      <c r="AV325">
        <f>(Table2[[#This Row],[Rank 1Y]]+Table2[[#This Row],[Rank 6M]]+Table2[[#This Row],[Rank Sharpe]])/3</f>
        <v>340</v>
      </c>
    </row>
    <row r="326" spans="1:48" x14ac:dyDescent="0.3">
      <c r="A326" t="s">
        <v>867</v>
      </c>
      <c r="B326" t="s">
        <v>868</v>
      </c>
      <c r="C326" t="s">
        <v>3113</v>
      </c>
      <c r="D326" t="s">
        <v>554</v>
      </c>
      <c r="E326">
        <v>16785.093113750001</v>
      </c>
      <c r="F326">
        <v>1097.5</v>
      </c>
      <c r="G326">
        <v>2.69896295092021</v>
      </c>
      <c r="H326">
        <f>(Table2[[#This Row],[1Y Return vs Nifty]]-AVERAGE(Table2[1Y Return vs Nifty]))/_xlfn.STDEV.P(Table2[1Y Return vs Nifty])</f>
        <v>-0.26622983956382229</v>
      </c>
      <c r="I326">
        <v>-9.9928909349300401</v>
      </c>
      <c r="J326">
        <f>(Table2[[#This Row],[1M Return vs Nifty]]-AVERAGE(Table2[1M Return vs Nifty]))/_xlfn.STDEV.P(Table2[1M Return vs Nifty])</f>
        <v>-0.83458609147169005</v>
      </c>
      <c r="K326">
        <v>7.03356782507778E-2</v>
      </c>
      <c r="L326">
        <f>(Table2[[#This Row],[6M Return vs Nifty]]-AVERAGE(Table2[6M Return vs Nifty]))/_xlfn.STDEV.P(Table2[6M Return vs Nifty])</f>
        <v>-7.3459224899446382E-2</v>
      </c>
      <c r="M326">
        <v>-0.40752956062561402</v>
      </c>
      <c r="N326">
        <f>(Table2[[#This Row],[1W Return vs Nifty]]-AVERAGE(Table2[1W Return vs Nifty]))/_xlfn.STDEV.P(Table2[1W Return vs Nifty])</f>
        <v>-0.39328799439974055</v>
      </c>
      <c r="O326">
        <v>1192.99</v>
      </c>
      <c r="P326">
        <v>1277.13316213905</v>
      </c>
      <c r="Q326">
        <v>1269.27575746563</v>
      </c>
      <c r="R326">
        <v>18.6771201712072</v>
      </c>
      <c r="S326" s="1">
        <f>(Table2[[#This Row],[Close Price]]-Table2[[#This Row],[20D EMA]])/Table2[[#This Row],[20D EMA]]</f>
        <v>-8.0042582083672126E-2</v>
      </c>
      <c r="T326" s="1">
        <f>(Table2[[#This Row],[Close Price]]-Table2[[#This Row],[50D EMA]])/Table2[[#This Row],[50D EMA]]</f>
        <v>-0.14065343181456919</v>
      </c>
      <c r="U326" s="1">
        <f>(Table2[[#This Row],[Close Price]]-Table2[[#This Row],[200D EMA]])/Table2[[#This Row],[200D EMA]]</f>
        <v>-0.13533367863939641</v>
      </c>
      <c r="V326">
        <v>0.51984453430894595</v>
      </c>
      <c r="W326">
        <v>1086.05</v>
      </c>
      <c r="X326">
        <v>1128</v>
      </c>
      <c r="Y326">
        <v>1086.05</v>
      </c>
      <c r="Z326">
        <v>1170</v>
      </c>
      <c r="AA326">
        <v>1086.05</v>
      </c>
      <c r="AB326">
        <v>1269.2</v>
      </c>
      <c r="AC326" s="1">
        <f>(Table2[[#This Row],[Close Price]]/Table2[[#This Row],[Day Low]])-1</f>
        <v>1.0542792689102853E-2</v>
      </c>
      <c r="AD326" s="1">
        <f>(Table2[[#This Row],[Day High]]/Table2[[#This Row],[Close Price]])-1</f>
        <v>2.7790432801822362E-2</v>
      </c>
      <c r="AE326" s="1">
        <f>(Table2[[#This Row],[Close Price]]/Table2[[#This Row],[Current Week Low]])-1</f>
        <v>1.0542792689102853E-2</v>
      </c>
      <c r="AF326" s="1">
        <f>(Table2[[#This Row],[Current Week High]]/Table2[[#This Row],[Close Price]])-1</f>
        <v>6.6059225512528519E-2</v>
      </c>
      <c r="AG326" s="1">
        <f>(Table2[[#This Row],[Close Price]]/Table2[[#This Row],[Current Month Low]])-1</f>
        <v>1.0542792689102853E-2</v>
      </c>
      <c r="AH326" s="1">
        <f>(Table2[[#This Row],[Current Month High]]/Table2[[#This Row],[Close Price]])-1</f>
        <v>0.15644646924829164</v>
      </c>
      <c r="AI326">
        <v>54.8974943052391</v>
      </c>
      <c r="AJ326">
        <v>32.030075187969899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-0.17</v>
      </c>
      <c r="AM326" t="s">
        <v>3149</v>
      </c>
      <c r="AN326">
        <v>-11.89</v>
      </c>
      <c r="AO326" t="s">
        <v>3149</v>
      </c>
      <c r="AP326">
        <v>7.6918112928247004E-2</v>
      </c>
      <c r="AQ326">
        <f>(Table2[[#This Row],[Sharpe Ratio]]-AVERAGE(Table2[Sharpe Ratio]))/_xlfn.STDEV.P(Table2[Sharpe Ratio])</f>
        <v>0.24131841996529024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404</v>
      </c>
      <c r="AT326">
        <f>_xlfn.RANK.AVG(Table2[[#This Row],[6M Return vs Nifty Z-Score]],Table2[6M Return vs Nifty Z-Score])</f>
        <v>329</v>
      </c>
      <c r="AU326">
        <f>_xlfn.RANK.AVG(Table2[[#This Row],[Sharpe Ratio Z-Score]],Table2[Sharpe Ratio Z-Score])</f>
        <v>287</v>
      </c>
      <c r="AV326">
        <f>(Table2[[#This Row],[Rank 1Y]]+Table2[[#This Row],[Rank 6M]]+Table2[[#This Row],[Rank Sharpe]])/3</f>
        <v>340</v>
      </c>
    </row>
    <row r="327" spans="1:48" x14ac:dyDescent="0.3">
      <c r="A327" t="s">
        <v>294</v>
      </c>
      <c r="B327" t="s">
        <v>295</v>
      </c>
      <c r="C327" t="s">
        <v>3105</v>
      </c>
      <c r="D327" t="s">
        <v>296</v>
      </c>
      <c r="E327">
        <v>86812.865909040003</v>
      </c>
      <c r="F327">
        <v>329.1</v>
      </c>
      <c r="G327">
        <v>57.125715669367501</v>
      </c>
      <c r="H327">
        <f>(Table2[[#This Row],[1Y Return vs Nifty]]-AVERAGE(Table2[1Y Return vs Nifty]))/_xlfn.STDEV.P(Table2[1Y Return vs Nifty])</f>
        <v>0.84073647994279554</v>
      </c>
      <c r="I327">
        <v>-8.9908646341129295</v>
      </c>
      <c r="J327">
        <f>(Table2[[#This Row],[1M Return vs Nifty]]-AVERAGE(Table2[1M Return vs Nifty]))/_xlfn.STDEV.P(Table2[1M Return vs Nifty])</f>
        <v>-0.7288141500448464</v>
      </c>
      <c r="K327">
        <v>-6.5781884381984099</v>
      </c>
      <c r="L327">
        <f>(Table2[[#This Row],[6M Return vs Nifty]]-AVERAGE(Table2[6M Return vs Nifty]))/_xlfn.STDEV.P(Table2[6M Return vs Nifty])</f>
        <v>-0.29838698344013392</v>
      </c>
      <c r="M327">
        <v>3.19564287910115</v>
      </c>
      <c r="N327">
        <f>(Table2[[#This Row],[1W Return vs Nifty]]-AVERAGE(Table2[1W Return vs Nifty]))/_xlfn.STDEV.P(Table2[1W Return vs Nifty])</f>
        <v>0.48542270233450463</v>
      </c>
      <c r="O327">
        <v>338.09</v>
      </c>
      <c r="P327">
        <v>361.59864391283401</v>
      </c>
      <c r="Q327">
        <v>342.40159173871803</v>
      </c>
      <c r="R327">
        <v>44.070677213766601</v>
      </c>
      <c r="S327" s="1">
        <f>(Table2[[#This Row],[Close Price]]-Table2[[#This Row],[20D EMA]])/Table2[[#This Row],[20D EMA]]</f>
        <v>-2.6590552811381445E-2</v>
      </c>
      <c r="T327" s="1">
        <f>(Table2[[#This Row],[Close Price]]-Table2[[#This Row],[50D EMA]])/Table2[[#This Row],[50D EMA]]</f>
        <v>-8.9874905395574495E-2</v>
      </c>
      <c r="U327" s="1">
        <f>(Table2[[#This Row],[Close Price]]-Table2[[#This Row],[200D EMA]])/Table2[[#This Row],[200D EMA]]</f>
        <v>-3.8847926118486815E-2</v>
      </c>
      <c r="V327">
        <v>0.75289003720685899</v>
      </c>
      <c r="W327">
        <v>326.14999999999998</v>
      </c>
      <c r="X327">
        <v>340</v>
      </c>
      <c r="Y327">
        <v>317</v>
      </c>
      <c r="Z327">
        <v>340</v>
      </c>
      <c r="AA327">
        <v>315.5</v>
      </c>
      <c r="AB327">
        <v>350</v>
      </c>
      <c r="AC327" s="1">
        <f>(Table2[[#This Row],[Close Price]]/Table2[[#This Row],[Day Low]])-1</f>
        <v>9.0449179825236037E-3</v>
      </c>
      <c r="AD327" s="1">
        <f>(Table2[[#This Row],[Day High]]/Table2[[#This Row],[Close Price]])-1</f>
        <v>3.3120632026739427E-2</v>
      </c>
      <c r="AE327" s="1">
        <f>(Table2[[#This Row],[Close Price]]/Table2[[#This Row],[Current Week Low]])-1</f>
        <v>3.8170347003154692E-2</v>
      </c>
      <c r="AF327" s="1">
        <f>(Table2[[#This Row],[Current Week High]]/Table2[[#This Row],[Close Price]])-1</f>
        <v>3.3120632026739427E-2</v>
      </c>
      <c r="AG327" s="1">
        <f>(Table2[[#This Row],[Close Price]]/Table2[[#This Row],[Current Month Low]])-1</f>
        <v>4.3106180665610117E-2</v>
      </c>
      <c r="AH327" s="1">
        <f>(Table2[[#This Row],[Current Month High]]/Table2[[#This Row],[Close Price]])-1</f>
        <v>6.3506532968702345E-2</v>
      </c>
      <c r="AI327">
        <v>39.881494986326302</v>
      </c>
      <c r="AJ327">
        <v>86.406117247238697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-0.22</v>
      </c>
      <c r="AM327" t="s">
        <v>3149</v>
      </c>
      <c r="AN327">
        <v>-4.01</v>
      </c>
      <c r="AO327" t="s">
        <v>3149</v>
      </c>
      <c r="AP327">
        <v>7.4719113520239997E-3</v>
      </c>
      <c r="AQ327">
        <f>(Table2[[#This Row],[Sharpe Ratio]]-AVERAGE(Table2[Sharpe Ratio]))/_xlfn.STDEV.P(Table2[Sharpe Ratio])</f>
        <v>-0.5674887138422311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111</v>
      </c>
      <c r="AT327">
        <f>_xlfn.RANK.AVG(Table2[[#This Row],[6M Return vs Nifty Z-Score]],Table2[6M Return vs Nifty Z-Score])</f>
        <v>419</v>
      </c>
      <c r="AU327">
        <f>_xlfn.RANK.AVG(Table2[[#This Row],[Sharpe Ratio Z-Score]],Table2[Sharpe Ratio Z-Score])</f>
        <v>491</v>
      </c>
      <c r="AV327">
        <f>(Table2[[#This Row],[Rank 1Y]]+Table2[[#This Row],[Rank 6M]]+Table2[[#This Row],[Rank Sharpe]])/3</f>
        <v>340.33333333333331</v>
      </c>
    </row>
    <row r="328" spans="1:48" x14ac:dyDescent="0.3">
      <c r="A328" t="s">
        <v>559</v>
      </c>
      <c r="B328" t="s">
        <v>560</v>
      </c>
      <c r="C328" t="s">
        <v>3108</v>
      </c>
      <c r="D328" t="s">
        <v>158</v>
      </c>
      <c r="E328">
        <v>33976.471558049998</v>
      </c>
      <c r="F328">
        <v>846.9</v>
      </c>
      <c r="G328">
        <v>-0.286251361587265</v>
      </c>
      <c r="H328">
        <f>(Table2[[#This Row],[1Y Return vs Nifty]]-AVERAGE(Table2[1Y Return vs Nifty]))/_xlfn.STDEV.P(Table2[1Y Return vs Nifty])</f>
        <v>-0.3269450491878359</v>
      </c>
      <c r="I328">
        <v>2.6663838229305301</v>
      </c>
      <c r="J328">
        <f>(Table2[[#This Row],[1M Return vs Nifty]]-AVERAGE(Table2[1M Return vs Nifty]))/_xlfn.STDEV.P(Table2[1M Return vs Nifty])</f>
        <v>0.50170225455560713</v>
      </c>
      <c r="K328">
        <v>18.309106343402</v>
      </c>
      <c r="L328">
        <f>(Table2[[#This Row],[6M Return vs Nifty]]-AVERAGE(Table2[6M Return vs Nifty]))/_xlfn.STDEV.P(Table2[6M Return vs Nifty])</f>
        <v>0.54358084781387972</v>
      </c>
      <c r="M328">
        <v>-0.864827053714049</v>
      </c>
      <c r="N328">
        <f>(Table2[[#This Row],[1W Return vs Nifty]]-AVERAGE(Table2[1W Return vs Nifty]))/_xlfn.STDEV.P(Table2[1W Return vs Nifty])</f>
        <v>-0.50480977291252083</v>
      </c>
      <c r="O328">
        <v>868.98</v>
      </c>
      <c r="P328">
        <v>866.45617272082404</v>
      </c>
      <c r="Q328">
        <v>799.31557513526297</v>
      </c>
      <c r="R328">
        <v>35.497388383353702</v>
      </c>
      <c r="S328" s="1">
        <f>(Table2[[#This Row],[Close Price]]-Table2[[#This Row],[20D EMA]])/Table2[[#This Row],[20D EMA]]</f>
        <v>-2.5409100324518447E-2</v>
      </c>
      <c r="T328" s="1">
        <f>(Table2[[#This Row],[Close Price]]-Table2[[#This Row],[50D EMA]])/Table2[[#This Row],[50D EMA]]</f>
        <v>-2.2570296497991651E-2</v>
      </c>
      <c r="U328" s="1">
        <f>(Table2[[#This Row],[Close Price]]-Table2[[#This Row],[200D EMA]])/Table2[[#This Row],[200D EMA]]</f>
        <v>5.9531462097037954E-2</v>
      </c>
      <c r="V328">
        <v>0.450571694437299</v>
      </c>
      <c r="W328">
        <v>839.55</v>
      </c>
      <c r="X328">
        <v>854.65</v>
      </c>
      <c r="Y328">
        <v>835.15</v>
      </c>
      <c r="Z328">
        <v>864</v>
      </c>
      <c r="AA328">
        <v>835.15</v>
      </c>
      <c r="AB328">
        <v>920</v>
      </c>
      <c r="AC328" s="1">
        <f>(Table2[[#This Row],[Close Price]]/Table2[[#This Row],[Day Low]])-1</f>
        <v>8.7546900125068383E-3</v>
      </c>
      <c r="AD328" s="1">
        <f>(Table2[[#This Row],[Day High]]/Table2[[#This Row],[Close Price]])-1</f>
        <v>9.1510213720629174E-3</v>
      </c>
      <c r="AE328" s="1">
        <f>(Table2[[#This Row],[Close Price]]/Table2[[#This Row],[Current Week Low]])-1</f>
        <v>1.4069328863078434E-2</v>
      </c>
      <c r="AF328" s="1">
        <f>(Table2[[#This Row],[Current Week High]]/Table2[[#This Row],[Close Price]])-1</f>
        <v>2.0191285866099973E-2</v>
      </c>
      <c r="AG328" s="1">
        <f>(Table2[[#This Row],[Close Price]]/Table2[[#This Row],[Current Month Low]])-1</f>
        <v>1.4069328863078434E-2</v>
      </c>
      <c r="AH328" s="1">
        <f>(Table2[[#This Row],[Current Month High]]/Table2[[#This Row],[Close Price]])-1</f>
        <v>8.6314795135199018E-2</v>
      </c>
      <c r="AI328">
        <v>11.6129413153855</v>
      </c>
      <c r="AJ328">
        <v>39.372994322389502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0.03</v>
      </c>
      <c r="AM328" t="s">
        <v>3150</v>
      </c>
      <c r="AN328">
        <v>-1.68</v>
      </c>
      <c r="AO328" t="s">
        <v>3149</v>
      </c>
      <c r="AP328">
        <v>2.6300230412409999E-2</v>
      </c>
      <c r="AQ328">
        <f>(Table2[[#This Row],[Sharpe Ratio]]-AVERAGE(Table2[Sharpe Ratio]))/_xlfn.STDEV.P(Table2[Sharpe Ratio])</f>
        <v>-0.3482041679923073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-0.13467588772317718</v>
      </c>
      <c r="AS328">
        <f>_xlfn.RANK.AVG(Table2[[#This Row],[1Y Return vs Nifty Z-Score]],Table2[1Y Return vs Nifty Z-Score])</f>
        <v>423</v>
      </c>
      <c r="AT328">
        <f>_xlfn.RANK.AVG(Table2[[#This Row],[6M Return vs Nifty Z-Score]],Table2[6M Return vs Nifty Z-Score])</f>
        <v>170</v>
      </c>
      <c r="AU328">
        <f>_xlfn.RANK.AVG(Table2[[#This Row],[Sharpe Ratio Z-Score]],Table2[Sharpe Ratio Z-Score])</f>
        <v>429</v>
      </c>
      <c r="AV328">
        <f>(Table2[[#This Row],[Rank 1Y]]+Table2[[#This Row],[Rank 6M]]+Table2[[#This Row],[Rank Sharpe]])/3</f>
        <v>340.66666666666669</v>
      </c>
    </row>
    <row r="329" spans="1:48" x14ac:dyDescent="0.3">
      <c r="A329" t="s">
        <v>770</v>
      </c>
      <c r="B329" t="s">
        <v>771</v>
      </c>
      <c r="C329" t="s">
        <v>3108</v>
      </c>
      <c r="D329" t="s">
        <v>51</v>
      </c>
      <c r="E329">
        <v>20400.303824340001</v>
      </c>
      <c r="F329">
        <v>1037.8499999999999</v>
      </c>
      <c r="G329">
        <v>21.945350724872299</v>
      </c>
      <c r="H329">
        <f>(Table2[[#This Row],[1Y Return vs Nifty]]-AVERAGE(Table2[1Y Return vs Nifty]))/_xlfn.STDEV.P(Table2[1Y Return vs Nifty])</f>
        <v>0.12521557971631425</v>
      </c>
      <c r="I329">
        <v>-5.3210246467203897</v>
      </c>
      <c r="J329">
        <f>(Table2[[#This Row],[1M Return vs Nifty]]-AVERAGE(Table2[1M Return vs Nifty]))/_xlfn.STDEV.P(Table2[1M Return vs Nifty])</f>
        <v>-0.34143300059214365</v>
      </c>
      <c r="K329">
        <v>5.6268546744412804</v>
      </c>
      <c r="L329">
        <f>(Table2[[#This Row],[6M Return vs Nifty]]-AVERAGE(Table2[6M Return vs Nifty]))/_xlfn.STDEV.P(Table2[6M Return vs Nifty])</f>
        <v>0.11452465561468135</v>
      </c>
      <c r="M329">
        <v>2.68696433853217</v>
      </c>
      <c r="N329">
        <f>(Table2[[#This Row],[1W Return vs Nifty]]-AVERAGE(Table2[1W Return vs Nifty]))/_xlfn.STDEV.P(Table2[1W Return vs Nifty])</f>
        <v>0.36137055599009515</v>
      </c>
      <c r="O329">
        <v>1072.94</v>
      </c>
      <c r="P329">
        <v>1104.5005371009399</v>
      </c>
      <c r="Q329">
        <v>1029.7000829558499</v>
      </c>
      <c r="R329">
        <v>38.0964236214596</v>
      </c>
      <c r="S329" s="1">
        <f>(Table2[[#This Row],[Close Price]]-Table2[[#This Row],[20D EMA]])/Table2[[#This Row],[20D EMA]]</f>
        <v>-3.27045314742671E-2</v>
      </c>
      <c r="T329" s="1">
        <f>(Table2[[#This Row],[Close Price]]-Table2[[#This Row],[50D EMA]])/Table2[[#This Row],[50D EMA]]</f>
        <v>-6.0344504019782884E-2</v>
      </c>
      <c r="U329" s="1">
        <f>(Table2[[#This Row],[Close Price]]-Table2[[#This Row],[200D EMA]])/Table2[[#This Row],[200D EMA]]</f>
        <v>7.9148454769032549E-3</v>
      </c>
      <c r="V329">
        <v>0.65173022763104205</v>
      </c>
      <c r="W329">
        <v>1020.65</v>
      </c>
      <c r="X329">
        <v>1043.4000000000001</v>
      </c>
      <c r="Y329">
        <v>992.4</v>
      </c>
      <c r="Z329">
        <v>1051</v>
      </c>
      <c r="AA329">
        <v>992.4</v>
      </c>
      <c r="AB329">
        <v>1156</v>
      </c>
      <c r="AC329" s="1">
        <f>(Table2[[#This Row],[Close Price]]/Table2[[#This Row],[Day Low]])-1</f>
        <v>1.6852006074560277E-2</v>
      </c>
      <c r="AD329" s="1">
        <f>(Table2[[#This Row],[Day High]]/Table2[[#This Row],[Close Price]])-1</f>
        <v>5.347593582887944E-3</v>
      </c>
      <c r="AE329" s="1">
        <f>(Table2[[#This Row],[Close Price]]/Table2[[#This Row],[Current Week Low]])-1</f>
        <v>4.5798065296251522E-2</v>
      </c>
      <c r="AF329" s="1">
        <f>(Table2[[#This Row],[Current Week High]]/Table2[[#This Row],[Close Price]])-1</f>
        <v>1.2670424435130334E-2</v>
      </c>
      <c r="AG329" s="1">
        <f>(Table2[[#This Row],[Close Price]]/Table2[[#This Row],[Current Month Low]])-1</f>
        <v>4.5798065296251522E-2</v>
      </c>
      <c r="AH329" s="1">
        <f>(Table2[[#This Row],[Current Month High]]/Table2[[#This Row],[Close Price]])-1</f>
        <v>0.11384111384111395</v>
      </c>
      <c r="AI329">
        <v>25.634725634725601</v>
      </c>
      <c r="AJ329">
        <v>46.124604012671497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0.03</v>
      </c>
      <c r="AM329" t="s">
        <v>3150</v>
      </c>
      <c r="AN329">
        <v>-7.91</v>
      </c>
      <c r="AO329" t="s">
        <v>3149</v>
      </c>
      <c r="AP329">
        <v>1.1381720306999001E-2</v>
      </c>
      <c r="AQ329">
        <f>(Table2[[#This Row],[Sharpe Ratio]]-AVERAGE(Table2[Sharpe Ratio]))/_xlfn.STDEV.P(Table2[Sharpe Ratio])</f>
        <v>-0.52195301422390938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274</v>
      </c>
      <c r="AT329">
        <f>_xlfn.RANK.AVG(Table2[[#This Row],[6M Return vs Nifty Z-Score]],Table2[6M Return vs Nifty Z-Score])</f>
        <v>277</v>
      </c>
      <c r="AU329">
        <f>_xlfn.RANK.AVG(Table2[[#This Row],[Sharpe Ratio Z-Score]],Table2[Sharpe Ratio Z-Score])</f>
        <v>474</v>
      </c>
      <c r="AV329">
        <f>(Table2[[#This Row],[Rank 1Y]]+Table2[[#This Row],[Rank 6M]]+Table2[[#This Row],[Rank Sharpe]])/3</f>
        <v>341.66666666666669</v>
      </c>
    </row>
    <row r="330" spans="1:48" x14ac:dyDescent="0.3">
      <c r="A330" t="s">
        <v>336</v>
      </c>
      <c r="B330" t="s">
        <v>337</v>
      </c>
      <c r="C330" t="s">
        <v>3106</v>
      </c>
      <c r="D330" t="s">
        <v>197</v>
      </c>
      <c r="E330">
        <v>73172.295115019995</v>
      </c>
      <c r="F330">
        <v>2690.3</v>
      </c>
      <c r="G330">
        <v>7.4542647125437798</v>
      </c>
      <c r="H330">
        <f>(Table2[[#This Row],[1Y Return vs Nifty]]-AVERAGE(Table2[1Y Return vs Nifty]))/_xlfn.STDEV.P(Table2[1Y Return vs Nifty])</f>
        <v>-0.16951345237756962</v>
      </c>
      <c r="I330">
        <v>-14.0633405452985</v>
      </c>
      <c r="J330">
        <f>(Table2[[#This Row],[1M Return vs Nifty]]-AVERAGE(Table2[1M Return vs Nifty]))/_xlfn.STDEV.P(Table2[1M Return vs Nifty])</f>
        <v>-1.2642548111627041</v>
      </c>
      <c r="K330">
        <v>-4.4253730973768501</v>
      </c>
      <c r="L330">
        <f>(Table2[[#This Row],[6M Return vs Nifty]]-AVERAGE(Table2[6M Return vs Nifty]))/_xlfn.STDEV.P(Table2[6M Return vs Nifty])</f>
        <v>-0.22555458926035407</v>
      </c>
      <c r="M330">
        <v>-0.30341917053296003</v>
      </c>
      <c r="N330">
        <f>(Table2[[#This Row],[1W Return vs Nifty]]-AVERAGE(Table2[1W Return vs Nifty]))/_xlfn.STDEV.P(Table2[1W Return vs Nifty])</f>
        <v>-0.36789844811909483</v>
      </c>
      <c r="O330">
        <v>2955.2</v>
      </c>
      <c r="P330">
        <v>3192.0822519094299</v>
      </c>
      <c r="Q330">
        <v>3019.0874689600901</v>
      </c>
      <c r="R330">
        <v>13.634649109261799</v>
      </c>
      <c r="S330" s="1">
        <f>(Table2[[#This Row],[Close Price]]-Table2[[#This Row],[20D EMA]])/Table2[[#This Row],[20D EMA]]</f>
        <v>-8.9638603140227271E-2</v>
      </c>
      <c r="T330" s="1">
        <f>(Table2[[#This Row],[Close Price]]-Table2[[#This Row],[50D EMA]])/Table2[[#This Row],[50D EMA]]</f>
        <v>-0.15719590295935362</v>
      </c>
      <c r="U330" s="1">
        <f>(Table2[[#This Row],[Close Price]]-Table2[[#This Row],[200D EMA]])/Table2[[#This Row],[200D EMA]]</f>
        <v>-0.1089029292262735</v>
      </c>
      <c r="V330">
        <v>0.860229388997931</v>
      </c>
      <c r="W330">
        <v>2669.35</v>
      </c>
      <c r="X330">
        <v>2738</v>
      </c>
      <c r="Y330">
        <v>2669.35</v>
      </c>
      <c r="Z330">
        <v>2785.15</v>
      </c>
      <c r="AA330">
        <v>2669.35</v>
      </c>
      <c r="AB330">
        <v>3096.6</v>
      </c>
      <c r="AC330" s="1">
        <f>(Table2[[#This Row],[Close Price]]/Table2[[#This Row],[Day Low]])-1</f>
        <v>7.8483525952011135E-3</v>
      </c>
      <c r="AD330" s="1">
        <f>(Table2[[#This Row],[Day High]]/Table2[[#This Row],[Close Price]])-1</f>
        <v>1.7730364643348206E-2</v>
      </c>
      <c r="AE330" s="1">
        <f>(Table2[[#This Row],[Close Price]]/Table2[[#This Row],[Current Week Low]])-1</f>
        <v>7.8483525952011135E-3</v>
      </c>
      <c r="AF330" s="1">
        <f>(Table2[[#This Row],[Current Week High]]/Table2[[#This Row],[Close Price]])-1</f>
        <v>3.5256291119949434E-2</v>
      </c>
      <c r="AG330" s="1">
        <f>(Table2[[#This Row],[Close Price]]/Table2[[#This Row],[Current Month Low]])-1</f>
        <v>7.8483525952011135E-3</v>
      </c>
      <c r="AH330" s="1">
        <f>(Table2[[#This Row],[Current Month High]]/Table2[[#This Row],[Close Price]])-1</f>
        <v>0.15102404936252456</v>
      </c>
      <c r="AI330">
        <v>44.593539753930699</v>
      </c>
      <c r="AJ330">
        <v>25.331345647667099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-0.15</v>
      </c>
      <c r="AM330" t="s">
        <v>3149</v>
      </c>
      <c r="AN330">
        <v>-12.25</v>
      </c>
      <c r="AO330" t="s">
        <v>3149</v>
      </c>
      <c r="AP330">
        <v>7.7638496376984001E-2</v>
      </c>
      <c r="AQ330">
        <f>(Table2[[#This Row],[Sharpe Ratio]]-AVERAGE(Table2[Sharpe Ratio]))/_xlfn.STDEV.P(Table2[Sharpe Ratio])</f>
        <v>0.24970838599929773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358</v>
      </c>
      <c r="AT330">
        <f>_xlfn.RANK.AVG(Table2[[#This Row],[6M Return vs Nifty Z-Score]],Table2[6M Return vs Nifty Z-Score])</f>
        <v>388</v>
      </c>
      <c r="AU330">
        <f>_xlfn.RANK.AVG(Table2[[#This Row],[Sharpe Ratio Z-Score]],Table2[Sharpe Ratio Z-Score])</f>
        <v>284</v>
      </c>
      <c r="AV330">
        <f>(Table2[[#This Row],[Rank 1Y]]+Table2[[#This Row],[Rank 6M]]+Table2[[#This Row],[Rank Sharpe]])/3</f>
        <v>343.33333333333331</v>
      </c>
    </row>
    <row r="331" spans="1:48" x14ac:dyDescent="0.3">
      <c r="A331" t="s">
        <v>32</v>
      </c>
      <c r="B331" t="s">
        <v>33</v>
      </c>
      <c r="C331" t="s">
        <v>3104</v>
      </c>
      <c r="D331" t="s">
        <v>34</v>
      </c>
      <c r="E331">
        <v>696789.70915454999</v>
      </c>
      <c r="F331">
        <v>780.75</v>
      </c>
      <c r="G331">
        <v>24.982054762607</v>
      </c>
      <c r="H331">
        <f>(Table2[[#This Row],[1Y Return vs Nifty]]-AVERAGE(Table2[1Y Return vs Nifty]))/_xlfn.STDEV.P(Table2[1Y Return vs Nifty])</f>
        <v>0.18697802050478921</v>
      </c>
      <c r="I331">
        <v>3.2682362480074398</v>
      </c>
      <c r="J331">
        <f>(Table2[[#This Row],[1M Return vs Nifty]]-AVERAGE(Table2[1M Return vs Nifty]))/_xlfn.STDEV.P(Table2[1M Return vs Nifty])</f>
        <v>0.5652326223722276</v>
      </c>
      <c r="K331">
        <v>-9.6508616821447895</v>
      </c>
      <c r="L331">
        <f>(Table2[[#This Row],[6M Return vs Nifty]]-AVERAGE(Table2[6M Return vs Nifty]))/_xlfn.STDEV.P(Table2[6M Return vs Nifty])</f>
        <v>-0.40233930329092171</v>
      </c>
      <c r="M331">
        <v>-0.215749090480052</v>
      </c>
      <c r="N331">
        <f>(Table2[[#This Row],[1W Return vs Nifty]]-AVERAGE(Table2[1W Return vs Nifty]))/_xlfn.STDEV.P(Table2[1W Return vs Nifty])</f>
        <v>-0.34651822321598702</v>
      </c>
      <c r="O331">
        <v>815.48</v>
      </c>
      <c r="P331">
        <v>812.65446833921101</v>
      </c>
      <c r="Q331">
        <v>780.33175749379598</v>
      </c>
      <c r="R331">
        <v>28.881785834529399</v>
      </c>
      <c r="S331" s="1">
        <f>(Table2[[#This Row],[Close Price]]-Table2[[#This Row],[20D EMA]])/Table2[[#This Row],[20D EMA]]</f>
        <v>-4.2588414185510397E-2</v>
      </c>
      <c r="T331" s="1">
        <f>(Table2[[#This Row],[Close Price]]-Table2[[#This Row],[50D EMA]])/Table2[[#This Row],[50D EMA]]</f>
        <v>-3.9259574126766172E-2</v>
      </c>
      <c r="U331" s="1">
        <f>(Table2[[#This Row],[Close Price]]-Table2[[#This Row],[200D EMA]])/Table2[[#This Row],[200D EMA]]</f>
        <v>5.3598037269084111E-4</v>
      </c>
      <c r="V331">
        <v>1.0749995260794001</v>
      </c>
      <c r="W331">
        <v>761.55</v>
      </c>
      <c r="X331">
        <v>798.5</v>
      </c>
      <c r="Y331">
        <v>761.55</v>
      </c>
      <c r="Z331">
        <v>820.3</v>
      </c>
      <c r="AA331">
        <v>761.55</v>
      </c>
      <c r="AB331">
        <v>863.5</v>
      </c>
      <c r="AC331" s="1">
        <f>(Table2[[#This Row],[Close Price]]/Table2[[#This Row],[Day Low]])-1</f>
        <v>2.5211739216072448E-2</v>
      </c>
      <c r="AD331" s="1">
        <f>(Table2[[#This Row],[Day High]]/Table2[[#This Row],[Close Price]])-1</f>
        <v>2.2734550112071705E-2</v>
      </c>
      <c r="AE331" s="1">
        <f>(Table2[[#This Row],[Close Price]]/Table2[[#This Row],[Current Week Low]])-1</f>
        <v>2.5211739216072448E-2</v>
      </c>
      <c r="AF331" s="1">
        <f>(Table2[[#This Row],[Current Week High]]/Table2[[#This Row],[Close Price]])-1</f>
        <v>5.0656420108869726E-2</v>
      </c>
      <c r="AG331" s="1">
        <f>(Table2[[#This Row],[Close Price]]/Table2[[#This Row],[Current Month Low]])-1</f>
        <v>2.5211739216072448E-2</v>
      </c>
      <c r="AH331" s="1">
        <f>(Table2[[#This Row],[Current Month High]]/Table2[[#This Row],[Close Price]])-1</f>
        <v>0.10598783221261598</v>
      </c>
      <c r="AI331">
        <v>16.810758885686798</v>
      </c>
      <c r="AJ331">
        <v>40.637665495811902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-0.03</v>
      </c>
      <c r="AM331" t="s">
        <v>3149</v>
      </c>
      <c r="AN331">
        <v>-4.93</v>
      </c>
      <c r="AO331" t="s">
        <v>3149</v>
      </c>
      <c r="AP331">
        <v>6.5286042166298006E-2</v>
      </c>
      <c r="AQ331">
        <f>(Table2[[#This Row],[Sharpe Ratio]]-AVERAGE(Table2[Sharpe Ratio]))/_xlfn.STDEV.P(Table2[Sharpe Ratio])</f>
        <v>0.10584518169333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0.10919829806343806</v>
      </c>
      <c r="AS331">
        <f>_xlfn.RANK.AVG(Table2[[#This Row],[1Y Return vs Nifty Z-Score]],Table2[1Y Return vs Nifty Z-Score])</f>
        <v>253</v>
      </c>
      <c r="AT331">
        <f>_xlfn.RANK.AVG(Table2[[#This Row],[6M Return vs Nifty Z-Score]],Table2[6M Return vs Nifty Z-Score])</f>
        <v>458</v>
      </c>
      <c r="AU331">
        <f>_xlfn.RANK.AVG(Table2[[#This Row],[Sharpe Ratio Z-Score]],Table2[Sharpe Ratio Z-Score])</f>
        <v>320</v>
      </c>
      <c r="AV331">
        <f>(Table2[[#This Row],[Rank 1Y]]+Table2[[#This Row],[Rank 6M]]+Table2[[#This Row],[Rank Sharpe]])/3</f>
        <v>343.66666666666669</v>
      </c>
    </row>
    <row r="332" spans="1:48" x14ac:dyDescent="0.3">
      <c r="A332" t="s">
        <v>637</v>
      </c>
      <c r="B332" t="s">
        <v>638</v>
      </c>
      <c r="C332" t="s">
        <v>3106</v>
      </c>
      <c r="D332" t="s">
        <v>197</v>
      </c>
      <c r="E332">
        <v>27676.282500000001</v>
      </c>
      <c r="F332">
        <v>634.04999999999995</v>
      </c>
      <c r="G332">
        <v>12.1250471862522</v>
      </c>
      <c r="H332">
        <f>(Table2[[#This Row],[1Y Return vs Nifty]]-AVERAGE(Table2[1Y Return vs Nifty]))/_xlfn.STDEV.P(Table2[1Y Return vs Nifty])</f>
        <v>-7.4516072855704774E-2</v>
      </c>
      <c r="I332">
        <v>-1.1493776117286501</v>
      </c>
      <c r="J332">
        <f>(Table2[[#This Row],[1M Return vs Nifty]]-AVERAGE(Table2[1M Return vs Nifty]))/_xlfn.STDEV.P(Table2[1M Return vs Nifty])</f>
        <v>9.8917921812584172E-2</v>
      </c>
      <c r="K332">
        <v>20.3275446293692</v>
      </c>
      <c r="L332">
        <f>(Table2[[#This Row],[6M Return vs Nifty]]-AVERAGE(Table2[6M Return vs Nifty]))/_xlfn.STDEV.P(Table2[6M Return vs Nifty])</f>
        <v>0.61186710074211326</v>
      </c>
      <c r="M332">
        <v>-0.38349747622924701</v>
      </c>
      <c r="N332">
        <f>(Table2[[#This Row],[1W Return vs Nifty]]-AVERAGE(Table2[1W Return vs Nifty]))/_xlfn.STDEV.P(Table2[1W Return vs Nifty])</f>
        <v>-0.3874272564036681</v>
      </c>
      <c r="O332">
        <v>668.58</v>
      </c>
      <c r="P332">
        <v>702.06989467159895</v>
      </c>
      <c r="Q332">
        <v>659.66947869466401</v>
      </c>
      <c r="R332">
        <v>38.900499556608104</v>
      </c>
      <c r="S332" s="1">
        <f>(Table2[[#This Row],[Close Price]]-Table2[[#This Row],[20D EMA]])/Table2[[#This Row],[20D EMA]]</f>
        <v>-5.1646773759310906E-2</v>
      </c>
      <c r="T332" s="1">
        <f>(Table2[[#This Row],[Close Price]]-Table2[[#This Row],[50D EMA]])/Table2[[#This Row],[50D EMA]]</f>
        <v>-9.6884790514220887E-2</v>
      </c>
      <c r="U332" s="1">
        <f>(Table2[[#This Row],[Close Price]]-Table2[[#This Row],[200D EMA]])/Table2[[#This Row],[200D EMA]]</f>
        <v>-3.8836841057675098E-2</v>
      </c>
      <c r="V332">
        <v>1.3154508772933899</v>
      </c>
      <c r="W332">
        <v>618</v>
      </c>
      <c r="X332">
        <v>643.45000000000005</v>
      </c>
      <c r="Y332">
        <v>611.29999999999995</v>
      </c>
      <c r="Z332">
        <v>649.65</v>
      </c>
      <c r="AA332">
        <v>611.29999999999995</v>
      </c>
      <c r="AB332">
        <v>719.95</v>
      </c>
      <c r="AC332" s="1">
        <f>(Table2[[#This Row],[Close Price]]/Table2[[#This Row],[Day Low]])-1</f>
        <v>2.5970873786407722E-2</v>
      </c>
      <c r="AD332" s="1">
        <f>(Table2[[#This Row],[Day High]]/Table2[[#This Row],[Close Price]])-1</f>
        <v>1.4825329232710516E-2</v>
      </c>
      <c r="AE332" s="1">
        <f>(Table2[[#This Row],[Close Price]]/Table2[[#This Row],[Current Week Low]])-1</f>
        <v>3.7215769671192556E-2</v>
      </c>
      <c r="AF332" s="1">
        <f>(Table2[[#This Row],[Current Week High]]/Table2[[#This Row],[Close Price]])-1</f>
        <v>2.4603737875561915E-2</v>
      </c>
      <c r="AG332" s="1">
        <f>(Table2[[#This Row],[Close Price]]/Table2[[#This Row],[Current Month Low]])-1</f>
        <v>3.7215769671192556E-2</v>
      </c>
      <c r="AH332" s="1">
        <f>(Table2[[#This Row],[Current Month High]]/Table2[[#This Row],[Close Price]])-1</f>
        <v>0.13547827458402351</v>
      </c>
      <c r="AI332">
        <v>35.635990852456402</v>
      </c>
      <c r="AJ332">
        <v>52.013905538240202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-0.11</v>
      </c>
      <c r="AM332" t="s">
        <v>3149</v>
      </c>
      <c r="AN332">
        <v>-11.5</v>
      </c>
      <c r="AO332" t="s">
        <v>3149</v>
      </c>
      <c r="AP332">
        <v>-1.1092856155409999E-3</v>
      </c>
      <c r="AQ332">
        <f>(Table2[[#This Row],[Sharpe Ratio]]-AVERAGE(Table2[Sharpe Ratio]))/_xlfn.STDEV.P(Table2[Sharpe Ratio])</f>
        <v>-0.66742986492673251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322</v>
      </c>
      <c r="AT332">
        <f>_xlfn.RANK.AVG(Table2[[#This Row],[6M Return vs Nifty Z-Score]],Table2[6M Return vs Nifty Z-Score])</f>
        <v>153</v>
      </c>
      <c r="AU332">
        <f>_xlfn.RANK.AVG(Table2[[#This Row],[Sharpe Ratio Z-Score]],Table2[Sharpe Ratio Z-Score])</f>
        <v>559</v>
      </c>
      <c r="AV332">
        <f>(Table2[[#This Row],[Rank 1Y]]+Table2[[#This Row],[Rank 6M]]+Table2[[#This Row],[Rank Sharpe]])/3</f>
        <v>344.66666666666669</v>
      </c>
    </row>
    <row r="333" spans="1:48" x14ac:dyDescent="0.3">
      <c r="A333" t="s">
        <v>1069</v>
      </c>
      <c r="B333" t="s">
        <v>1070</v>
      </c>
      <c r="C333" t="s">
        <v>3109</v>
      </c>
      <c r="D333" t="s">
        <v>267</v>
      </c>
      <c r="E333">
        <v>11837.617396260001</v>
      </c>
      <c r="F333">
        <v>4962.2</v>
      </c>
      <c r="G333">
        <v>-20.127726748151701</v>
      </c>
      <c r="H333">
        <f>(Table2[[#This Row],[1Y Return vs Nifty]]-AVERAGE(Table2[1Y Return vs Nifty]))/_xlfn.STDEV.P(Table2[1Y Return vs Nifty])</f>
        <v>-0.7304937432623585</v>
      </c>
      <c r="I333">
        <v>-11.476348853870901</v>
      </c>
      <c r="J333">
        <f>(Table2[[#This Row],[1M Return vs Nifty]]-AVERAGE(Table2[1M Return vs Nifty]))/_xlfn.STDEV.P(Table2[1M Return vs Nifty])</f>
        <v>-0.99117701526625301</v>
      </c>
      <c r="K333">
        <v>9.5388962883977406</v>
      </c>
      <c r="L333">
        <f>(Table2[[#This Row],[6M Return vs Nifty]]-AVERAGE(Table2[6M Return vs Nifty]))/_xlfn.STDEV.P(Table2[6M Return vs Nifty])</f>
        <v>0.24687384110805777</v>
      </c>
      <c r="M333">
        <v>6.2346861802378797</v>
      </c>
      <c r="N333">
        <f>(Table2[[#This Row],[1W Return vs Nifty]]-AVERAGE(Table2[1W Return vs Nifty]))/_xlfn.STDEV.P(Table2[1W Return vs Nifty])</f>
        <v>1.2265584379169796</v>
      </c>
      <c r="O333">
        <v>5103.2700000000004</v>
      </c>
      <c r="P333">
        <v>5444.9350342019598</v>
      </c>
      <c r="Q333">
        <v>5197.9476054344505</v>
      </c>
      <c r="R333">
        <v>48.132860048291001</v>
      </c>
      <c r="S333" s="1">
        <f>(Table2[[#This Row],[Close Price]]-Table2[[#This Row],[20D EMA]])/Table2[[#This Row],[20D EMA]]</f>
        <v>-2.7643060233928561E-2</v>
      </c>
      <c r="T333" s="1">
        <f>(Table2[[#This Row],[Close Price]]-Table2[[#This Row],[50D EMA]])/Table2[[#This Row],[50D EMA]]</f>
        <v>-8.865762973657082E-2</v>
      </c>
      <c r="U333" s="1">
        <f>(Table2[[#This Row],[Close Price]]-Table2[[#This Row],[200D EMA]])/Table2[[#This Row],[200D EMA]]</f>
        <v>-4.5353978787315341E-2</v>
      </c>
      <c r="V333">
        <v>0.62298323971634195</v>
      </c>
      <c r="W333">
        <v>4789.6000000000004</v>
      </c>
      <c r="X333">
        <v>5004</v>
      </c>
      <c r="Y333">
        <v>4602.3999999999996</v>
      </c>
      <c r="Z333">
        <v>5072.45</v>
      </c>
      <c r="AA333">
        <v>4602.3999999999996</v>
      </c>
      <c r="AB333">
        <v>5279</v>
      </c>
      <c r="AC333" s="1">
        <f>(Table2[[#This Row],[Close Price]]/Table2[[#This Row],[Day Low]])-1</f>
        <v>3.6036412226490677E-2</v>
      </c>
      <c r="AD333" s="1">
        <f>(Table2[[#This Row],[Day High]]/Table2[[#This Row],[Close Price]])-1</f>
        <v>8.4236830438113586E-3</v>
      </c>
      <c r="AE333" s="1">
        <f>(Table2[[#This Row],[Close Price]]/Table2[[#This Row],[Current Week Low]])-1</f>
        <v>7.8176603511211695E-2</v>
      </c>
      <c r="AF333" s="1">
        <f>(Table2[[#This Row],[Current Week High]]/Table2[[#This Row],[Close Price]])-1</f>
        <v>2.2217967836846597E-2</v>
      </c>
      <c r="AG333" s="1">
        <f>(Table2[[#This Row],[Close Price]]/Table2[[#This Row],[Current Month Low]])-1</f>
        <v>7.8176603511211695E-2</v>
      </c>
      <c r="AH333" s="1">
        <f>(Table2[[#This Row],[Current Month High]]/Table2[[#This Row],[Close Price]])-1</f>
        <v>6.384265043730597E-2</v>
      </c>
      <c r="AI333">
        <v>43.509935109427197</v>
      </c>
      <c r="AJ333">
        <v>31.203976679314099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-0.05</v>
      </c>
      <c r="AM333" t="s">
        <v>3149</v>
      </c>
      <c r="AN333">
        <v>-4.63</v>
      </c>
      <c r="AO333" t="s">
        <v>3149</v>
      </c>
      <c r="AP333">
        <v>9.6533385753362996E-2</v>
      </c>
      <c r="AQ333">
        <f>(Table2[[#This Row],[Sharpe Ratio]]-AVERAGE(Table2[Sharpe Ratio]))/_xlfn.STDEV.P(Table2[Sharpe Ratio])</f>
        <v>0.46976824490094921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578</v>
      </c>
      <c r="AT333">
        <f>_xlfn.RANK.AVG(Table2[[#This Row],[6M Return vs Nifty Z-Score]],Table2[6M Return vs Nifty Z-Score])</f>
        <v>230</v>
      </c>
      <c r="AU333">
        <f>_xlfn.RANK.AVG(Table2[[#This Row],[Sharpe Ratio Z-Score]],Table2[Sharpe Ratio Z-Score])</f>
        <v>227</v>
      </c>
      <c r="AV333">
        <f>(Table2[[#This Row],[Rank 1Y]]+Table2[[#This Row],[Rank 6M]]+Table2[[#This Row],[Rank Sharpe]])/3</f>
        <v>345</v>
      </c>
    </row>
    <row r="334" spans="1:48" x14ac:dyDescent="0.3">
      <c r="A334" t="s">
        <v>1201</v>
      </c>
      <c r="B334" t="s">
        <v>1202</v>
      </c>
      <c r="C334" t="s">
        <v>3104</v>
      </c>
      <c r="D334" t="s">
        <v>565</v>
      </c>
      <c r="E334">
        <v>9544.7180707200005</v>
      </c>
      <c r="F334">
        <v>1069.5999999999999</v>
      </c>
      <c r="G334">
        <v>-6.1009397053631496</v>
      </c>
      <c r="H334">
        <f>(Table2[[#This Row],[1Y Return vs Nifty]]-AVERAGE(Table2[1Y Return vs Nifty]))/_xlfn.STDEV.P(Table2[1Y Return vs Nifty])</f>
        <v>-0.44520792237971735</v>
      </c>
      <c r="I334">
        <v>-4.8410546751776797</v>
      </c>
      <c r="J334">
        <f>(Table2[[#This Row],[1M Return vs Nifty]]-AVERAGE(Table2[1M Return vs Nifty]))/_xlfn.STDEV.P(Table2[1M Return vs Nifty])</f>
        <v>-0.29076830678594251</v>
      </c>
      <c r="K334">
        <v>26.883054665599001</v>
      </c>
      <c r="L334">
        <f>(Table2[[#This Row],[6M Return vs Nifty]]-AVERAGE(Table2[6M Return vs Nifty]))/_xlfn.STDEV.P(Table2[6M Return vs Nifty])</f>
        <v>0.83364807840180666</v>
      </c>
      <c r="M334">
        <v>2.53728670360085</v>
      </c>
      <c r="N334">
        <f>(Table2[[#This Row],[1W Return vs Nifty]]-AVERAGE(Table2[1W Return vs Nifty]))/_xlfn.STDEV.P(Table2[1W Return vs Nifty])</f>
        <v>0.32486846205034248</v>
      </c>
      <c r="O334">
        <v>1105.53</v>
      </c>
      <c r="P334">
        <v>1130.8397733197301</v>
      </c>
      <c r="Q334">
        <v>1041.96631490905</v>
      </c>
      <c r="R334">
        <v>41.804863384468199</v>
      </c>
      <c r="S334" s="1">
        <f>(Table2[[#This Row],[Close Price]]-Table2[[#This Row],[20D EMA]])/Table2[[#This Row],[20D EMA]]</f>
        <v>-3.2500248749468642E-2</v>
      </c>
      <c r="T334" s="1">
        <f>(Table2[[#This Row],[Close Price]]-Table2[[#This Row],[50D EMA]])/Table2[[#This Row],[50D EMA]]</f>
        <v>-5.4154244274547111E-2</v>
      </c>
      <c r="U334" s="1">
        <f>(Table2[[#This Row],[Close Price]]-Table2[[#This Row],[200D EMA]])/Table2[[#This Row],[200D EMA]]</f>
        <v>2.6520708678919241E-2</v>
      </c>
      <c r="V334">
        <v>0.29415783572840598</v>
      </c>
      <c r="W334">
        <v>1052</v>
      </c>
      <c r="X334">
        <v>1085.55</v>
      </c>
      <c r="Y334">
        <v>1028.55</v>
      </c>
      <c r="Z334">
        <v>1085.55</v>
      </c>
      <c r="AA334">
        <v>1017.05</v>
      </c>
      <c r="AB334">
        <v>1201.95</v>
      </c>
      <c r="AC334" s="1">
        <f>(Table2[[#This Row],[Close Price]]/Table2[[#This Row],[Day Low]])-1</f>
        <v>1.6730038022813698E-2</v>
      </c>
      <c r="AD334" s="1">
        <f>(Table2[[#This Row],[Day High]]/Table2[[#This Row],[Close Price]])-1</f>
        <v>1.4912116679132392E-2</v>
      </c>
      <c r="AE334" s="1">
        <f>(Table2[[#This Row],[Close Price]]/Table2[[#This Row],[Current Week Low]])-1</f>
        <v>3.9910553692090733E-2</v>
      </c>
      <c r="AF334" s="1">
        <f>(Table2[[#This Row],[Current Week High]]/Table2[[#This Row],[Close Price]])-1</f>
        <v>1.4912116679132392E-2</v>
      </c>
      <c r="AG334" s="1">
        <f>(Table2[[#This Row],[Close Price]]/Table2[[#This Row],[Current Month Low]])-1</f>
        <v>5.1669042819920241E-2</v>
      </c>
      <c r="AH334" s="1">
        <f>(Table2[[#This Row],[Current Month High]]/Table2[[#This Row],[Close Price]])-1</f>
        <v>0.12373784592370995</v>
      </c>
      <c r="AI334">
        <v>29.3287210172026</v>
      </c>
      <c r="AJ334">
        <v>37.719693555655603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-0.05</v>
      </c>
      <c r="AM334" t="s">
        <v>3149</v>
      </c>
      <c r="AN334">
        <v>-10.24</v>
      </c>
      <c r="AO334" t="s">
        <v>3149</v>
      </c>
      <c r="AP334">
        <v>1.8135843051276E-2</v>
      </c>
      <c r="AQ334">
        <f>(Table2[[#This Row],[Sharpe Ratio]]-AVERAGE(Table2[Sharpe Ratio]))/_xlfn.STDEV.P(Table2[Sharpe Ratio])</f>
        <v>-0.4432909343088976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467</v>
      </c>
      <c r="AT334">
        <f>_xlfn.RANK.AVG(Table2[[#This Row],[6M Return vs Nifty Z-Score]],Table2[6M Return vs Nifty Z-Score])</f>
        <v>113</v>
      </c>
      <c r="AU334">
        <f>_xlfn.RANK.AVG(Table2[[#This Row],[Sharpe Ratio Z-Score]],Table2[Sharpe Ratio Z-Score])</f>
        <v>455</v>
      </c>
      <c r="AV334">
        <f>(Table2[[#This Row],[Rank 1Y]]+Table2[[#This Row],[Rank 6M]]+Table2[[#This Row],[Rank Sharpe]])/3</f>
        <v>345</v>
      </c>
    </row>
    <row r="335" spans="1:48" x14ac:dyDescent="0.3">
      <c r="A335" t="s">
        <v>566</v>
      </c>
      <c r="B335" t="s">
        <v>567</v>
      </c>
      <c r="C335" t="s">
        <v>3116</v>
      </c>
      <c r="D335" t="s">
        <v>568</v>
      </c>
      <c r="E335">
        <v>33249.881068160001</v>
      </c>
      <c r="F335">
        <v>1368.8</v>
      </c>
      <c r="G335">
        <v>-13.1529812766285</v>
      </c>
      <c r="H335">
        <f>(Table2[[#This Row],[1Y Return vs Nifty]]-AVERAGE(Table2[1Y Return vs Nifty]))/_xlfn.STDEV.P(Table2[1Y Return vs Nifty])</f>
        <v>-0.58863688172869932</v>
      </c>
      <c r="I335">
        <v>10.127362997151501</v>
      </c>
      <c r="J335">
        <f>(Table2[[#This Row],[1M Return vs Nifty]]-AVERAGE(Table2[1M Return vs Nifty]))/_xlfn.STDEV.P(Table2[1M Return vs Nifty])</f>
        <v>1.289268660306705</v>
      </c>
      <c r="K335">
        <v>27.7949302071471</v>
      </c>
      <c r="L335">
        <f>(Table2[[#This Row],[6M Return vs Nifty]]-AVERAGE(Table2[6M Return vs Nifty]))/_xlfn.STDEV.P(Table2[6M Return vs Nifty])</f>
        <v>0.86449795095036741</v>
      </c>
      <c r="M335">
        <v>3.08882151858375</v>
      </c>
      <c r="N335">
        <f>(Table2[[#This Row],[1W Return vs Nifty]]-AVERAGE(Table2[1W Return vs Nifty]))/_xlfn.STDEV.P(Table2[1W Return vs Nifty])</f>
        <v>0.45937202790898019</v>
      </c>
      <c r="O335">
        <v>1348.81</v>
      </c>
      <c r="P335">
        <v>1312.2397944080101</v>
      </c>
      <c r="Q335">
        <v>1198.92236038383</v>
      </c>
      <c r="R335">
        <v>55.218987306541997</v>
      </c>
      <c r="S335" s="1">
        <f>(Table2[[#This Row],[Close Price]]-Table2[[#This Row],[20D EMA]])/Table2[[#This Row],[20D EMA]]</f>
        <v>1.4820471378474366E-2</v>
      </c>
      <c r="T335" s="1">
        <f>(Table2[[#This Row],[Close Price]]-Table2[[#This Row],[50D EMA]])/Table2[[#This Row],[50D EMA]]</f>
        <v>4.3102035034310052E-2</v>
      </c>
      <c r="U335" s="1">
        <f>(Table2[[#This Row],[Close Price]]-Table2[[#This Row],[200D EMA]])/Table2[[#This Row],[200D EMA]]</f>
        <v>0.14169194372334865</v>
      </c>
      <c r="V335">
        <v>0.53757374709810202</v>
      </c>
      <c r="W335">
        <v>1326.85</v>
      </c>
      <c r="X335">
        <v>1374.4</v>
      </c>
      <c r="Y335">
        <v>1289.0999999999999</v>
      </c>
      <c r="Z335">
        <v>1374.4</v>
      </c>
      <c r="AA335">
        <v>1289.0999999999999</v>
      </c>
      <c r="AB335">
        <v>1475</v>
      </c>
      <c r="AC335" s="1">
        <f>(Table2[[#This Row],[Close Price]]/Table2[[#This Row],[Day Low]])-1</f>
        <v>3.1616233937521221E-2</v>
      </c>
      <c r="AD335" s="1">
        <f>(Table2[[#This Row],[Day High]]/Table2[[#This Row],[Close Price]])-1</f>
        <v>4.0911747516072516E-3</v>
      </c>
      <c r="AE335" s="1">
        <f>(Table2[[#This Row],[Close Price]]/Table2[[#This Row],[Current Week Low]])-1</f>
        <v>6.1826080211000001E-2</v>
      </c>
      <c r="AF335" s="1">
        <f>(Table2[[#This Row],[Current Week High]]/Table2[[#This Row],[Close Price]])-1</f>
        <v>4.0911747516072516E-3</v>
      </c>
      <c r="AG335" s="1">
        <f>(Table2[[#This Row],[Close Price]]/Table2[[#This Row],[Current Month Low]])-1</f>
        <v>6.1826080211000001E-2</v>
      </c>
      <c r="AH335" s="1">
        <f>(Table2[[#This Row],[Current Month High]]/Table2[[#This Row],[Close Price]])-1</f>
        <v>7.7586206896551824E-2</v>
      </c>
      <c r="AI335">
        <v>8.7010520163647005</v>
      </c>
      <c r="AJ335">
        <v>54.483381299023698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0.21</v>
      </c>
      <c r="AM335" t="s">
        <v>3150</v>
      </c>
      <c r="AN335">
        <v>-1.9</v>
      </c>
      <c r="AO335" t="s">
        <v>3149</v>
      </c>
      <c r="AP335">
        <v>4.0318795762379997E-2</v>
      </c>
      <c r="AQ335">
        <f>(Table2[[#This Row],[Sharpe Ratio]]-AVERAGE(Table2[Sharpe Ratio]))/_xlfn.STDEV.P(Table2[Sharpe Ratio])</f>
        <v>-0.1849365535878259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1.8395652038495274</v>
      </c>
      <c r="AS335">
        <f>_xlfn.RANK.AVG(Table2[[#This Row],[1Y Return vs Nifty Z-Score]],Table2[1Y Return vs Nifty Z-Score])</f>
        <v>529</v>
      </c>
      <c r="AT335">
        <f>_xlfn.RANK.AVG(Table2[[#This Row],[6M Return vs Nifty Z-Score]],Table2[6M Return vs Nifty Z-Score])</f>
        <v>109</v>
      </c>
      <c r="AU335">
        <f>_xlfn.RANK.AVG(Table2[[#This Row],[Sharpe Ratio Z-Score]],Table2[Sharpe Ratio Z-Score])</f>
        <v>398</v>
      </c>
      <c r="AV335">
        <f>(Table2[[#This Row],[Rank 1Y]]+Table2[[#This Row],[Rank 6M]]+Table2[[#This Row],[Rank Sharpe]])/3</f>
        <v>345.33333333333331</v>
      </c>
    </row>
    <row r="336" spans="1:48" x14ac:dyDescent="0.3">
      <c r="A336" t="s">
        <v>1513</v>
      </c>
      <c r="B336" t="s">
        <v>1514</v>
      </c>
      <c r="C336" t="s">
        <v>568</v>
      </c>
      <c r="D336" t="s">
        <v>438</v>
      </c>
      <c r="E336">
        <v>6407.3255609549997</v>
      </c>
      <c r="F336">
        <v>896.55</v>
      </c>
      <c r="G336">
        <v>-21.729200081832499</v>
      </c>
      <c r="H336">
        <f>(Table2[[#This Row],[1Y Return vs Nifty]]-AVERAGE(Table2[1Y Return vs Nifty]))/_xlfn.STDEV.P(Table2[1Y Return vs Nifty])</f>
        <v>-0.76306553844446878</v>
      </c>
      <c r="I336">
        <v>2.3878801842870598</v>
      </c>
      <c r="J336">
        <f>(Table2[[#This Row],[1M Return vs Nifty]]-AVERAGE(Table2[1M Return vs Nifty]))/_xlfn.STDEV.P(Table2[1M Return vs Nifty])</f>
        <v>0.47230395380268436</v>
      </c>
      <c r="K336">
        <v>3.3242085049924199</v>
      </c>
      <c r="L336">
        <f>(Table2[[#This Row],[6M Return vs Nifty]]-AVERAGE(Table2[6M Return vs Nifty]))/_xlfn.STDEV.P(Table2[6M Return vs Nifty])</f>
        <v>3.6623299985238972E-2</v>
      </c>
      <c r="M336">
        <v>6.0009864479097699</v>
      </c>
      <c r="N336">
        <f>(Table2[[#This Row],[1W Return vs Nifty]]-AVERAGE(Table2[1W Return vs Nifty]))/_xlfn.STDEV.P(Table2[1W Return vs Nifty])</f>
        <v>1.1695657577009275</v>
      </c>
      <c r="O336">
        <v>874.33</v>
      </c>
      <c r="P336">
        <v>893.54725383982895</v>
      </c>
      <c r="Q336">
        <v>868.69971327562405</v>
      </c>
      <c r="R336">
        <v>62.591260639435099</v>
      </c>
      <c r="S336" s="1">
        <f>(Table2[[#This Row],[Close Price]]-Table2[[#This Row],[20D EMA]])/Table2[[#This Row],[20D EMA]]</f>
        <v>2.5413745382178252E-2</v>
      </c>
      <c r="T336" s="1">
        <f>(Table2[[#This Row],[Close Price]]-Table2[[#This Row],[50D EMA]])/Table2[[#This Row],[50D EMA]]</f>
        <v>3.3604783040486535E-3</v>
      </c>
      <c r="U336" s="1">
        <f>(Table2[[#This Row],[Close Price]]-Table2[[#This Row],[200D EMA]])/Table2[[#This Row],[200D EMA]]</f>
        <v>3.2059739745234003E-2</v>
      </c>
      <c r="V336">
        <v>0.99481066901709303</v>
      </c>
      <c r="W336">
        <v>870.4</v>
      </c>
      <c r="X336">
        <v>914</v>
      </c>
      <c r="Y336">
        <v>840</v>
      </c>
      <c r="Z336">
        <v>914</v>
      </c>
      <c r="AA336">
        <v>817.2</v>
      </c>
      <c r="AB336">
        <v>914</v>
      </c>
      <c r="AC336" s="1">
        <f>(Table2[[#This Row],[Close Price]]/Table2[[#This Row],[Day Low]])-1</f>
        <v>3.0043658088235281E-2</v>
      </c>
      <c r="AD336" s="1">
        <f>(Table2[[#This Row],[Day High]]/Table2[[#This Row],[Close Price]])-1</f>
        <v>1.9463498968267379E-2</v>
      </c>
      <c r="AE336" s="1">
        <f>(Table2[[#This Row],[Close Price]]/Table2[[#This Row],[Current Week Low]])-1</f>
        <v>6.7321428571428532E-2</v>
      </c>
      <c r="AF336" s="1">
        <f>(Table2[[#This Row],[Current Week High]]/Table2[[#This Row],[Close Price]])-1</f>
        <v>1.9463498968267379E-2</v>
      </c>
      <c r="AG336" s="1">
        <f>(Table2[[#This Row],[Close Price]]/Table2[[#This Row],[Current Month Low]])-1</f>
        <v>9.7099853157121663E-2</v>
      </c>
      <c r="AH336" s="1">
        <f>(Table2[[#This Row],[Current Month High]]/Table2[[#This Row],[Close Price]])-1</f>
        <v>1.9463498968267379E-2</v>
      </c>
      <c r="AI336">
        <v>25.815626568512599</v>
      </c>
      <c r="AJ336">
        <v>30.559196155526401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0.05</v>
      </c>
      <c r="AM336" t="s">
        <v>3150</v>
      </c>
      <c r="AN336">
        <v>-0.37</v>
      </c>
      <c r="AO336" t="s">
        <v>3149</v>
      </c>
      <c r="AP336">
        <v>0.12077761677179</v>
      </c>
      <c r="AQ336">
        <f>(Table2[[#This Row],[Sharpe Ratio]]-AVERAGE(Table2[Sharpe Ratio]))/_xlfn.STDEV.P(Table2[Sharpe Ratio])</f>
        <v>0.75212936122289709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587</v>
      </c>
      <c r="AT336">
        <f>_xlfn.RANK.AVG(Table2[[#This Row],[6M Return vs Nifty Z-Score]],Table2[6M Return vs Nifty Z-Score])</f>
        <v>294</v>
      </c>
      <c r="AU336">
        <f>_xlfn.RANK.AVG(Table2[[#This Row],[Sharpe Ratio Z-Score]],Table2[Sharpe Ratio Z-Score])</f>
        <v>156</v>
      </c>
      <c r="AV336">
        <f>(Table2[[#This Row],[Rank 1Y]]+Table2[[#This Row],[Rank 6M]]+Table2[[#This Row],[Rank Sharpe]])/3</f>
        <v>345.66666666666669</v>
      </c>
    </row>
    <row r="337" spans="1:48" x14ac:dyDescent="0.3">
      <c r="A337" t="s">
        <v>1317</v>
      </c>
      <c r="B337" t="s">
        <v>1318</v>
      </c>
      <c r="C337" t="s">
        <v>3107</v>
      </c>
      <c r="D337" t="s">
        <v>48</v>
      </c>
      <c r="E337">
        <v>8339.2953635600006</v>
      </c>
      <c r="F337">
        <v>1279.5999999999999</v>
      </c>
      <c r="G337">
        <v>25.148186540613501</v>
      </c>
      <c r="H337">
        <f>(Table2[[#This Row],[1Y Return vs Nifty]]-AVERAGE(Table2[1Y Return vs Nifty]))/_xlfn.STDEV.P(Table2[1Y Return vs Nifty])</f>
        <v>0.19035691550894798</v>
      </c>
      <c r="I337">
        <v>-7.0078246067230303</v>
      </c>
      <c r="J337">
        <f>(Table2[[#This Row],[1M Return vs Nifty]]-AVERAGE(Table2[1M Return vs Nifty]))/_xlfn.STDEV.P(Table2[1M Return vs Nifty])</f>
        <v>-0.51948831353423952</v>
      </c>
      <c r="K337">
        <v>-15.7196509245987</v>
      </c>
      <c r="L337">
        <f>(Table2[[#This Row],[6M Return vs Nifty]]-AVERAGE(Table2[6M Return vs Nifty]))/_xlfn.STDEV.P(Table2[6M Return vs Nifty])</f>
        <v>-0.60765391709877958</v>
      </c>
      <c r="M337">
        <v>6.6081809802168401</v>
      </c>
      <c r="N337">
        <f>(Table2[[#This Row],[1W Return vs Nifty]]-AVERAGE(Table2[1W Return vs Nifty]))/_xlfn.STDEV.P(Table2[1W Return vs Nifty])</f>
        <v>1.3176431365835295</v>
      </c>
      <c r="O337">
        <v>1305.05</v>
      </c>
      <c r="P337">
        <v>1392.03008834261</v>
      </c>
      <c r="Q337">
        <v>1349.8204014769501</v>
      </c>
      <c r="R337">
        <v>49.517501063200001</v>
      </c>
      <c r="S337" s="1">
        <f>(Table2[[#This Row],[Close Price]]-Table2[[#This Row],[20D EMA]])/Table2[[#This Row],[20D EMA]]</f>
        <v>-1.9501168537603957E-2</v>
      </c>
      <c r="T337" s="1">
        <f>(Table2[[#This Row],[Close Price]]-Table2[[#This Row],[50D EMA]])/Table2[[#This Row],[50D EMA]]</f>
        <v>-8.0766995831586183E-2</v>
      </c>
      <c r="U337" s="1">
        <f>(Table2[[#This Row],[Close Price]]-Table2[[#This Row],[200D EMA]])/Table2[[#This Row],[200D EMA]]</f>
        <v>-5.2022033005365939E-2</v>
      </c>
      <c r="V337">
        <v>1.0841561626103799</v>
      </c>
      <c r="W337">
        <v>1250</v>
      </c>
      <c r="X337">
        <v>1290</v>
      </c>
      <c r="Y337">
        <v>1191.0999999999999</v>
      </c>
      <c r="Z337">
        <v>1290</v>
      </c>
      <c r="AA337">
        <v>1177.7</v>
      </c>
      <c r="AB337">
        <v>1415.6</v>
      </c>
      <c r="AC337" s="1">
        <f>(Table2[[#This Row],[Close Price]]/Table2[[#This Row],[Day Low]])-1</f>
        <v>2.3679999999999923E-2</v>
      </c>
      <c r="AD337" s="1">
        <f>(Table2[[#This Row],[Day High]]/Table2[[#This Row],[Close Price]])-1</f>
        <v>8.1275398562050682E-3</v>
      </c>
      <c r="AE337" s="1">
        <f>(Table2[[#This Row],[Close Price]]/Table2[[#This Row],[Current Week Low]])-1</f>
        <v>7.4301066241289515E-2</v>
      </c>
      <c r="AF337" s="1">
        <f>(Table2[[#This Row],[Current Week High]]/Table2[[#This Row],[Close Price]])-1</f>
        <v>8.1275398562050682E-3</v>
      </c>
      <c r="AG337" s="1">
        <f>(Table2[[#This Row],[Close Price]]/Table2[[#This Row],[Current Month Low]])-1</f>
        <v>8.6524581812006396E-2</v>
      </c>
      <c r="AH337" s="1">
        <f>(Table2[[#This Row],[Current Month High]]/Table2[[#This Row],[Close Price]])-1</f>
        <v>0.10628321350421999</v>
      </c>
      <c r="AI337">
        <v>46.913097843075903</v>
      </c>
      <c r="AJ337">
        <v>58.936778039994998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-0.06</v>
      </c>
      <c r="AM337" t="s">
        <v>3149</v>
      </c>
      <c r="AN337">
        <v>-8.16</v>
      </c>
      <c r="AO337" t="s">
        <v>3149</v>
      </c>
      <c r="AP337">
        <v>8.4252747111768E-2</v>
      </c>
      <c r="AQ337">
        <f>(Table2[[#This Row],[Sharpe Ratio]]-AVERAGE(Table2[Sharpe Ratio]))/_xlfn.STDEV.P(Table2[Sharpe Ratio])</f>
        <v>0.32674144263398275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252</v>
      </c>
      <c r="AT337">
        <f>_xlfn.RANK.AVG(Table2[[#This Row],[6M Return vs Nifty Z-Score]],Table2[6M Return vs Nifty Z-Score])</f>
        <v>521</v>
      </c>
      <c r="AU337">
        <f>_xlfn.RANK.AVG(Table2[[#This Row],[Sharpe Ratio Z-Score]],Table2[Sharpe Ratio Z-Score])</f>
        <v>266</v>
      </c>
      <c r="AV337">
        <f>(Table2[[#This Row],[Rank 1Y]]+Table2[[#This Row],[Rank 6M]]+Table2[[#This Row],[Rank Sharpe]])/3</f>
        <v>346.33333333333331</v>
      </c>
    </row>
    <row r="338" spans="1:48" x14ac:dyDescent="0.3">
      <c r="A338" t="s">
        <v>1993</v>
      </c>
      <c r="B338" t="s">
        <v>1994</v>
      </c>
      <c r="C338" t="s">
        <v>3113</v>
      </c>
      <c r="D338" t="s">
        <v>114</v>
      </c>
      <c r="E338">
        <v>3238.508124</v>
      </c>
      <c r="F338">
        <v>562.20000000000005</v>
      </c>
      <c r="G338">
        <v>-10.970324160901701</v>
      </c>
      <c r="H338">
        <f>(Table2[[#This Row],[1Y Return vs Nifty]]-AVERAGE(Table2[1Y Return vs Nifty]))/_xlfn.STDEV.P(Table2[1Y Return vs Nifty])</f>
        <v>-0.54424459680514725</v>
      </c>
      <c r="I338">
        <v>-11.2123591783814</v>
      </c>
      <c r="J338">
        <f>(Table2[[#This Row],[1M Return vs Nifty]]-AVERAGE(Table2[1M Return vs Nifty]))/_xlfn.STDEV.P(Table2[1M Return vs Nifty])</f>
        <v>-0.96331078014807581</v>
      </c>
      <c r="K338">
        <v>4.8369450613579996</v>
      </c>
      <c r="L338">
        <f>(Table2[[#This Row],[6M Return vs Nifty]]-AVERAGE(Table2[6M Return vs Nifty]))/_xlfn.STDEV.P(Table2[6M Return vs Nifty])</f>
        <v>8.7801040627562277E-2</v>
      </c>
      <c r="M338">
        <v>-0.72168468257780705</v>
      </c>
      <c r="N338">
        <f>(Table2[[#This Row],[1W Return vs Nifty]]-AVERAGE(Table2[1W Return vs Nifty]))/_xlfn.STDEV.P(Table2[1W Return vs Nifty])</f>
        <v>-0.46990144288464764</v>
      </c>
      <c r="O338">
        <v>617.41</v>
      </c>
      <c r="P338">
        <v>623.05765154773303</v>
      </c>
      <c r="Q338">
        <v>591.19585220587203</v>
      </c>
      <c r="R338">
        <v>24.4556848640424</v>
      </c>
      <c r="S338" s="1">
        <f>(Table2[[#This Row],[Close Price]]-Table2[[#This Row],[20D EMA]])/Table2[[#This Row],[20D EMA]]</f>
        <v>-8.9421940039843745E-2</v>
      </c>
      <c r="T338" s="1">
        <f>(Table2[[#This Row],[Close Price]]-Table2[[#This Row],[50D EMA]])/Table2[[#This Row],[50D EMA]]</f>
        <v>-9.7675795163668935E-2</v>
      </c>
      <c r="U338" s="1">
        <f>(Table2[[#This Row],[Close Price]]-Table2[[#This Row],[200D EMA]])/Table2[[#This Row],[200D EMA]]</f>
        <v>-4.9046102231067014E-2</v>
      </c>
      <c r="V338">
        <v>0.689943355408565</v>
      </c>
      <c r="W338">
        <v>560</v>
      </c>
      <c r="X338">
        <v>594.79999999999995</v>
      </c>
      <c r="Y338">
        <v>560</v>
      </c>
      <c r="Z338">
        <v>612.9</v>
      </c>
      <c r="AA338">
        <v>560</v>
      </c>
      <c r="AB338">
        <v>684.9</v>
      </c>
      <c r="AC338" s="1">
        <f>(Table2[[#This Row],[Close Price]]/Table2[[#This Row],[Day Low]])-1</f>
        <v>3.9285714285715034E-3</v>
      </c>
      <c r="AD338" s="1">
        <f>(Table2[[#This Row],[Day High]]/Table2[[#This Row],[Close Price]])-1</f>
        <v>5.7986481679117574E-2</v>
      </c>
      <c r="AE338" s="1">
        <f>(Table2[[#This Row],[Close Price]]/Table2[[#This Row],[Current Week Low]])-1</f>
        <v>3.9285714285715034E-3</v>
      </c>
      <c r="AF338" s="1">
        <f>(Table2[[#This Row],[Current Week High]]/Table2[[#This Row],[Close Price]])-1</f>
        <v>9.0181430096051063E-2</v>
      </c>
      <c r="AG338" s="1">
        <f>(Table2[[#This Row],[Close Price]]/Table2[[#This Row],[Current Month Low]])-1</f>
        <v>3.9285714285715034E-3</v>
      </c>
      <c r="AH338" s="1">
        <f>(Table2[[#This Row],[Current Month High]]/Table2[[#This Row],[Close Price]])-1</f>
        <v>0.21824973319103513</v>
      </c>
      <c r="AI338">
        <v>29.811454998221201</v>
      </c>
      <c r="AJ338">
        <v>22.2173913043478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0.05</v>
      </c>
      <c r="AM338" t="s">
        <v>3150</v>
      </c>
      <c r="AN338">
        <v>-14.69</v>
      </c>
      <c r="AO338" t="s">
        <v>3149</v>
      </c>
      <c r="AP338">
        <v>9.1570090317625003E-2</v>
      </c>
      <c r="AQ338">
        <f>(Table2[[#This Row],[Sharpe Ratio]]-AVERAGE(Table2[Sharpe Ratio]))/_xlfn.STDEV.P(Table2[Sharpe Ratio])</f>
        <v>0.41196308544650279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512</v>
      </c>
      <c r="AT338">
        <f>_xlfn.RANK.AVG(Table2[[#This Row],[6M Return vs Nifty Z-Score]],Table2[6M Return vs Nifty Z-Score])</f>
        <v>283</v>
      </c>
      <c r="AU338">
        <f>_xlfn.RANK.AVG(Table2[[#This Row],[Sharpe Ratio Z-Score]],Table2[Sharpe Ratio Z-Score])</f>
        <v>244</v>
      </c>
      <c r="AV338">
        <f>(Table2[[#This Row],[Rank 1Y]]+Table2[[#This Row],[Rank 6M]]+Table2[[#This Row],[Rank Sharpe]])/3</f>
        <v>346.33333333333331</v>
      </c>
    </row>
    <row r="339" spans="1:48" x14ac:dyDescent="0.3">
      <c r="A339" t="s">
        <v>67</v>
      </c>
      <c r="B339" t="s">
        <v>68</v>
      </c>
      <c r="C339" t="s">
        <v>3111</v>
      </c>
      <c r="D339" t="s">
        <v>69</v>
      </c>
      <c r="E339">
        <v>315723.71435089502</v>
      </c>
      <c r="F339">
        <v>10769.55</v>
      </c>
      <c r="G339">
        <v>5.6414965678311999</v>
      </c>
      <c r="H339">
        <f>(Table2[[#This Row],[1Y Return vs Nifty]]-AVERAGE(Table2[1Y Return vs Nifty]))/_xlfn.STDEV.P(Table2[1Y Return vs Nifty])</f>
        <v>-0.20638269739117457</v>
      </c>
      <c r="I339">
        <v>3.0705055271718402</v>
      </c>
      <c r="J339">
        <f>(Table2[[#This Row],[1M Return vs Nifty]]-AVERAGE(Table2[1M Return vs Nifty]))/_xlfn.STDEV.P(Table2[1M Return vs Nifty])</f>
        <v>0.5443605532404534</v>
      </c>
      <c r="K339">
        <v>6.3688422724854004</v>
      </c>
      <c r="L339">
        <f>(Table2[[#This Row],[6M Return vs Nifty]]-AVERAGE(Table2[6M Return vs Nifty]))/_xlfn.STDEV.P(Table2[6M Return vs Nifty])</f>
        <v>0.1396270098168928</v>
      </c>
      <c r="M339">
        <v>1.0481966052147</v>
      </c>
      <c r="N339">
        <f>(Table2[[#This Row],[1W Return vs Nifty]]-AVERAGE(Table2[1W Return vs Nifty]))/_xlfn.STDEV.P(Table2[1W Return vs Nifty])</f>
        <v>-3.8278020595429597E-2</v>
      </c>
      <c r="O339">
        <v>10982.61</v>
      </c>
      <c r="P339">
        <v>11167.8370201377</v>
      </c>
      <c r="Q339">
        <v>10677.578745471799</v>
      </c>
      <c r="R339">
        <v>51.984803940914603</v>
      </c>
      <c r="S339" s="1">
        <f>(Table2[[#This Row],[Close Price]]-Table2[[#This Row],[20D EMA]])/Table2[[#This Row],[20D EMA]]</f>
        <v>-1.9399760166299386E-2</v>
      </c>
      <c r="T339" s="1">
        <f>(Table2[[#This Row],[Close Price]]-Table2[[#This Row],[50D EMA]])/Table2[[#This Row],[50D EMA]]</f>
        <v>-3.5663756501775126E-2</v>
      </c>
      <c r="U339" s="1">
        <f>(Table2[[#This Row],[Close Price]]-Table2[[#This Row],[200D EMA]])/Table2[[#This Row],[200D EMA]]</f>
        <v>8.6134934445886088E-3</v>
      </c>
      <c r="V339">
        <v>0.813823333345566</v>
      </c>
      <c r="W339">
        <v>10555</v>
      </c>
      <c r="X339">
        <v>11005.85</v>
      </c>
      <c r="Y339">
        <v>10555</v>
      </c>
      <c r="Z339">
        <v>11005.85</v>
      </c>
      <c r="AA339">
        <v>10542.5</v>
      </c>
      <c r="AB339">
        <v>11306.9</v>
      </c>
      <c r="AC339" s="1">
        <f>(Table2[[#This Row],[Close Price]]/Table2[[#This Row],[Day Low]])-1</f>
        <v>2.0326859308384515E-2</v>
      </c>
      <c r="AD339" s="1">
        <f>(Table2[[#This Row],[Day High]]/Table2[[#This Row],[Close Price]])-1</f>
        <v>2.1941492448616762E-2</v>
      </c>
      <c r="AE339" s="1">
        <f>(Table2[[#This Row],[Close Price]]/Table2[[#This Row],[Current Week Low]])-1</f>
        <v>2.0326859308384515E-2</v>
      </c>
      <c r="AF339" s="1">
        <f>(Table2[[#This Row],[Current Week High]]/Table2[[#This Row],[Close Price]])-1</f>
        <v>2.1941492448616762E-2</v>
      </c>
      <c r="AG339" s="1">
        <f>(Table2[[#This Row],[Close Price]]/Table2[[#This Row],[Current Month Low]])-1</f>
        <v>2.1536637419966809E-2</v>
      </c>
      <c r="AH339" s="1">
        <f>(Table2[[#This Row],[Current Month High]]/Table2[[#This Row],[Close Price]])-1</f>
        <v>4.9895306674837991E-2</v>
      </c>
      <c r="AI339">
        <v>12.7066590526066</v>
      </c>
      <c r="AJ339">
        <v>26.032615373812899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0.09</v>
      </c>
      <c r="AM339" t="s">
        <v>3150</v>
      </c>
      <c r="AN339">
        <v>-1.71</v>
      </c>
      <c r="AO339" t="s">
        <v>3149</v>
      </c>
      <c r="AP339">
        <v>3.8810456668873998E-2</v>
      </c>
      <c r="AQ339">
        <f>(Table2[[#This Row],[Sharpe Ratio]]-AVERAGE(Table2[Sharpe Ratio]))/_xlfn.STDEV.P(Table2[Sharpe Ratio])</f>
        <v>-0.20250346713153383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375</v>
      </c>
      <c r="AT339">
        <f>_xlfn.RANK.AVG(Table2[[#This Row],[6M Return vs Nifty Z-Score]],Table2[6M Return vs Nifty Z-Score])</f>
        <v>266</v>
      </c>
      <c r="AU339">
        <f>_xlfn.RANK.AVG(Table2[[#This Row],[Sharpe Ratio Z-Score]],Table2[Sharpe Ratio Z-Score])</f>
        <v>400</v>
      </c>
      <c r="AV339">
        <f>(Table2[[#This Row],[Rank 1Y]]+Table2[[#This Row],[Rank 6M]]+Table2[[#This Row],[Rank Sharpe]])/3</f>
        <v>347</v>
      </c>
    </row>
    <row r="340" spans="1:48" x14ac:dyDescent="0.3">
      <c r="A340" t="s">
        <v>583</v>
      </c>
      <c r="B340" t="s">
        <v>584</v>
      </c>
      <c r="C340" t="s">
        <v>568</v>
      </c>
      <c r="D340" t="s">
        <v>568</v>
      </c>
      <c r="E340">
        <v>31940.809229999999</v>
      </c>
      <c r="F340">
        <v>934.45</v>
      </c>
      <c r="G340">
        <v>-9.0930124442712401</v>
      </c>
      <c r="H340">
        <f>(Table2[[#This Row],[1Y Return vs Nifty]]-AVERAGE(Table2[1Y Return vs Nifty]))/_xlfn.STDEV.P(Table2[1Y Return vs Nifty])</f>
        <v>-0.50606262309315109</v>
      </c>
      <c r="I340">
        <v>6.2117680330421301</v>
      </c>
      <c r="J340">
        <f>(Table2[[#This Row],[1M Return vs Nifty]]-AVERAGE(Table2[1M Return vs Nifty]))/_xlfn.STDEV.P(Table2[1M Return vs Nifty])</f>
        <v>0.87594609496357001</v>
      </c>
      <c r="K340">
        <v>11.436531225480801</v>
      </c>
      <c r="L340">
        <f>(Table2[[#This Row],[6M Return vs Nifty]]-AVERAGE(Table2[6M Return vs Nifty]))/_xlfn.STDEV.P(Table2[6M Return vs Nifty])</f>
        <v>0.31107316797378493</v>
      </c>
      <c r="M340">
        <v>6.4570635522393198</v>
      </c>
      <c r="N340">
        <f>(Table2[[#This Row],[1W Return vs Nifty]]-AVERAGE(Table2[1W Return vs Nifty]))/_xlfn.STDEV.P(Table2[1W Return vs Nifty])</f>
        <v>1.2807899183021187</v>
      </c>
      <c r="O340">
        <v>919.19</v>
      </c>
      <c r="P340">
        <v>913.47620918826999</v>
      </c>
      <c r="Q340">
        <v>858.90882815265002</v>
      </c>
      <c r="R340">
        <v>56.195623104997502</v>
      </c>
      <c r="S340" s="1">
        <f>(Table2[[#This Row],[Close Price]]-Table2[[#This Row],[20D EMA]])/Table2[[#This Row],[20D EMA]]</f>
        <v>1.6601573124163656E-2</v>
      </c>
      <c r="T340" s="1">
        <f>(Table2[[#This Row],[Close Price]]-Table2[[#This Row],[50D EMA]])/Table2[[#This Row],[50D EMA]]</f>
        <v>2.2960412762547708E-2</v>
      </c>
      <c r="U340" s="1">
        <f>(Table2[[#This Row],[Close Price]]-Table2[[#This Row],[200D EMA]])/Table2[[#This Row],[200D EMA]]</f>
        <v>8.7950163476401513E-2</v>
      </c>
      <c r="V340">
        <v>0.48509125230162098</v>
      </c>
      <c r="W340">
        <v>921</v>
      </c>
      <c r="X340">
        <v>943.15</v>
      </c>
      <c r="Y340">
        <v>890</v>
      </c>
      <c r="Z340">
        <v>943.15</v>
      </c>
      <c r="AA340">
        <v>871.4</v>
      </c>
      <c r="AB340">
        <v>984.4</v>
      </c>
      <c r="AC340" s="1">
        <f>(Table2[[#This Row],[Close Price]]/Table2[[#This Row],[Day Low]])-1</f>
        <v>1.4603691639522243E-2</v>
      </c>
      <c r="AD340" s="1">
        <f>(Table2[[#This Row],[Day High]]/Table2[[#This Row],[Close Price]])-1</f>
        <v>9.3102894750922705E-3</v>
      </c>
      <c r="AE340" s="1">
        <f>(Table2[[#This Row],[Close Price]]/Table2[[#This Row],[Current Week Low]])-1</f>
        <v>4.9943820224719104E-2</v>
      </c>
      <c r="AF340" s="1">
        <f>(Table2[[#This Row],[Current Week High]]/Table2[[#This Row],[Close Price]])-1</f>
        <v>9.3102894750922705E-3</v>
      </c>
      <c r="AG340" s="1">
        <f>(Table2[[#This Row],[Close Price]]/Table2[[#This Row],[Current Month Low]])-1</f>
        <v>7.2354831305944556E-2</v>
      </c>
      <c r="AH340" s="1">
        <f>(Table2[[#This Row],[Current Month High]]/Table2[[#This Row],[Close Price]])-1</f>
        <v>5.3453903365616062E-2</v>
      </c>
      <c r="AI340">
        <v>12.6866070950826</v>
      </c>
      <c r="AJ340">
        <v>31.612676056338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0.23</v>
      </c>
      <c r="AM340" t="s">
        <v>3150</v>
      </c>
      <c r="AN340">
        <v>0.89</v>
      </c>
      <c r="AO340" t="s">
        <v>3150</v>
      </c>
      <c r="AP340">
        <v>6.3334623967501003E-2</v>
      </c>
      <c r="AQ340">
        <f>(Table2[[#This Row],[Sharpe Ratio]]-AVERAGE(Table2[Sharpe Ratio]))/_xlfn.STDEV.P(Table2[Sharpe Ratio])</f>
        <v>8.3117934926687176E-2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2.0448644930730095</v>
      </c>
      <c r="AS340">
        <f>_xlfn.RANK.AVG(Table2[[#This Row],[1Y Return vs Nifty Z-Score]],Table2[1Y Return vs Nifty Z-Score])</f>
        <v>491</v>
      </c>
      <c r="AT340">
        <f>_xlfn.RANK.AVG(Table2[[#This Row],[6M Return vs Nifty Z-Score]],Table2[6M Return vs Nifty Z-Score])</f>
        <v>223</v>
      </c>
      <c r="AU340">
        <f>_xlfn.RANK.AVG(Table2[[#This Row],[Sharpe Ratio Z-Score]],Table2[Sharpe Ratio Z-Score])</f>
        <v>329</v>
      </c>
      <c r="AV340">
        <f>(Table2[[#This Row],[Rank 1Y]]+Table2[[#This Row],[Rank 6M]]+Table2[[#This Row],[Rank Sharpe]])/3</f>
        <v>347.66666666666669</v>
      </c>
    </row>
    <row r="341" spans="1:48" x14ac:dyDescent="0.3">
      <c r="A341" t="s">
        <v>984</v>
      </c>
      <c r="B341" t="s">
        <v>985</v>
      </c>
      <c r="C341" t="s">
        <v>3113</v>
      </c>
      <c r="D341" t="s">
        <v>267</v>
      </c>
      <c r="E341">
        <v>13884.8489716</v>
      </c>
      <c r="F341">
        <v>797.8</v>
      </c>
      <c r="G341">
        <v>6.7958359089071996</v>
      </c>
      <c r="H341">
        <f>(Table2[[#This Row],[1Y Return vs Nifty]]-AVERAGE(Table2[1Y Return vs Nifty]))/_xlfn.STDEV.P(Table2[1Y Return vs Nifty])</f>
        <v>-0.18290500107401961</v>
      </c>
      <c r="I341">
        <v>-2.3801788981308798</v>
      </c>
      <c r="J341">
        <f>(Table2[[#This Row],[1M Return vs Nifty]]-AVERAGE(Table2[1M Return vs Nifty]))/_xlfn.STDEV.P(Table2[1M Return vs Nifty])</f>
        <v>-3.1003060767673993E-2</v>
      </c>
      <c r="K341">
        <v>-18.3264396482646</v>
      </c>
      <c r="L341">
        <f>(Table2[[#This Row],[6M Return vs Nifty]]-AVERAGE(Table2[6M Return vs Nifty]))/_xlfn.STDEV.P(Table2[6M Return vs Nifty])</f>
        <v>-0.69584478989002696</v>
      </c>
      <c r="M341">
        <v>1.98333413883703</v>
      </c>
      <c r="N341">
        <f>(Table2[[#This Row],[1W Return vs Nifty]]-AVERAGE(Table2[1W Return vs Nifty]))/_xlfn.STDEV.P(Table2[1W Return vs Nifty])</f>
        <v>0.18977527617488363</v>
      </c>
      <c r="O341">
        <v>821.9</v>
      </c>
      <c r="P341">
        <v>852.85000189054097</v>
      </c>
      <c r="Q341">
        <v>840.59661822945804</v>
      </c>
      <c r="R341">
        <v>41.299336931571403</v>
      </c>
      <c r="S341" s="1">
        <f>(Table2[[#This Row],[Close Price]]-Table2[[#This Row],[20D EMA]])/Table2[[#This Row],[20D EMA]]</f>
        <v>-2.9322301983209665E-2</v>
      </c>
      <c r="T341" s="1">
        <f>(Table2[[#This Row],[Close Price]]-Table2[[#This Row],[50D EMA]])/Table2[[#This Row],[50D EMA]]</f>
        <v>-6.4548281372468597E-2</v>
      </c>
      <c r="U341" s="1">
        <f>(Table2[[#This Row],[Close Price]]-Table2[[#This Row],[200D EMA]])/Table2[[#This Row],[200D EMA]]</f>
        <v>-5.0912194150388404E-2</v>
      </c>
      <c r="V341">
        <v>0.92221965350349699</v>
      </c>
      <c r="W341">
        <v>791.45</v>
      </c>
      <c r="X341">
        <v>818</v>
      </c>
      <c r="Y341">
        <v>783.5</v>
      </c>
      <c r="Z341">
        <v>831.1</v>
      </c>
      <c r="AA341">
        <v>777.05</v>
      </c>
      <c r="AB341">
        <v>852.25</v>
      </c>
      <c r="AC341" s="1">
        <f>(Table2[[#This Row],[Close Price]]/Table2[[#This Row],[Day Low]])-1</f>
        <v>8.0232484680016203E-3</v>
      </c>
      <c r="AD341" s="1">
        <f>(Table2[[#This Row],[Day High]]/Table2[[#This Row],[Close Price]])-1</f>
        <v>2.5319628979694198E-2</v>
      </c>
      <c r="AE341" s="1">
        <f>(Table2[[#This Row],[Close Price]]/Table2[[#This Row],[Current Week Low]])-1</f>
        <v>1.8251435864709675E-2</v>
      </c>
      <c r="AF341" s="1">
        <f>(Table2[[#This Row],[Current Week High]]/Table2[[#This Row],[Close Price]])-1</f>
        <v>4.1739784407119673E-2</v>
      </c>
      <c r="AG341" s="1">
        <f>(Table2[[#This Row],[Close Price]]/Table2[[#This Row],[Current Month Low]])-1</f>
        <v>2.6703558329579824E-2</v>
      </c>
      <c r="AH341" s="1">
        <f>(Table2[[#This Row],[Current Month High]]/Table2[[#This Row],[Close Price]])-1</f>
        <v>6.8250188017046964E-2</v>
      </c>
      <c r="AI341">
        <v>32.865379794434702</v>
      </c>
      <c r="AJ341">
        <v>25.7566204287515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-0.02</v>
      </c>
      <c r="AM341" t="s">
        <v>3149</v>
      </c>
      <c r="AN341">
        <v>-0.22</v>
      </c>
      <c r="AO341" t="s">
        <v>3149</v>
      </c>
      <c r="AP341">
        <v>0.14222874446194</v>
      </c>
      <c r="AQ341">
        <f>(Table2[[#This Row],[Sharpe Ratio]]-AVERAGE(Table2[Sharpe Ratio]))/_xlfn.STDEV.P(Table2[Sharpe Ratio])</f>
        <v>1.0019605213183345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363</v>
      </c>
      <c r="AT341">
        <f>_xlfn.RANK.AVG(Table2[[#This Row],[6M Return vs Nifty Z-Score]],Table2[6M Return vs Nifty Z-Score])</f>
        <v>565</v>
      </c>
      <c r="AU341">
        <f>_xlfn.RANK.AVG(Table2[[#This Row],[Sharpe Ratio Z-Score]],Table2[Sharpe Ratio Z-Score])</f>
        <v>116</v>
      </c>
      <c r="AV341">
        <f>(Table2[[#This Row],[Rank 1Y]]+Table2[[#This Row],[Rank 6M]]+Table2[[#This Row],[Rank Sharpe]])/3</f>
        <v>348</v>
      </c>
    </row>
    <row r="342" spans="1:48" x14ac:dyDescent="0.3">
      <c r="A342" t="s">
        <v>745</v>
      </c>
      <c r="B342" t="s">
        <v>746</v>
      </c>
      <c r="C342" t="s">
        <v>3116</v>
      </c>
      <c r="D342" t="s">
        <v>216</v>
      </c>
      <c r="E342">
        <v>22212.935744639999</v>
      </c>
      <c r="F342">
        <v>355.2</v>
      </c>
      <c r="G342">
        <v>31.045369339953702</v>
      </c>
      <c r="H342">
        <f>(Table2[[#This Row],[1Y Return vs Nifty]]-AVERAGE(Table2[1Y Return vs Nifty]))/_xlfn.STDEV.P(Table2[1Y Return vs Nifty])</f>
        <v>0.3102976140219198</v>
      </c>
      <c r="I342">
        <v>-4.7621308678791499</v>
      </c>
      <c r="J342">
        <f>(Table2[[#This Row],[1M Return vs Nifty]]-AVERAGE(Table2[1M Return vs Nifty]))/_xlfn.STDEV.P(Table2[1M Return vs Nifty])</f>
        <v>-0.28243726366266703</v>
      </c>
      <c r="K342">
        <v>-29.720521157351101</v>
      </c>
      <c r="L342">
        <f>(Table2[[#This Row],[6M Return vs Nifty]]-AVERAGE(Table2[6M Return vs Nifty]))/_xlfn.STDEV.P(Table2[6M Return vs Nifty])</f>
        <v>-1.0813205991945247</v>
      </c>
      <c r="M342">
        <v>0.94474105851125401</v>
      </c>
      <c r="N342">
        <f>(Table2[[#This Row],[1W Return vs Nifty]]-AVERAGE(Table2[1W Return vs Nifty]))/_xlfn.STDEV.P(Table2[1W Return vs Nifty])</f>
        <v>-6.350786930389192E-2</v>
      </c>
      <c r="O342">
        <v>365.18</v>
      </c>
      <c r="P342">
        <v>376.68677356232502</v>
      </c>
      <c r="Q342">
        <v>378.06098884365298</v>
      </c>
      <c r="R342">
        <v>39.629492473616303</v>
      </c>
      <c r="S342" s="1">
        <f>(Table2[[#This Row],[Close Price]]-Table2[[#This Row],[20D EMA]])/Table2[[#This Row],[20D EMA]]</f>
        <v>-2.7328988444055034E-2</v>
      </c>
      <c r="T342" s="1">
        <f>(Table2[[#This Row],[Close Price]]-Table2[[#This Row],[50D EMA]])/Table2[[#This Row],[50D EMA]]</f>
        <v>-5.7041486641871475E-2</v>
      </c>
      <c r="U342" s="1">
        <f>(Table2[[#This Row],[Close Price]]-Table2[[#This Row],[200D EMA]])/Table2[[#This Row],[200D EMA]]</f>
        <v>-6.0469050016443635E-2</v>
      </c>
      <c r="V342">
        <v>1.3303995374230699</v>
      </c>
      <c r="W342">
        <v>349.95</v>
      </c>
      <c r="X342">
        <v>362.2</v>
      </c>
      <c r="Y342">
        <v>349.95</v>
      </c>
      <c r="Z342">
        <v>365</v>
      </c>
      <c r="AA342">
        <v>348.85</v>
      </c>
      <c r="AB342">
        <v>383.9</v>
      </c>
      <c r="AC342" s="1">
        <f>(Table2[[#This Row],[Close Price]]/Table2[[#This Row],[Day Low]])-1</f>
        <v>1.5002143163308945E-2</v>
      </c>
      <c r="AD342" s="1">
        <f>(Table2[[#This Row],[Day High]]/Table2[[#This Row],[Close Price]])-1</f>
        <v>1.9707207207207311E-2</v>
      </c>
      <c r="AE342" s="1">
        <f>(Table2[[#This Row],[Close Price]]/Table2[[#This Row],[Current Week Low]])-1</f>
        <v>1.5002143163308945E-2</v>
      </c>
      <c r="AF342" s="1">
        <f>(Table2[[#This Row],[Current Week High]]/Table2[[#This Row],[Close Price]])-1</f>
        <v>2.7590090090090058E-2</v>
      </c>
      <c r="AG342" s="1">
        <f>(Table2[[#This Row],[Close Price]]/Table2[[#This Row],[Current Month Low]])-1</f>
        <v>1.8202665902250059E-2</v>
      </c>
      <c r="AH342" s="1">
        <f>(Table2[[#This Row],[Current Month High]]/Table2[[#This Row],[Close Price]])-1</f>
        <v>8.0799549549549488E-2</v>
      </c>
      <c r="AI342">
        <v>41.385135135135101</v>
      </c>
      <c r="AJ342">
        <v>59.676331759946002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-0.02</v>
      </c>
      <c r="AM342" t="s">
        <v>3149</v>
      </c>
      <c r="AN342">
        <v>-6.09</v>
      </c>
      <c r="AO342" t="s">
        <v>3149</v>
      </c>
      <c r="AP342">
        <v>0.118255822990545</v>
      </c>
      <c r="AQ342">
        <f>(Table2[[#This Row],[Sharpe Ratio]]-AVERAGE(Table2[Sharpe Ratio]))/_xlfn.STDEV.P(Table2[Sharpe Ratio])</f>
        <v>0.72275921924293995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207</v>
      </c>
      <c r="AT342">
        <f>_xlfn.RANK.AVG(Table2[[#This Row],[6M Return vs Nifty Z-Score]],Table2[6M Return vs Nifty Z-Score])</f>
        <v>679</v>
      </c>
      <c r="AU342">
        <f>_xlfn.RANK.AVG(Table2[[#This Row],[Sharpe Ratio Z-Score]],Table2[Sharpe Ratio Z-Score])</f>
        <v>160</v>
      </c>
      <c r="AV342">
        <f>(Table2[[#This Row],[Rank 1Y]]+Table2[[#This Row],[Rank 6M]]+Table2[[#This Row],[Rank Sharpe]])/3</f>
        <v>348.66666666666669</v>
      </c>
    </row>
    <row r="343" spans="1:48" x14ac:dyDescent="0.3">
      <c r="A343" t="s">
        <v>1325</v>
      </c>
      <c r="B343" t="s">
        <v>1326</v>
      </c>
      <c r="C343" t="s">
        <v>3118</v>
      </c>
      <c r="D343" t="s">
        <v>421</v>
      </c>
      <c r="E343">
        <v>8301.8025288000008</v>
      </c>
      <c r="F343">
        <v>150.47999999999999</v>
      </c>
      <c r="G343">
        <v>5.3594867336455003</v>
      </c>
      <c r="H343">
        <f>(Table2[[#This Row],[1Y Return vs Nifty]]-AVERAGE(Table2[1Y Return vs Nifty]))/_xlfn.STDEV.P(Table2[1Y Return vs Nifty])</f>
        <v>-0.21211839486752629</v>
      </c>
      <c r="I343">
        <v>-6.3547402518745502</v>
      </c>
      <c r="J343">
        <f>(Table2[[#This Row],[1M Return vs Nifty]]-AVERAGE(Table2[1M Return vs Nifty]))/_xlfn.STDEV.P(Table2[1M Return vs Nifty])</f>
        <v>-0.45055000316105759</v>
      </c>
      <c r="K343">
        <v>-4.0867863121494103</v>
      </c>
      <c r="L343">
        <f>(Table2[[#This Row],[6M Return vs Nifty]]-AVERAGE(Table2[6M Return vs Nifty]))/_xlfn.STDEV.P(Table2[6M Return vs Nifty])</f>
        <v>-0.21409978134527366</v>
      </c>
      <c r="M343">
        <v>-1.6461723719730901</v>
      </c>
      <c r="N343">
        <f>(Table2[[#This Row],[1W Return vs Nifty]]-AVERAGE(Table2[1W Return vs Nifty]))/_xlfn.STDEV.P(Table2[1W Return vs Nifty])</f>
        <v>-0.69535754726480992</v>
      </c>
      <c r="O343">
        <v>159.86000000000001</v>
      </c>
      <c r="P343">
        <v>169.53264990437901</v>
      </c>
      <c r="Q343">
        <v>169.54996402011</v>
      </c>
      <c r="R343">
        <v>32.916235813302499</v>
      </c>
      <c r="S343" s="1">
        <f>(Table2[[#This Row],[Close Price]]-Table2[[#This Row],[20D EMA]])/Table2[[#This Row],[20D EMA]]</f>
        <v>-5.8676341799074334E-2</v>
      </c>
      <c r="T343" s="1">
        <f>(Table2[[#This Row],[Close Price]]-Table2[[#This Row],[50D EMA]])/Table2[[#This Row],[50D EMA]]</f>
        <v>-0.11238336636114184</v>
      </c>
      <c r="U343" s="1">
        <f>(Table2[[#This Row],[Close Price]]-Table2[[#This Row],[200D EMA]])/Table2[[#This Row],[200D EMA]]</f>
        <v>-0.11247400806200203</v>
      </c>
      <c r="V343">
        <v>0.72335734238112404</v>
      </c>
      <c r="W343">
        <v>148.55000000000001</v>
      </c>
      <c r="X343">
        <v>152.4</v>
      </c>
      <c r="Y343">
        <v>148.55000000000001</v>
      </c>
      <c r="Z343">
        <v>156.80000000000001</v>
      </c>
      <c r="AA343">
        <v>148.55000000000001</v>
      </c>
      <c r="AB343">
        <v>173.4</v>
      </c>
      <c r="AC343" s="1">
        <f>(Table2[[#This Row],[Close Price]]/Table2[[#This Row],[Day Low]])-1</f>
        <v>1.2992258498821796E-2</v>
      </c>
      <c r="AD343" s="1">
        <f>(Table2[[#This Row],[Day High]]/Table2[[#This Row],[Close Price]])-1</f>
        <v>1.2759170653907637E-2</v>
      </c>
      <c r="AE343" s="1">
        <f>(Table2[[#This Row],[Close Price]]/Table2[[#This Row],[Current Week Low]])-1</f>
        <v>1.2992258498821796E-2</v>
      </c>
      <c r="AF343" s="1">
        <f>(Table2[[#This Row],[Current Week High]]/Table2[[#This Row],[Close Price]])-1</f>
        <v>4.1998936735778925E-2</v>
      </c>
      <c r="AG343" s="1">
        <f>(Table2[[#This Row],[Close Price]]/Table2[[#This Row],[Current Month Low]])-1</f>
        <v>1.2992258498821796E-2</v>
      </c>
      <c r="AH343" s="1">
        <f>(Table2[[#This Row],[Current Month High]]/Table2[[#This Row],[Close Price]])-1</f>
        <v>0.15231259968102084</v>
      </c>
      <c r="AI343">
        <v>62.812333864965403</v>
      </c>
      <c r="AJ343">
        <v>27.094594594594501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-0.14000000000000001</v>
      </c>
      <c r="AM343" t="s">
        <v>3149</v>
      </c>
      <c r="AN343">
        <v>-7.37</v>
      </c>
      <c r="AO343" t="s">
        <v>3149</v>
      </c>
      <c r="AP343">
        <v>7.6951806452640006E-2</v>
      </c>
      <c r="AQ343">
        <f>(Table2[[#This Row],[Sharpe Ratio]]-AVERAGE(Table2[Sharpe Ratio]))/_xlfn.STDEV.P(Table2[Sharpe Ratio])</f>
        <v>0.24171083254184084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379</v>
      </c>
      <c r="AT343">
        <f>_xlfn.RANK.AVG(Table2[[#This Row],[6M Return vs Nifty Z-Score]],Table2[6M Return vs Nifty Z-Score])</f>
        <v>385</v>
      </c>
      <c r="AU343">
        <f>_xlfn.RANK.AVG(Table2[[#This Row],[Sharpe Ratio Z-Score]],Table2[Sharpe Ratio Z-Score])</f>
        <v>286</v>
      </c>
      <c r="AV343">
        <f>(Table2[[#This Row],[Rank 1Y]]+Table2[[#This Row],[Rank 6M]]+Table2[[#This Row],[Rank Sharpe]])/3</f>
        <v>350</v>
      </c>
    </row>
    <row r="344" spans="1:48" x14ac:dyDescent="0.3">
      <c r="A344" t="s">
        <v>149</v>
      </c>
      <c r="B344" t="s">
        <v>150</v>
      </c>
      <c r="C344" t="s">
        <v>3114</v>
      </c>
      <c r="D344" t="s">
        <v>151</v>
      </c>
      <c r="E344">
        <v>172870.19210736</v>
      </c>
      <c r="F344">
        <v>443.55</v>
      </c>
      <c r="G344">
        <v>66.554032355175593</v>
      </c>
      <c r="H344">
        <f>(Table2[[#This Row],[1Y Return vs Nifty]]-AVERAGE(Table2[1Y Return vs Nifty]))/_xlfn.STDEV.P(Table2[1Y Return vs Nifty])</f>
        <v>1.0324956516652413</v>
      </c>
      <c r="I344">
        <v>-2.85579782637127</v>
      </c>
      <c r="J344">
        <f>(Table2[[#This Row],[1M Return vs Nifty]]-AVERAGE(Table2[1M Return vs Nifty]))/_xlfn.STDEV.P(Table2[1M Return vs Nifty])</f>
        <v>-8.1208466931481565E-2</v>
      </c>
      <c r="K344">
        <v>-13.4360744724546</v>
      </c>
      <c r="L344">
        <f>(Table2[[#This Row],[6M Return vs Nifty]]-AVERAGE(Table2[6M Return vs Nifty]))/_xlfn.STDEV.P(Table2[6M Return vs Nifty])</f>
        <v>-0.53039771349018239</v>
      </c>
      <c r="M344">
        <v>2.0207996606977598</v>
      </c>
      <c r="N344">
        <f>(Table2[[#This Row],[1W Return vs Nifty]]-AVERAGE(Table2[1W Return vs Nifty]))/_xlfn.STDEV.P(Table2[1W Return vs Nifty])</f>
        <v>0.19891204533274565</v>
      </c>
      <c r="O344">
        <v>456.16</v>
      </c>
      <c r="P344">
        <v>463.18436834013102</v>
      </c>
      <c r="Q344">
        <v>413.35637575878599</v>
      </c>
      <c r="R344">
        <v>38.876012727807002</v>
      </c>
      <c r="S344" s="1">
        <f>(Table2[[#This Row],[Close Price]]-Table2[[#This Row],[20D EMA]])/Table2[[#This Row],[20D EMA]]</f>
        <v>-2.764380918975801E-2</v>
      </c>
      <c r="T344" s="1">
        <f>(Table2[[#This Row],[Close Price]]-Table2[[#This Row],[50D EMA]])/Table2[[#This Row],[50D EMA]]</f>
        <v>-4.2389963224563884E-2</v>
      </c>
      <c r="U344" s="1">
        <f>(Table2[[#This Row],[Close Price]]-Table2[[#This Row],[200D EMA]])/Table2[[#This Row],[200D EMA]]</f>
        <v>7.3045018806806805E-2</v>
      </c>
      <c r="V344">
        <v>0.81295515645163896</v>
      </c>
      <c r="W344">
        <v>437.05</v>
      </c>
      <c r="X344">
        <v>445.75</v>
      </c>
      <c r="Y344">
        <v>437.05</v>
      </c>
      <c r="Z344">
        <v>459.4</v>
      </c>
      <c r="AA344">
        <v>430.25</v>
      </c>
      <c r="AB344">
        <v>476.45</v>
      </c>
      <c r="AC344" s="1">
        <f>(Table2[[#This Row],[Close Price]]/Table2[[#This Row],[Day Low]])-1</f>
        <v>1.4872440224230621E-2</v>
      </c>
      <c r="AD344" s="1">
        <f>(Table2[[#This Row],[Day High]]/Table2[[#This Row],[Close Price]])-1</f>
        <v>4.9599819637018427E-3</v>
      </c>
      <c r="AE344" s="1">
        <f>(Table2[[#This Row],[Close Price]]/Table2[[#This Row],[Current Week Low]])-1</f>
        <v>1.4872440224230621E-2</v>
      </c>
      <c r="AF344" s="1">
        <f>(Table2[[#This Row],[Current Week High]]/Table2[[#This Row],[Close Price]])-1</f>
        <v>3.5734415511216255E-2</v>
      </c>
      <c r="AG344" s="1">
        <f>(Table2[[#This Row],[Close Price]]/Table2[[#This Row],[Current Month Low]])-1</f>
        <v>3.0912260313771034E-2</v>
      </c>
      <c r="AH344" s="1">
        <f>(Table2[[#This Row],[Current Month High]]/Table2[[#This Row],[Close Price]])-1</f>
        <v>7.4174275729906425E-2</v>
      </c>
      <c r="AI344">
        <v>18.058843422387501</v>
      </c>
      <c r="AJ344">
        <v>92.221018418201496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0.02</v>
      </c>
      <c r="AM344" t="s">
        <v>3150</v>
      </c>
      <c r="AN344">
        <v>-5.25</v>
      </c>
      <c r="AO344" t="s">
        <v>3149</v>
      </c>
      <c r="AP344">
        <v>1.3343278932679E-2</v>
      </c>
      <c r="AQ344">
        <f>(Table2[[#This Row],[Sharpe Ratio]]-AVERAGE(Table2[Sharpe Ratio]))/_xlfn.STDEV.P(Table2[Sharpe Ratio])</f>
        <v>-0.49910766669125395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89</v>
      </c>
      <c r="AT344">
        <f>_xlfn.RANK.AVG(Table2[[#This Row],[6M Return vs Nifty Z-Score]],Table2[6M Return vs Nifty Z-Score])</f>
        <v>495</v>
      </c>
      <c r="AU344">
        <f>_xlfn.RANK.AVG(Table2[[#This Row],[Sharpe Ratio Z-Score]],Table2[Sharpe Ratio Z-Score])</f>
        <v>471</v>
      </c>
      <c r="AV344">
        <f>(Table2[[#This Row],[Rank 1Y]]+Table2[[#This Row],[Rank 6M]]+Table2[[#This Row],[Rank Sharpe]])/3</f>
        <v>351.66666666666669</v>
      </c>
    </row>
    <row r="345" spans="1:48" x14ac:dyDescent="0.3">
      <c r="A345" t="s">
        <v>830</v>
      </c>
      <c r="B345" t="s">
        <v>831</v>
      </c>
      <c r="C345" t="s">
        <v>3117</v>
      </c>
      <c r="D345" t="s">
        <v>134</v>
      </c>
      <c r="E345">
        <v>17759.848788945001</v>
      </c>
      <c r="F345">
        <v>1263.95</v>
      </c>
      <c r="G345">
        <v>54.924563857732302</v>
      </c>
      <c r="H345">
        <f>(Table2[[#This Row],[1Y Return vs Nifty]]-AVERAGE(Table2[1Y Return vs Nifty]))/_xlfn.STDEV.P(Table2[1Y Return vs Nifty])</f>
        <v>0.79596803799282623</v>
      </c>
      <c r="I345">
        <v>-7.5915663517501297</v>
      </c>
      <c r="J345">
        <f>(Table2[[#This Row],[1M Return vs Nifty]]-AVERAGE(Table2[1M Return vs Nifty]))/_xlfn.STDEV.P(Table2[1M Return vs Nifty])</f>
        <v>-0.58110695329754769</v>
      </c>
      <c r="K345">
        <v>-5.6666954318278702</v>
      </c>
      <c r="L345">
        <f>(Table2[[#This Row],[6M Return vs Nifty]]-AVERAGE(Table2[6M Return vs Nifty]))/_xlfn.STDEV.P(Table2[6M Return vs Nifty])</f>
        <v>-0.26755005252772351</v>
      </c>
      <c r="M345">
        <v>2.8432997569349601</v>
      </c>
      <c r="N345">
        <f>(Table2[[#This Row],[1W Return vs Nifty]]-AVERAGE(Table2[1W Return vs Nifty]))/_xlfn.STDEV.P(Table2[1W Return vs Nifty])</f>
        <v>0.39949629288637672</v>
      </c>
      <c r="O345">
        <v>1343.59</v>
      </c>
      <c r="P345">
        <v>1406.90333468893</v>
      </c>
      <c r="Q345">
        <v>1295.8459817677499</v>
      </c>
      <c r="R345">
        <v>33.597157860623</v>
      </c>
      <c r="S345" s="1">
        <f>(Table2[[#This Row],[Close Price]]-Table2[[#This Row],[20D EMA]])/Table2[[#This Row],[20D EMA]]</f>
        <v>-5.9274034489687981E-2</v>
      </c>
      <c r="T345" s="1">
        <f>(Table2[[#This Row],[Close Price]]-Table2[[#This Row],[50D EMA]])/Table2[[#This Row],[50D EMA]]</f>
        <v>-0.10160849801421315</v>
      </c>
      <c r="U345" s="1">
        <f>(Table2[[#This Row],[Close Price]]-Table2[[#This Row],[200D EMA]])/Table2[[#This Row],[200D EMA]]</f>
        <v>-2.4614022203656032E-2</v>
      </c>
      <c r="V345">
        <v>0.92412527771681097</v>
      </c>
      <c r="W345">
        <v>1250</v>
      </c>
      <c r="X345">
        <v>1303.5</v>
      </c>
      <c r="Y345">
        <v>1250</v>
      </c>
      <c r="Z345">
        <v>1320</v>
      </c>
      <c r="AA345">
        <v>1250</v>
      </c>
      <c r="AB345">
        <v>1424</v>
      </c>
      <c r="AC345" s="1">
        <f>(Table2[[#This Row],[Close Price]]/Table2[[#This Row],[Day Low]])-1</f>
        <v>1.1160000000000059E-2</v>
      </c>
      <c r="AD345" s="1">
        <f>(Table2[[#This Row],[Day High]]/Table2[[#This Row],[Close Price]])-1</f>
        <v>3.1290794730804095E-2</v>
      </c>
      <c r="AE345" s="1">
        <f>(Table2[[#This Row],[Close Price]]/Table2[[#This Row],[Current Week Low]])-1</f>
        <v>1.1160000000000059E-2</v>
      </c>
      <c r="AF345" s="1">
        <f>(Table2[[#This Row],[Current Week High]]/Table2[[#This Row],[Close Price]])-1</f>
        <v>4.4345108588156101E-2</v>
      </c>
      <c r="AG345" s="1">
        <f>(Table2[[#This Row],[Close Price]]/Table2[[#This Row],[Current Month Low]])-1</f>
        <v>1.1160000000000059E-2</v>
      </c>
      <c r="AH345" s="1">
        <f>(Table2[[#This Row],[Current Month High]]/Table2[[#This Row],[Close Price]])-1</f>
        <v>0.12662684441631389</v>
      </c>
      <c r="AI345">
        <v>30.3057874124767</v>
      </c>
      <c r="AJ345">
        <v>76.467713787085501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-0.09</v>
      </c>
      <c r="AM345" t="s">
        <v>3149</v>
      </c>
      <c r="AN345">
        <v>-8.85</v>
      </c>
      <c r="AO345" t="s">
        <v>3149</v>
      </c>
      <c r="AQ345">
        <f>(Table2[[#This Row],[Sharpe Ratio]]-AVERAGE(Table2[Sharpe Ratio]))/_xlfn.STDEV.P(Table2[Sharpe Ratio])</f>
        <v>-0.65451053890290556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121</v>
      </c>
      <c r="AT345">
        <f>_xlfn.RANK.AVG(Table2[[#This Row],[6M Return vs Nifty Z-Score]],Table2[6M Return vs Nifty Z-Score])</f>
        <v>403</v>
      </c>
      <c r="AU345">
        <f>_xlfn.RANK.AVG(Table2[[#This Row],[Sharpe Ratio Z-Score]],Table2[Sharpe Ratio Z-Score])</f>
        <v>534</v>
      </c>
      <c r="AV345">
        <f>(Table2[[#This Row],[Rank 1Y]]+Table2[[#This Row],[Rank 6M]]+Table2[[#This Row],[Rank Sharpe]])/3</f>
        <v>352.66666666666669</v>
      </c>
    </row>
    <row r="346" spans="1:48" x14ac:dyDescent="0.3">
      <c r="A346" t="s">
        <v>1331</v>
      </c>
      <c r="B346" t="s">
        <v>1332</v>
      </c>
      <c r="C346" t="s">
        <v>3118</v>
      </c>
      <c r="D346" t="s">
        <v>270</v>
      </c>
      <c r="E346">
        <v>8183.8724550099996</v>
      </c>
      <c r="F346">
        <v>663.05</v>
      </c>
      <c r="G346">
        <v>11.0837727603756</v>
      </c>
      <c r="H346">
        <f>(Table2[[#This Row],[1Y Return vs Nifty]]-AVERAGE(Table2[1Y Return vs Nifty]))/_xlfn.STDEV.P(Table2[1Y Return vs Nifty])</f>
        <v>-9.5694182172123846E-2</v>
      </c>
      <c r="I346">
        <v>8.7370945270175504</v>
      </c>
      <c r="J346">
        <f>(Table2[[#This Row],[1M Return vs Nifty]]-AVERAGE(Table2[1M Return vs Nifty]))/_xlfn.STDEV.P(Table2[1M Return vs Nifty])</f>
        <v>1.1425146329217137</v>
      </c>
      <c r="K346">
        <v>3.3777070471183901</v>
      </c>
      <c r="L346">
        <f>(Table2[[#This Row],[6M Return vs Nifty]]-AVERAGE(Table2[6M Return vs Nifty]))/_xlfn.STDEV.P(Table2[6M Return vs Nifty])</f>
        <v>3.8433221549006379E-2</v>
      </c>
      <c r="M346">
        <v>1.72988154019399</v>
      </c>
      <c r="N346">
        <f>(Table2[[#This Row],[1W Return vs Nifty]]-AVERAGE(Table2[1W Return vs Nifty]))/_xlfn.STDEV.P(Table2[1W Return vs Nifty])</f>
        <v>0.12796543685461523</v>
      </c>
      <c r="O346">
        <v>670.79</v>
      </c>
      <c r="P346">
        <v>678.23055343581404</v>
      </c>
      <c r="Q346">
        <v>672.75328990221101</v>
      </c>
      <c r="R346">
        <v>42.470073451515802</v>
      </c>
      <c r="S346" s="1">
        <f>(Table2[[#This Row],[Close Price]]-Table2[[#This Row],[20D EMA]])/Table2[[#This Row],[20D EMA]]</f>
        <v>-1.1538633551484085E-2</v>
      </c>
      <c r="T346" s="1">
        <f>(Table2[[#This Row],[Close Price]]-Table2[[#This Row],[50D EMA]])/Table2[[#This Row],[50D EMA]]</f>
        <v>-2.2382585625067595E-2</v>
      </c>
      <c r="U346" s="1">
        <f>(Table2[[#This Row],[Close Price]]-Table2[[#This Row],[200D EMA]])/Table2[[#This Row],[200D EMA]]</f>
        <v>-1.4423251506687525E-2</v>
      </c>
      <c r="V346">
        <v>0.63338568558280794</v>
      </c>
      <c r="W346">
        <v>659</v>
      </c>
      <c r="X346">
        <v>679.9</v>
      </c>
      <c r="Y346">
        <v>659</v>
      </c>
      <c r="Z346">
        <v>703.9</v>
      </c>
      <c r="AA346">
        <v>631</v>
      </c>
      <c r="AB346">
        <v>703.9</v>
      </c>
      <c r="AC346" s="1">
        <f>(Table2[[#This Row],[Close Price]]/Table2[[#This Row],[Day Low]])-1</f>
        <v>6.1456752655537628E-3</v>
      </c>
      <c r="AD346" s="1">
        <f>(Table2[[#This Row],[Day High]]/Table2[[#This Row],[Close Price]])-1</f>
        <v>2.5412864791493961E-2</v>
      </c>
      <c r="AE346" s="1">
        <f>(Table2[[#This Row],[Close Price]]/Table2[[#This Row],[Current Week Low]])-1</f>
        <v>6.1456752655537628E-3</v>
      </c>
      <c r="AF346" s="1">
        <f>(Table2[[#This Row],[Current Week High]]/Table2[[#This Row],[Close Price]])-1</f>
        <v>6.1609230073146781E-2</v>
      </c>
      <c r="AG346" s="1">
        <f>(Table2[[#This Row],[Close Price]]/Table2[[#This Row],[Current Month Low]])-1</f>
        <v>5.0792393026941385E-2</v>
      </c>
      <c r="AH346" s="1">
        <f>(Table2[[#This Row],[Current Month High]]/Table2[[#This Row],[Close Price]])-1</f>
        <v>6.1609230073146781E-2</v>
      </c>
      <c r="AI346">
        <v>26.340396651836201</v>
      </c>
      <c r="AJ346">
        <v>28.498062015503798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0.09</v>
      </c>
      <c r="AM346" t="s">
        <v>3150</v>
      </c>
      <c r="AN346">
        <v>2.0499999999999998</v>
      </c>
      <c r="AO346" t="s">
        <v>3150</v>
      </c>
      <c r="AP346">
        <v>2.5134851761770001E-2</v>
      </c>
      <c r="AQ346">
        <f>(Table2[[#This Row],[Sharpe Ratio]]-AVERAGE(Table2[Sharpe Ratio]))/_xlfn.STDEV.P(Table2[Sharpe Ratio])</f>
        <v>-0.36177678312216532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332</v>
      </c>
      <c r="AT346">
        <f>_xlfn.RANK.AVG(Table2[[#This Row],[6M Return vs Nifty Z-Score]],Table2[6M Return vs Nifty Z-Score])</f>
        <v>293</v>
      </c>
      <c r="AU346">
        <f>_xlfn.RANK.AVG(Table2[[#This Row],[Sharpe Ratio Z-Score]],Table2[Sharpe Ratio Z-Score])</f>
        <v>433</v>
      </c>
      <c r="AV346">
        <f>(Table2[[#This Row],[Rank 1Y]]+Table2[[#This Row],[Rank 6M]]+Table2[[#This Row],[Rank Sharpe]])/3</f>
        <v>352.66666666666669</v>
      </c>
    </row>
    <row r="347" spans="1:48" x14ac:dyDescent="0.3">
      <c r="A347" t="s">
        <v>1075</v>
      </c>
      <c r="B347" t="s">
        <v>1076</v>
      </c>
      <c r="C347" t="s">
        <v>3105</v>
      </c>
      <c r="D347" t="s">
        <v>1077</v>
      </c>
      <c r="E347">
        <v>11706.228395325001</v>
      </c>
      <c r="F347">
        <v>364.75</v>
      </c>
      <c r="G347">
        <v>20.171189262980601</v>
      </c>
      <c r="H347">
        <f>(Table2[[#This Row],[1Y Return vs Nifty]]-AVERAGE(Table2[1Y Return vs Nifty]))/_xlfn.STDEV.P(Table2[1Y Return vs Nifty])</f>
        <v>8.9131542260684829E-2</v>
      </c>
      <c r="I347">
        <v>-5.2076333640160897</v>
      </c>
      <c r="J347">
        <f>(Table2[[#This Row],[1M Return vs Nifty]]-AVERAGE(Table2[1M Return vs Nifty]))/_xlfn.STDEV.P(Table2[1M Return vs Nifty])</f>
        <v>-0.32946363800881268</v>
      </c>
      <c r="K347">
        <v>-19.405642746919298</v>
      </c>
      <c r="L347">
        <f>(Table2[[#This Row],[6M Return vs Nifty]]-AVERAGE(Table2[6M Return vs Nifty]))/_xlfn.STDEV.P(Table2[6M Return vs Nifty])</f>
        <v>-0.73235555975998856</v>
      </c>
      <c r="M347">
        <v>8.2741517567114196E-3</v>
      </c>
      <c r="N347">
        <f>(Table2[[#This Row],[1W Return vs Nifty]]-AVERAGE(Table2[1W Return vs Nifty]))/_xlfn.STDEV.P(Table2[1W Return vs Nifty])</f>
        <v>-0.29188536215717559</v>
      </c>
      <c r="O347">
        <v>394.98</v>
      </c>
      <c r="P347">
        <v>419.05267460276002</v>
      </c>
      <c r="Q347">
        <v>409.4552854913</v>
      </c>
      <c r="R347">
        <v>27.6347083853342</v>
      </c>
      <c r="S347" s="1">
        <f>(Table2[[#This Row],[Close Price]]-Table2[[#This Row],[20D EMA]])/Table2[[#This Row],[20D EMA]]</f>
        <v>-7.6535520785862621E-2</v>
      </c>
      <c r="T347" s="1">
        <f>(Table2[[#This Row],[Close Price]]-Table2[[#This Row],[50D EMA]])/Table2[[#This Row],[50D EMA]]</f>
        <v>-0.12958436467261808</v>
      </c>
      <c r="U347" s="1">
        <f>(Table2[[#This Row],[Close Price]]-Table2[[#This Row],[200D EMA]])/Table2[[#This Row],[200D EMA]]</f>
        <v>-0.10918233828062256</v>
      </c>
      <c r="V347">
        <v>0.45177894358302301</v>
      </c>
      <c r="W347">
        <v>360</v>
      </c>
      <c r="X347">
        <v>376.45</v>
      </c>
      <c r="Y347">
        <v>360</v>
      </c>
      <c r="Z347">
        <v>384.9</v>
      </c>
      <c r="AA347">
        <v>360</v>
      </c>
      <c r="AB347">
        <v>427</v>
      </c>
      <c r="AC347" s="1">
        <f>(Table2[[#This Row],[Close Price]]/Table2[[#This Row],[Day Low]])-1</f>
        <v>1.3194444444444509E-2</v>
      </c>
      <c r="AD347" s="1">
        <f>(Table2[[#This Row],[Day High]]/Table2[[#This Row],[Close Price]])-1</f>
        <v>3.2076764907470912E-2</v>
      </c>
      <c r="AE347" s="1">
        <f>(Table2[[#This Row],[Close Price]]/Table2[[#This Row],[Current Week Low]])-1</f>
        <v>1.3194444444444509E-2</v>
      </c>
      <c r="AF347" s="1">
        <f>(Table2[[#This Row],[Current Week High]]/Table2[[#This Row],[Close Price]])-1</f>
        <v>5.5243317340644138E-2</v>
      </c>
      <c r="AG347" s="1">
        <f>(Table2[[#This Row],[Close Price]]/Table2[[#This Row],[Current Month Low]])-1</f>
        <v>1.3194444444444509E-2</v>
      </c>
      <c r="AH347" s="1">
        <f>(Table2[[#This Row],[Current Month High]]/Table2[[#This Row],[Close Price]])-1</f>
        <v>0.17066483893077455</v>
      </c>
      <c r="AI347">
        <v>69.376285126799104</v>
      </c>
      <c r="AJ347">
        <v>38.767357808636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-0.24</v>
      </c>
      <c r="AM347" t="s">
        <v>3149</v>
      </c>
      <c r="AN347">
        <v>-13.47</v>
      </c>
      <c r="AO347" t="s">
        <v>3149</v>
      </c>
      <c r="AP347">
        <v>0.107330548734918</v>
      </c>
      <c r="AQ347">
        <f>(Table2[[#This Row],[Sharpe Ratio]]-AVERAGE(Table2[Sharpe Ratio]))/_xlfn.STDEV.P(Table2[Sharpe Ratio])</f>
        <v>0.59551770629919676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281</v>
      </c>
      <c r="AT347">
        <f>_xlfn.RANK.AVG(Table2[[#This Row],[6M Return vs Nifty Z-Score]],Table2[6M Return vs Nifty Z-Score])</f>
        <v>578</v>
      </c>
      <c r="AU347">
        <f>_xlfn.RANK.AVG(Table2[[#This Row],[Sharpe Ratio Z-Score]],Table2[Sharpe Ratio Z-Score])</f>
        <v>200</v>
      </c>
      <c r="AV347">
        <f>(Table2[[#This Row],[Rank 1Y]]+Table2[[#This Row],[Rank 6M]]+Table2[[#This Row],[Rank Sharpe]])/3</f>
        <v>353</v>
      </c>
    </row>
    <row r="348" spans="1:48" x14ac:dyDescent="0.3">
      <c r="A348" t="s">
        <v>379</v>
      </c>
      <c r="B348" t="s">
        <v>380</v>
      </c>
      <c r="C348" t="s">
        <v>3115</v>
      </c>
      <c r="D348" t="s">
        <v>99</v>
      </c>
      <c r="E348">
        <v>61843.522849360001</v>
      </c>
      <c r="F348">
        <v>298.55</v>
      </c>
      <c r="G348">
        <v>26.338966446909499</v>
      </c>
      <c r="H348">
        <f>(Table2[[#This Row],[1Y Return vs Nifty]]-AVERAGE(Table2[1Y Return vs Nifty]))/_xlfn.STDEV.P(Table2[1Y Return vs Nifty])</f>
        <v>0.21457576349045074</v>
      </c>
      <c r="I348">
        <v>-1.14639163938328</v>
      </c>
      <c r="J348">
        <f>(Table2[[#This Row],[1M Return vs Nifty]]-AVERAGE(Table2[1M Return vs Nifty]))/_xlfn.STDEV.P(Table2[1M Return vs Nifty])</f>
        <v>9.9233115227925772E-2</v>
      </c>
      <c r="K348">
        <v>4.0002533723653304</v>
      </c>
      <c r="L348">
        <f>(Table2[[#This Row],[6M Return vs Nifty]]-AVERAGE(Table2[6M Return vs Nifty]))/_xlfn.STDEV.P(Table2[6M Return vs Nifty])</f>
        <v>5.9494730400134914E-2</v>
      </c>
      <c r="M348">
        <v>3.2600933786586701</v>
      </c>
      <c r="N348">
        <f>(Table2[[#This Row],[1W Return vs Nifty]]-AVERAGE(Table2[1W Return vs Nifty]))/_xlfn.STDEV.P(Table2[1W Return vs Nifty])</f>
        <v>0.50114033570299066</v>
      </c>
      <c r="O348">
        <v>305.02999999999997</v>
      </c>
      <c r="P348">
        <v>312.19136395443701</v>
      </c>
      <c r="Q348">
        <v>284.55587710362403</v>
      </c>
      <c r="R348">
        <v>43.545066043537801</v>
      </c>
      <c r="S348" s="1">
        <f>(Table2[[#This Row],[Close Price]]-Table2[[#This Row],[20D EMA]])/Table2[[#This Row],[20D EMA]]</f>
        <v>-2.1243812084057182E-2</v>
      </c>
      <c r="T348" s="1">
        <f>(Table2[[#This Row],[Close Price]]-Table2[[#This Row],[50D EMA]])/Table2[[#This Row],[50D EMA]]</f>
        <v>-4.3695519894098978E-2</v>
      </c>
      <c r="U348" s="1">
        <f>(Table2[[#This Row],[Close Price]]-Table2[[#This Row],[200D EMA]])/Table2[[#This Row],[200D EMA]]</f>
        <v>4.9178822236308532E-2</v>
      </c>
      <c r="V348">
        <v>0.52528217539018096</v>
      </c>
      <c r="W348">
        <v>295.2</v>
      </c>
      <c r="X348">
        <v>300.89999999999998</v>
      </c>
      <c r="Y348">
        <v>286.60000000000002</v>
      </c>
      <c r="Z348">
        <v>312</v>
      </c>
      <c r="AA348">
        <v>286.60000000000002</v>
      </c>
      <c r="AB348">
        <v>323.39999999999998</v>
      </c>
      <c r="AC348" s="1">
        <f>(Table2[[#This Row],[Close Price]]/Table2[[#This Row],[Day Low]])-1</f>
        <v>1.1348238482384865E-2</v>
      </c>
      <c r="AD348" s="1">
        <f>(Table2[[#This Row],[Day High]]/Table2[[#This Row],[Close Price]])-1</f>
        <v>7.8713783285879746E-3</v>
      </c>
      <c r="AE348" s="1">
        <f>(Table2[[#This Row],[Close Price]]/Table2[[#This Row],[Current Week Low]])-1</f>
        <v>4.1695743196092039E-2</v>
      </c>
      <c r="AF348" s="1">
        <f>(Table2[[#This Row],[Current Week High]]/Table2[[#This Row],[Close Price]])-1</f>
        <v>4.5051080221068407E-2</v>
      </c>
      <c r="AG348" s="1">
        <f>(Table2[[#This Row],[Close Price]]/Table2[[#This Row],[Current Month Low]])-1</f>
        <v>4.1695743196092039E-2</v>
      </c>
      <c r="AH348" s="1">
        <f>(Table2[[#This Row],[Current Month High]]/Table2[[#This Row],[Close Price]])-1</f>
        <v>8.323563892145347E-2</v>
      </c>
      <c r="AI348">
        <v>20.901021604421299</v>
      </c>
      <c r="AJ348">
        <v>47.797029702970299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0.06</v>
      </c>
      <c r="AM348" t="s">
        <v>3150</v>
      </c>
      <c r="AN348">
        <v>-6.72</v>
      </c>
      <c r="AO348" t="s">
        <v>3149</v>
      </c>
      <c r="AQ348">
        <f>(Table2[[#This Row],[Sharpe Ratio]]-AVERAGE(Table2[Sharpe Ratio]))/_xlfn.STDEV.P(Table2[Sharpe Ratio])</f>
        <v>-0.65451053890290556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243</v>
      </c>
      <c r="AT348">
        <f>_xlfn.RANK.AVG(Table2[[#This Row],[6M Return vs Nifty Z-Score]],Table2[6M Return vs Nifty Z-Score])</f>
        <v>288</v>
      </c>
      <c r="AU348">
        <f>_xlfn.RANK.AVG(Table2[[#This Row],[Sharpe Ratio Z-Score]],Table2[Sharpe Ratio Z-Score])</f>
        <v>534</v>
      </c>
      <c r="AV348">
        <f>(Table2[[#This Row],[Rank 1Y]]+Table2[[#This Row],[Rank 6M]]+Table2[[#This Row],[Rank Sharpe]])/3</f>
        <v>355</v>
      </c>
    </row>
    <row r="349" spans="1:48" x14ac:dyDescent="0.3">
      <c r="A349" t="s">
        <v>152</v>
      </c>
      <c r="B349" t="s">
        <v>153</v>
      </c>
      <c r="C349" t="s">
        <v>3111</v>
      </c>
      <c r="D349" t="s">
        <v>69</v>
      </c>
      <c r="E349">
        <v>169942.14410948899</v>
      </c>
      <c r="F349">
        <v>2534.85</v>
      </c>
      <c r="G349">
        <v>9.3141864899196296</v>
      </c>
      <c r="H349">
        <f>(Table2[[#This Row],[1Y Return vs Nifty]]-AVERAGE(Table2[1Y Return vs Nifty]))/_xlfn.STDEV.P(Table2[1Y Return vs Nifty])</f>
        <v>-0.13168516644027314</v>
      </c>
      <c r="I349">
        <v>-3.3348118756521599</v>
      </c>
      <c r="J349">
        <f>(Table2[[#This Row],[1M Return vs Nifty]]-AVERAGE(Table2[1M Return vs Nifty]))/_xlfn.STDEV.P(Table2[1M Return vs Nifty])</f>
        <v>-0.13177225544866644</v>
      </c>
      <c r="K349">
        <v>-3.8588846712006498E-2</v>
      </c>
      <c r="L349">
        <f>(Table2[[#This Row],[6M Return vs Nifty]]-AVERAGE(Table2[6M Return vs Nifty]))/_xlfn.STDEV.P(Table2[6M Return vs Nifty])</f>
        <v>-7.7144275719879168E-2</v>
      </c>
      <c r="M349">
        <v>0.986548125644374</v>
      </c>
      <c r="N349">
        <f>(Table2[[#This Row],[1W Return vs Nifty]]-AVERAGE(Table2[1W Return vs Nifty]))/_xlfn.STDEV.P(Table2[1W Return vs Nifty])</f>
        <v>-5.3312321435040812E-2</v>
      </c>
      <c r="O349">
        <v>2586.52</v>
      </c>
      <c r="P349">
        <v>2639.5781381066199</v>
      </c>
      <c r="Q349">
        <v>2496.9222233738401</v>
      </c>
      <c r="R349">
        <v>41.0303651769309</v>
      </c>
      <c r="S349" s="1">
        <f>(Table2[[#This Row],[Close Price]]-Table2[[#This Row],[20D EMA]])/Table2[[#This Row],[20D EMA]]</f>
        <v>-1.9976648160462736E-2</v>
      </c>
      <c r="T349" s="1">
        <f>(Table2[[#This Row],[Close Price]]-Table2[[#This Row],[50D EMA]])/Table2[[#This Row],[50D EMA]]</f>
        <v>-3.9676089370001347E-2</v>
      </c>
      <c r="U349" s="1">
        <f>(Table2[[#This Row],[Close Price]]-Table2[[#This Row],[200D EMA]])/Table2[[#This Row],[200D EMA]]</f>
        <v>1.5189810988550463E-2</v>
      </c>
      <c r="V349">
        <v>0.99735560433799997</v>
      </c>
      <c r="W349">
        <v>2480.15</v>
      </c>
      <c r="X349">
        <v>2555.65</v>
      </c>
      <c r="Y349">
        <v>2479.0500000000002</v>
      </c>
      <c r="Z349">
        <v>2555.65</v>
      </c>
      <c r="AA349">
        <v>2472.0500000000002</v>
      </c>
      <c r="AB349">
        <v>2719</v>
      </c>
      <c r="AC349" s="1">
        <f>(Table2[[#This Row],[Close Price]]/Table2[[#This Row],[Day Low]])-1</f>
        <v>2.2055117634014021E-2</v>
      </c>
      <c r="AD349" s="1">
        <f>(Table2[[#This Row],[Day High]]/Table2[[#This Row],[Close Price]])-1</f>
        <v>8.2056137444030952E-3</v>
      </c>
      <c r="AE349" s="1">
        <f>(Table2[[#This Row],[Close Price]]/Table2[[#This Row],[Current Week Low]])-1</f>
        <v>2.2508622254492572E-2</v>
      </c>
      <c r="AF349" s="1">
        <f>(Table2[[#This Row],[Current Week High]]/Table2[[#This Row],[Close Price]])-1</f>
        <v>8.2056137444030952E-3</v>
      </c>
      <c r="AG349" s="1">
        <f>(Table2[[#This Row],[Close Price]]/Table2[[#This Row],[Current Month Low]])-1</f>
        <v>2.5404016909043037E-2</v>
      </c>
      <c r="AH349" s="1">
        <f>(Table2[[#This Row],[Current Month High]]/Table2[[#This Row],[Close Price]])-1</f>
        <v>7.2647296684221985E-2</v>
      </c>
      <c r="AI349">
        <v>13.527427658441299</v>
      </c>
      <c r="AJ349">
        <v>30.814418190716999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7.0000000000000007E-2</v>
      </c>
      <c r="AM349" t="s">
        <v>3150</v>
      </c>
      <c r="AN349">
        <v>-6.08</v>
      </c>
      <c r="AO349" t="s">
        <v>3149</v>
      </c>
      <c r="AP349">
        <v>4.3913542469760002E-2</v>
      </c>
      <c r="AQ349">
        <f>(Table2[[#This Row],[Sharpe Ratio]]-AVERAGE(Table2[Sharpe Ratio]))/_xlfn.STDEV.P(Table2[Sharpe Ratio])</f>
        <v>-0.14307023526991372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346</v>
      </c>
      <c r="AT349">
        <f>_xlfn.RANK.AVG(Table2[[#This Row],[6M Return vs Nifty Z-Score]],Table2[6M Return vs Nifty Z-Score])</f>
        <v>330</v>
      </c>
      <c r="AU349">
        <f>_xlfn.RANK.AVG(Table2[[#This Row],[Sharpe Ratio Z-Score]],Table2[Sharpe Ratio Z-Score])</f>
        <v>390</v>
      </c>
      <c r="AV349">
        <f>(Table2[[#This Row],[Rank 1Y]]+Table2[[#This Row],[Rank 6M]]+Table2[[#This Row],[Rank Sharpe]])/3</f>
        <v>355.33333333333331</v>
      </c>
    </row>
    <row r="350" spans="1:48" x14ac:dyDescent="0.3">
      <c r="A350" t="s">
        <v>312</v>
      </c>
      <c r="B350" t="s">
        <v>313</v>
      </c>
      <c r="C350" t="s">
        <v>3110</v>
      </c>
      <c r="D350" t="s">
        <v>144</v>
      </c>
      <c r="E350">
        <v>79737.486282090002</v>
      </c>
      <c r="F350">
        <v>79.38</v>
      </c>
      <c r="G350">
        <v>29.0494654535085</v>
      </c>
      <c r="H350">
        <f>(Table2[[#This Row],[1Y Return vs Nifty]]-AVERAGE(Table2[1Y Return vs Nifty]))/_xlfn.STDEV.P(Table2[1Y Return vs Nifty])</f>
        <v>0.26970363644812362</v>
      </c>
      <c r="I350">
        <v>0.56271660279967795</v>
      </c>
      <c r="J350">
        <f>(Table2[[#This Row],[1M Return vs Nifty]]-AVERAGE(Table2[1M Return vs Nifty]))/_xlfn.STDEV.P(Table2[1M Return vs Nifty])</f>
        <v>0.27964324691498466</v>
      </c>
      <c r="K350">
        <v>-26.650307560336199</v>
      </c>
      <c r="L350">
        <f>(Table2[[#This Row],[6M Return vs Nifty]]-AVERAGE(Table2[6M Return vs Nifty]))/_xlfn.STDEV.P(Table2[6M Return vs Nifty])</f>
        <v>-0.9774514922284927</v>
      </c>
      <c r="M350">
        <v>2.9346055394121402</v>
      </c>
      <c r="N350">
        <f>(Table2[[#This Row],[1W Return vs Nifty]]-AVERAGE(Table2[1W Return vs Nifty]))/_xlfn.STDEV.P(Table2[1W Return vs Nifty])</f>
        <v>0.42176316161899624</v>
      </c>
      <c r="O350">
        <v>81.61</v>
      </c>
      <c r="P350">
        <v>86.232698537319607</v>
      </c>
      <c r="Q350">
        <v>87.838734683461297</v>
      </c>
      <c r="R350">
        <v>42.304710423526302</v>
      </c>
      <c r="S350" s="1">
        <f>(Table2[[#This Row],[Close Price]]-Table2[[#This Row],[20D EMA]])/Table2[[#This Row],[20D EMA]]</f>
        <v>-2.7325082710452201E-2</v>
      </c>
      <c r="T350" s="1">
        <f>(Table2[[#This Row],[Close Price]]-Table2[[#This Row],[50D EMA]])/Table2[[#This Row],[50D EMA]]</f>
        <v>-7.9467518163703468E-2</v>
      </c>
      <c r="U350" s="1">
        <f>(Table2[[#This Row],[Close Price]]-Table2[[#This Row],[200D EMA]])/Table2[[#This Row],[200D EMA]]</f>
        <v>-9.6298457781108654E-2</v>
      </c>
      <c r="V350">
        <v>0.821477072255407</v>
      </c>
      <c r="W350">
        <v>78.11</v>
      </c>
      <c r="X350">
        <v>80.44</v>
      </c>
      <c r="Y350">
        <v>76.41</v>
      </c>
      <c r="Z350">
        <v>80.48</v>
      </c>
      <c r="AA350">
        <v>76.41</v>
      </c>
      <c r="AB350">
        <v>85.59</v>
      </c>
      <c r="AC350" s="1">
        <f>(Table2[[#This Row],[Close Price]]/Table2[[#This Row],[Day Low]])-1</f>
        <v>1.6259121751376115E-2</v>
      </c>
      <c r="AD350" s="1">
        <f>(Table2[[#This Row],[Day High]]/Table2[[#This Row],[Close Price]])-1</f>
        <v>1.3353489543965757E-2</v>
      </c>
      <c r="AE350" s="1">
        <f>(Table2[[#This Row],[Close Price]]/Table2[[#This Row],[Current Week Low]])-1</f>
        <v>3.8869257950530089E-2</v>
      </c>
      <c r="AF350" s="1">
        <f>(Table2[[#This Row],[Current Week High]]/Table2[[#This Row],[Close Price]])-1</f>
        <v>1.3857394809775769E-2</v>
      </c>
      <c r="AG350" s="1">
        <f>(Table2[[#This Row],[Close Price]]/Table2[[#This Row],[Current Month Low]])-1</f>
        <v>3.8869257950530089E-2</v>
      </c>
      <c r="AH350" s="1">
        <f>(Table2[[#This Row],[Current Month High]]/Table2[[#This Row],[Close Price]])-1</f>
        <v>7.8231292517007001E-2</v>
      </c>
      <c r="AI350">
        <v>49.155958679768197</v>
      </c>
      <c r="AJ350">
        <v>51.923444976076503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-0.01</v>
      </c>
      <c r="AM350" t="s">
        <v>3149</v>
      </c>
      <c r="AN350">
        <v>-5.65</v>
      </c>
      <c r="AO350" t="s">
        <v>3149</v>
      </c>
      <c r="AP350">
        <v>0.11174619636012501</v>
      </c>
      <c r="AQ350">
        <f>(Table2[[#This Row],[Sharpe Ratio]]-AVERAGE(Table2[Sharpe Ratio]))/_xlfn.STDEV.P(Table2[Sharpe Ratio])</f>
        <v>0.64694467017320723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223</v>
      </c>
      <c r="AT350">
        <f>_xlfn.RANK.AVG(Table2[[#This Row],[6M Return vs Nifty Z-Score]],Table2[6M Return vs Nifty Z-Score])</f>
        <v>656</v>
      </c>
      <c r="AU350">
        <f>_xlfn.RANK.AVG(Table2[[#This Row],[Sharpe Ratio Z-Score]],Table2[Sharpe Ratio Z-Score])</f>
        <v>187</v>
      </c>
      <c r="AV350">
        <f>(Table2[[#This Row],[Rank 1Y]]+Table2[[#This Row],[Rank 6M]]+Table2[[#This Row],[Rank Sharpe]])/3</f>
        <v>355.33333333333331</v>
      </c>
    </row>
    <row r="351" spans="1:48" x14ac:dyDescent="0.3">
      <c r="A351" t="s">
        <v>1566</v>
      </c>
      <c r="B351" t="s">
        <v>1567</v>
      </c>
      <c r="C351" t="s">
        <v>3118</v>
      </c>
      <c r="D351" t="s">
        <v>421</v>
      </c>
      <c r="E351">
        <v>5933.2458339000004</v>
      </c>
      <c r="F351">
        <v>305.10000000000002</v>
      </c>
      <c r="G351">
        <v>12.9584737811238</v>
      </c>
      <c r="H351">
        <f>(Table2[[#This Row],[1Y Return vs Nifty]]-AVERAGE(Table2[1Y Return vs Nifty]))/_xlfn.STDEV.P(Table2[1Y Return vs Nifty])</f>
        <v>-5.7565306472920873E-2</v>
      </c>
      <c r="I351">
        <v>-7.9555988801713697</v>
      </c>
      <c r="J351">
        <f>(Table2[[#This Row],[1M Return vs Nifty]]-AVERAGE(Table2[1M Return vs Nifty]))/_xlfn.STDEV.P(Table2[1M Return vs Nifty])</f>
        <v>-0.6195335167941729</v>
      </c>
      <c r="K351">
        <v>8.5668534244927095</v>
      </c>
      <c r="L351">
        <f>(Table2[[#This Row],[6M Return vs Nifty]]-AVERAGE(Table2[6M Return vs Nifty]))/_xlfn.STDEV.P(Table2[6M Return vs Nifty])</f>
        <v>0.21398843394788955</v>
      </c>
      <c r="M351">
        <v>1.2158872313287801</v>
      </c>
      <c r="N351">
        <f>(Table2[[#This Row],[1W Return vs Nifty]]-AVERAGE(Table2[1W Return vs Nifty]))/_xlfn.STDEV.P(Table2[1W Return vs Nifty])</f>
        <v>2.6169266693421792E-3</v>
      </c>
      <c r="O351">
        <v>321.57</v>
      </c>
      <c r="P351">
        <v>326.58903842758099</v>
      </c>
      <c r="Q351">
        <v>304.66487186709901</v>
      </c>
      <c r="R351">
        <v>31.5097701060307</v>
      </c>
      <c r="S351" s="1">
        <f>(Table2[[#This Row],[Close Price]]-Table2[[#This Row],[20D EMA]])/Table2[[#This Row],[20D EMA]]</f>
        <v>-5.1217464315700997E-2</v>
      </c>
      <c r="T351" s="1">
        <f>(Table2[[#This Row],[Close Price]]-Table2[[#This Row],[50D EMA]])/Table2[[#This Row],[50D EMA]]</f>
        <v>-6.5798406863389017E-2</v>
      </c>
      <c r="U351" s="1">
        <f>(Table2[[#This Row],[Close Price]]-Table2[[#This Row],[200D EMA]])/Table2[[#This Row],[200D EMA]]</f>
        <v>1.4282189155395151E-3</v>
      </c>
      <c r="V351">
        <v>0.47291135178499799</v>
      </c>
      <c r="W351">
        <v>302</v>
      </c>
      <c r="X351">
        <v>310.14999999999998</v>
      </c>
      <c r="Y351">
        <v>292</v>
      </c>
      <c r="Z351">
        <v>313.60000000000002</v>
      </c>
      <c r="AA351">
        <v>292</v>
      </c>
      <c r="AB351">
        <v>349.65</v>
      </c>
      <c r="AC351" s="1">
        <f>(Table2[[#This Row],[Close Price]]/Table2[[#This Row],[Day Low]])-1</f>
        <v>1.0264900662251719E-2</v>
      </c>
      <c r="AD351" s="1">
        <f>(Table2[[#This Row],[Day High]]/Table2[[#This Row],[Close Price]])-1</f>
        <v>1.6551950180268671E-2</v>
      </c>
      <c r="AE351" s="1">
        <f>(Table2[[#This Row],[Close Price]]/Table2[[#This Row],[Current Week Low]])-1</f>
        <v>4.4863013698630105E-2</v>
      </c>
      <c r="AF351" s="1">
        <f>(Table2[[#This Row],[Current Week High]]/Table2[[#This Row],[Close Price]])-1</f>
        <v>2.7859718125204935E-2</v>
      </c>
      <c r="AG351" s="1">
        <f>(Table2[[#This Row],[Close Price]]/Table2[[#This Row],[Current Month Low]])-1</f>
        <v>4.4863013698630105E-2</v>
      </c>
      <c r="AH351" s="1">
        <f>(Table2[[#This Row],[Current Month High]]/Table2[[#This Row],[Close Price]])-1</f>
        <v>0.14601769911504414</v>
      </c>
      <c r="AI351">
        <v>24.123238282530298</v>
      </c>
      <c r="AJ351">
        <v>40.243622155826202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0.02</v>
      </c>
      <c r="AM351" t="s">
        <v>3150</v>
      </c>
      <c r="AN351">
        <v>-11.17</v>
      </c>
      <c r="AO351" t="s">
        <v>3149</v>
      </c>
      <c r="AP351">
        <v>1.59686760277E-4</v>
      </c>
      <c r="AQ351">
        <f>(Table2[[#This Row],[Sharpe Ratio]]-AVERAGE(Table2[Sharpe Ratio]))/_xlfn.STDEV.P(Table2[Sharpe Ratio])</f>
        <v>-0.65265074257200195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317</v>
      </c>
      <c r="AT351">
        <f>_xlfn.RANK.AVG(Table2[[#This Row],[6M Return vs Nifty Z-Score]],Table2[6M Return vs Nifty Z-Score])</f>
        <v>239</v>
      </c>
      <c r="AU351">
        <f>_xlfn.RANK.AVG(Table2[[#This Row],[Sharpe Ratio Z-Score]],Table2[Sharpe Ratio Z-Score])</f>
        <v>511</v>
      </c>
      <c r="AV351">
        <f>(Table2[[#This Row],[Rank 1Y]]+Table2[[#This Row],[Rank 6M]]+Table2[[#This Row],[Rank Sharpe]])/3</f>
        <v>355.66666666666669</v>
      </c>
    </row>
    <row r="352" spans="1:48" x14ac:dyDescent="0.3">
      <c r="A352" t="s">
        <v>1193</v>
      </c>
      <c r="B352" t="s">
        <v>1194</v>
      </c>
      <c r="C352" t="s">
        <v>3115</v>
      </c>
      <c r="D352" t="s">
        <v>463</v>
      </c>
      <c r="E352">
        <v>9608.9677772899995</v>
      </c>
      <c r="F352">
        <v>206.29</v>
      </c>
      <c r="G352">
        <v>38.117552380644099</v>
      </c>
      <c r="H352">
        <f>(Table2[[#This Row],[1Y Return vs Nifty]]-AVERAGE(Table2[1Y Return vs Nifty]))/_xlfn.STDEV.P(Table2[1Y Return vs Nifty])</f>
        <v>0.45413622353677219</v>
      </c>
      <c r="I352">
        <v>-6.4213795131480298</v>
      </c>
      <c r="J352">
        <f>(Table2[[#This Row],[1M Return vs Nifty]]-AVERAGE(Table2[1M Return vs Nifty]))/_xlfn.STDEV.P(Table2[1M Return vs Nifty])</f>
        <v>-0.4575843135722702</v>
      </c>
      <c r="K352">
        <v>-17.275504638073102</v>
      </c>
      <c r="L352">
        <f>(Table2[[#This Row],[6M Return vs Nifty]]-AVERAGE(Table2[6M Return vs Nifty]))/_xlfn.STDEV.P(Table2[6M Return vs Nifty])</f>
        <v>-0.66029036426502741</v>
      </c>
      <c r="M352">
        <v>-1.4648199178146</v>
      </c>
      <c r="N352">
        <f>(Table2[[#This Row],[1W Return vs Nifty]]-AVERAGE(Table2[1W Return vs Nifty]))/_xlfn.STDEV.P(Table2[1W Return vs Nifty])</f>
        <v>-0.65113087090841659</v>
      </c>
      <c r="O352">
        <v>217.54</v>
      </c>
      <c r="P352">
        <v>231.330084703105</v>
      </c>
      <c r="Q352">
        <v>230.27527497838301</v>
      </c>
      <c r="R352">
        <v>37.349903689322602</v>
      </c>
      <c r="S352" s="1">
        <f>(Table2[[#This Row],[Close Price]]-Table2[[#This Row],[20D EMA]])/Table2[[#This Row],[20D EMA]]</f>
        <v>-5.1714627194998621E-2</v>
      </c>
      <c r="T352" s="1">
        <f>(Table2[[#This Row],[Close Price]]-Table2[[#This Row],[50D EMA]])/Table2[[#This Row],[50D EMA]]</f>
        <v>-0.10824396115724463</v>
      </c>
      <c r="U352" s="1">
        <f>(Table2[[#This Row],[Close Price]]-Table2[[#This Row],[200D EMA]])/Table2[[#This Row],[200D EMA]]</f>
        <v>-0.10415914162141213</v>
      </c>
      <c r="V352">
        <v>2.5606460292455302</v>
      </c>
      <c r="W352">
        <v>205.1</v>
      </c>
      <c r="X352">
        <v>210.8</v>
      </c>
      <c r="Y352">
        <v>203.65</v>
      </c>
      <c r="Z352">
        <v>217.2</v>
      </c>
      <c r="AA352">
        <v>203.65</v>
      </c>
      <c r="AB352">
        <v>243.65</v>
      </c>
      <c r="AC352" s="1">
        <f>(Table2[[#This Row],[Close Price]]/Table2[[#This Row],[Day Low]])-1</f>
        <v>5.8020477815698968E-3</v>
      </c>
      <c r="AD352" s="1">
        <f>(Table2[[#This Row],[Day High]]/Table2[[#This Row],[Close Price]])-1</f>
        <v>2.1862426680886227E-2</v>
      </c>
      <c r="AE352" s="1">
        <f>(Table2[[#This Row],[Close Price]]/Table2[[#This Row],[Current Week Low]])-1</f>
        <v>1.2963417628283791E-2</v>
      </c>
      <c r="AF352" s="1">
        <f>(Table2[[#This Row],[Current Week High]]/Table2[[#This Row],[Close Price]])-1</f>
        <v>5.2886712879926412E-2</v>
      </c>
      <c r="AG352" s="1">
        <f>(Table2[[#This Row],[Close Price]]/Table2[[#This Row],[Current Month Low]])-1</f>
        <v>1.2963417628283791E-2</v>
      </c>
      <c r="AH352" s="1">
        <f>(Table2[[#This Row],[Current Month High]]/Table2[[#This Row],[Close Price]])-1</f>
        <v>0.18110427068689705</v>
      </c>
      <c r="AI352">
        <v>86.242668088613101</v>
      </c>
      <c r="AJ352">
        <v>56.636294608959702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-0.13</v>
      </c>
      <c r="AM352" t="s">
        <v>3149</v>
      </c>
      <c r="AN352">
        <v>-6.25</v>
      </c>
      <c r="AO352" t="s">
        <v>3149</v>
      </c>
      <c r="AP352">
        <v>6.1057065468975998E-2</v>
      </c>
      <c r="AQ352">
        <f>(Table2[[#This Row],[Sharpe Ratio]]-AVERAGE(Table2[Sharpe Ratio]))/_xlfn.STDEV.P(Table2[Sharpe Ratio])</f>
        <v>5.659228601485855E-2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181</v>
      </c>
      <c r="AT352">
        <f>_xlfn.RANK.AVG(Table2[[#This Row],[6M Return vs Nifty Z-Score]],Table2[6M Return vs Nifty Z-Score])</f>
        <v>548</v>
      </c>
      <c r="AU352">
        <f>_xlfn.RANK.AVG(Table2[[#This Row],[Sharpe Ratio Z-Score]],Table2[Sharpe Ratio Z-Score])</f>
        <v>339</v>
      </c>
      <c r="AV352">
        <f>(Table2[[#This Row],[Rank 1Y]]+Table2[[#This Row],[Rank 6M]]+Table2[[#This Row],[Rank Sharpe]])/3</f>
        <v>356</v>
      </c>
    </row>
    <row r="353" spans="1:48" x14ac:dyDescent="0.3">
      <c r="A353" t="s">
        <v>616</v>
      </c>
      <c r="B353" t="s">
        <v>617</v>
      </c>
      <c r="C353" t="s">
        <v>3108</v>
      </c>
      <c r="D353" t="s">
        <v>247</v>
      </c>
      <c r="E353">
        <v>28816.740214779998</v>
      </c>
      <c r="F353">
        <v>1072.9000000000001</v>
      </c>
      <c r="G353">
        <v>4.1087248955404103</v>
      </c>
      <c r="H353">
        <f>(Table2[[#This Row],[1Y Return vs Nifty]]-AVERAGE(Table2[1Y Return vs Nifty]))/_xlfn.STDEV.P(Table2[1Y Return vs Nifty])</f>
        <v>-0.23755719397554742</v>
      </c>
      <c r="I353">
        <v>7.5415278534032799</v>
      </c>
      <c r="J353">
        <f>(Table2[[#This Row],[1M Return vs Nifty]]-AVERAGE(Table2[1M Return vs Nifty]))/_xlfn.STDEV.P(Table2[1M Return vs Nifty])</f>
        <v>1.0163129473269403</v>
      </c>
      <c r="K353">
        <v>-23.288515039797002</v>
      </c>
      <c r="L353">
        <f>(Table2[[#This Row],[6M Return vs Nifty]]-AVERAGE(Table2[6M Return vs Nifty]))/_xlfn.STDEV.P(Table2[6M Return vs Nifty])</f>
        <v>-0.86371791119914743</v>
      </c>
      <c r="M353">
        <v>6.3712984788389502</v>
      </c>
      <c r="N353">
        <f>(Table2[[#This Row],[1W Return vs Nifty]]-AVERAGE(Table2[1W Return vs Nifty]))/_xlfn.STDEV.P(Table2[1W Return vs Nifty])</f>
        <v>1.2598742700327794</v>
      </c>
      <c r="O353">
        <v>1069.9000000000001</v>
      </c>
      <c r="P353">
        <v>1079.0538948429401</v>
      </c>
      <c r="Q353">
        <v>1108.73079020046</v>
      </c>
      <c r="R353">
        <v>50.637507697265796</v>
      </c>
      <c r="S353" s="1">
        <f>(Table2[[#This Row],[Close Price]]-Table2[[#This Row],[20D EMA]])/Table2[[#This Row],[20D EMA]]</f>
        <v>2.8040003738667163E-3</v>
      </c>
      <c r="T353" s="1">
        <f>(Table2[[#This Row],[Close Price]]-Table2[[#This Row],[50D EMA]])/Table2[[#This Row],[50D EMA]]</f>
        <v>-5.7030467823256251E-3</v>
      </c>
      <c r="U353" s="1">
        <f>(Table2[[#This Row],[Close Price]]-Table2[[#This Row],[200D EMA]])/Table2[[#This Row],[200D EMA]]</f>
        <v>-3.2316943406957815E-2</v>
      </c>
      <c r="V353">
        <v>0.37263154485776001</v>
      </c>
      <c r="W353">
        <v>1056.5999999999999</v>
      </c>
      <c r="X353">
        <v>1089.8</v>
      </c>
      <c r="Y353">
        <v>1053.95</v>
      </c>
      <c r="Z353">
        <v>1100.7</v>
      </c>
      <c r="AA353">
        <v>1016.6</v>
      </c>
      <c r="AB353">
        <v>1124</v>
      </c>
      <c r="AC353" s="1">
        <f>(Table2[[#This Row],[Close Price]]/Table2[[#This Row],[Day Low]])-1</f>
        <v>1.5426840810145892E-2</v>
      </c>
      <c r="AD353" s="1">
        <f>(Table2[[#This Row],[Day High]]/Table2[[#This Row],[Close Price]])-1</f>
        <v>1.5751700997296947E-2</v>
      </c>
      <c r="AE353" s="1">
        <f>(Table2[[#This Row],[Close Price]]/Table2[[#This Row],[Current Week Low]])-1</f>
        <v>1.797998007495627E-2</v>
      </c>
      <c r="AF353" s="1">
        <f>(Table2[[#This Row],[Current Week High]]/Table2[[#This Row],[Close Price]])-1</f>
        <v>2.5911082113896811E-2</v>
      </c>
      <c r="AG353" s="1">
        <f>(Table2[[#This Row],[Close Price]]/Table2[[#This Row],[Current Month Low]])-1</f>
        <v>5.538068070037383E-2</v>
      </c>
      <c r="AH353" s="1">
        <f>(Table2[[#This Row],[Current Month High]]/Table2[[#This Row],[Close Price]])-1</f>
        <v>4.7627924317270809E-2</v>
      </c>
      <c r="AI353">
        <v>41.103551123124198</v>
      </c>
      <c r="AJ353">
        <v>20.692952359525201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</v>
      </c>
      <c r="AM353" t="s">
        <v>3151</v>
      </c>
      <c r="AN353">
        <v>-3.84</v>
      </c>
      <c r="AO353" t="s">
        <v>3149</v>
      </c>
      <c r="AP353">
        <v>0.164411416130336</v>
      </c>
      <c r="AQ353">
        <f>(Table2[[#This Row],[Sharpe Ratio]]-AVERAGE(Table2[Sharpe Ratio]))/_xlfn.STDEV.P(Table2[Sharpe Ratio])</f>
        <v>1.2603116288676275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393</v>
      </c>
      <c r="AT353">
        <f>_xlfn.RANK.AVG(Table2[[#This Row],[6M Return vs Nifty Z-Score]],Table2[6M Return vs Nifty Z-Score])</f>
        <v>622</v>
      </c>
      <c r="AU353">
        <f>_xlfn.RANK.AVG(Table2[[#This Row],[Sharpe Ratio Z-Score]],Table2[Sharpe Ratio Z-Score])</f>
        <v>71</v>
      </c>
      <c r="AV353">
        <f>(Table2[[#This Row],[Rank 1Y]]+Table2[[#This Row],[Rank 6M]]+Table2[[#This Row],[Rank Sharpe]])/3</f>
        <v>362</v>
      </c>
    </row>
    <row r="354" spans="1:48" x14ac:dyDescent="0.3">
      <c r="A354" t="s">
        <v>351</v>
      </c>
      <c r="B354" t="s">
        <v>352</v>
      </c>
      <c r="C354" t="s">
        <v>3108</v>
      </c>
      <c r="D354" t="s">
        <v>51</v>
      </c>
      <c r="E354">
        <v>67013.193375000003</v>
      </c>
      <c r="F354">
        <v>5604.75</v>
      </c>
      <c r="G354">
        <v>5.1770364354472198</v>
      </c>
      <c r="H354">
        <f>(Table2[[#This Row],[1Y Return vs Nifty]]-AVERAGE(Table2[1Y Return vs Nifty]))/_xlfn.STDEV.P(Table2[1Y Return vs Nifty])</f>
        <v>-0.2158291864360444</v>
      </c>
      <c r="I354">
        <v>-4.93637923705825</v>
      </c>
      <c r="J354">
        <f>(Table2[[#This Row],[1M Return vs Nifty]]-AVERAGE(Table2[1M Return vs Nifty]))/_xlfn.STDEV.P(Table2[1M Return vs Nifty])</f>
        <v>-0.3008305815661047</v>
      </c>
      <c r="K354">
        <v>1.4491570251022801</v>
      </c>
      <c r="L354">
        <f>(Table2[[#This Row],[6M Return vs Nifty]]-AVERAGE(Table2[6M Return vs Nifty]))/_xlfn.STDEV.P(Table2[6M Return vs Nifty])</f>
        <v>-2.6812000712043451E-2</v>
      </c>
      <c r="M354">
        <v>0.58997339695300599</v>
      </c>
      <c r="N354">
        <f>(Table2[[#This Row],[1W Return vs Nifty]]-AVERAGE(Table2[1W Return vs Nifty]))/_xlfn.STDEV.P(Table2[1W Return vs Nifty])</f>
        <v>-0.1500255545607948</v>
      </c>
      <c r="O354">
        <v>5725.3</v>
      </c>
      <c r="P354">
        <v>5841.8768042827896</v>
      </c>
      <c r="Q354">
        <v>5409.5914699784298</v>
      </c>
      <c r="R354">
        <v>43.218338706388899</v>
      </c>
      <c r="S354" s="1">
        <f>(Table2[[#This Row],[Close Price]]-Table2[[#This Row],[20D EMA]])/Table2[[#This Row],[20D EMA]]</f>
        <v>-2.1055665205316782E-2</v>
      </c>
      <c r="T354" s="1">
        <f>(Table2[[#This Row],[Close Price]]-Table2[[#This Row],[50D EMA]])/Table2[[#This Row],[50D EMA]]</f>
        <v>-4.0590860134015069E-2</v>
      </c>
      <c r="U354" s="1">
        <f>(Table2[[#This Row],[Close Price]]-Table2[[#This Row],[200D EMA]])/Table2[[#This Row],[200D EMA]]</f>
        <v>3.6076389706069315E-2</v>
      </c>
      <c r="V354">
        <v>1.65210598245332</v>
      </c>
      <c r="W354">
        <v>5532.05</v>
      </c>
      <c r="X354">
        <v>5665</v>
      </c>
      <c r="Y354">
        <v>5463</v>
      </c>
      <c r="Z354">
        <v>5665</v>
      </c>
      <c r="AA354">
        <v>5361.05</v>
      </c>
      <c r="AB354">
        <v>5958.9</v>
      </c>
      <c r="AC354" s="1">
        <f>(Table2[[#This Row],[Close Price]]/Table2[[#This Row],[Day Low]])-1</f>
        <v>1.3141602118563522E-2</v>
      </c>
      <c r="AD354" s="1">
        <f>(Table2[[#This Row],[Day High]]/Table2[[#This Row],[Close Price]])-1</f>
        <v>1.0749810428654305E-2</v>
      </c>
      <c r="AE354" s="1">
        <f>(Table2[[#This Row],[Close Price]]/Table2[[#This Row],[Current Week Low]])-1</f>
        <v>2.5947281713344372E-2</v>
      </c>
      <c r="AF354" s="1">
        <f>(Table2[[#This Row],[Current Week High]]/Table2[[#This Row],[Close Price]])-1</f>
        <v>1.0749810428654305E-2</v>
      </c>
      <c r="AG354" s="1">
        <f>(Table2[[#This Row],[Close Price]]/Table2[[#This Row],[Current Month Low]])-1</f>
        <v>4.5457512987194582E-2</v>
      </c>
      <c r="AH354" s="1">
        <f>(Table2[[#This Row],[Current Month High]]/Table2[[#This Row],[Close Price]])-1</f>
        <v>6.3187474909674801E-2</v>
      </c>
      <c r="AI354">
        <v>14.900753824880599</v>
      </c>
      <c r="AJ354">
        <v>27.3502914077322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-0.02</v>
      </c>
      <c r="AM354" t="s">
        <v>3149</v>
      </c>
      <c r="AN354">
        <v>-3.45</v>
      </c>
      <c r="AO354" t="s">
        <v>3149</v>
      </c>
      <c r="AP354">
        <v>4.2186602005954997E-2</v>
      </c>
      <c r="AQ354">
        <f>(Table2[[#This Row],[Sharpe Ratio]]-AVERAGE(Table2[Sharpe Ratio]))/_xlfn.STDEV.P(Table2[Sharpe Ratio])</f>
        <v>-0.16318309580200913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383</v>
      </c>
      <c r="AT354">
        <f>_xlfn.RANK.AVG(Table2[[#This Row],[6M Return vs Nifty Z-Score]],Table2[6M Return vs Nifty Z-Score])</f>
        <v>310</v>
      </c>
      <c r="AU354">
        <f>_xlfn.RANK.AVG(Table2[[#This Row],[Sharpe Ratio Z-Score]],Table2[Sharpe Ratio Z-Score])</f>
        <v>394</v>
      </c>
      <c r="AV354">
        <f>(Table2[[#This Row],[Rank 1Y]]+Table2[[#This Row],[Rank 6M]]+Table2[[#This Row],[Rank Sharpe]])/3</f>
        <v>362.33333333333331</v>
      </c>
    </row>
    <row r="355" spans="1:48" x14ac:dyDescent="0.3">
      <c r="A355" t="s">
        <v>1886</v>
      </c>
      <c r="B355" t="s">
        <v>1887</v>
      </c>
      <c r="C355" t="s">
        <v>3107</v>
      </c>
      <c r="D355" t="s">
        <v>48</v>
      </c>
      <c r="E355">
        <v>3737.026702955</v>
      </c>
      <c r="F355">
        <v>540.04999999999995</v>
      </c>
      <c r="G355">
        <v>-42.1537096847279</v>
      </c>
      <c r="H355">
        <f>(Table2[[#This Row],[1Y Return vs Nifty]]-AVERAGE(Table2[1Y Return vs Nifty]))/_xlfn.STDEV.P(Table2[1Y Return vs Nifty])</f>
        <v>-1.1784723575836449</v>
      </c>
      <c r="I355">
        <v>-10.7353710819349</v>
      </c>
      <c r="J355">
        <f>(Table2[[#This Row],[1M Return vs Nifty]]-AVERAGE(Table2[1M Return vs Nifty]))/_xlfn.STDEV.P(Table2[1M Return vs Nifty])</f>
        <v>-0.91296084725958848</v>
      </c>
      <c r="K355">
        <v>10.111089652654</v>
      </c>
      <c r="L355">
        <f>(Table2[[#This Row],[6M Return vs Nifty]]-AVERAGE(Table2[6M Return vs Nifty]))/_xlfn.STDEV.P(Table2[6M Return vs Nifty])</f>
        <v>0.26623184727902016</v>
      </c>
      <c r="M355">
        <v>0.29503571139470303</v>
      </c>
      <c r="N355">
        <f>(Table2[[#This Row],[1W Return vs Nifty]]-AVERAGE(Table2[1W Return vs Nifty]))/_xlfn.STDEV.P(Table2[1W Return vs Nifty])</f>
        <v>-0.22195241998435888</v>
      </c>
      <c r="O355">
        <v>591.49</v>
      </c>
      <c r="P355">
        <v>623.05595976575205</v>
      </c>
      <c r="Q355">
        <v>622.15567922651405</v>
      </c>
      <c r="R355">
        <v>26.513908357282599</v>
      </c>
      <c r="S355" s="1">
        <f>(Table2[[#This Row],[Close Price]]-Table2[[#This Row],[20D EMA]])/Table2[[#This Row],[20D EMA]]</f>
        <v>-8.6966812625741866E-2</v>
      </c>
      <c r="T355" s="1">
        <f>(Table2[[#This Row],[Close Price]]-Table2[[#This Row],[50D EMA]])/Table2[[#This Row],[50D EMA]]</f>
        <v>-0.13322392389434734</v>
      </c>
      <c r="U355" s="1">
        <f>(Table2[[#This Row],[Close Price]]-Table2[[#This Row],[200D EMA]])/Table2[[#This Row],[200D EMA]]</f>
        <v>-0.13196966927729534</v>
      </c>
      <c r="V355">
        <v>0.84910475755856896</v>
      </c>
      <c r="W355">
        <v>535</v>
      </c>
      <c r="X355">
        <v>555.70000000000005</v>
      </c>
      <c r="Y355">
        <v>532</v>
      </c>
      <c r="Z355">
        <v>563.04999999999995</v>
      </c>
      <c r="AA355">
        <v>532</v>
      </c>
      <c r="AB355">
        <v>649</v>
      </c>
      <c r="AC355" s="1">
        <f>(Table2[[#This Row],[Close Price]]/Table2[[#This Row],[Day Low]])-1</f>
        <v>9.4392523364486003E-3</v>
      </c>
      <c r="AD355" s="1">
        <f>(Table2[[#This Row],[Day High]]/Table2[[#This Row],[Close Price]])-1</f>
        <v>2.8978798259420513E-2</v>
      </c>
      <c r="AE355" s="1">
        <f>(Table2[[#This Row],[Close Price]]/Table2[[#This Row],[Current Week Low]])-1</f>
        <v>1.5131578947368274E-2</v>
      </c>
      <c r="AF355" s="1">
        <f>(Table2[[#This Row],[Current Week High]]/Table2[[#This Row],[Close Price]])-1</f>
        <v>4.2588649199148287E-2</v>
      </c>
      <c r="AG355" s="1">
        <f>(Table2[[#This Row],[Close Price]]/Table2[[#This Row],[Current Month Low]])-1</f>
        <v>1.5131578947368274E-2</v>
      </c>
      <c r="AH355" s="1">
        <f>(Table2[[#This Row],[Current Month High]]/Table2[[#This Row],[Close Price]])-1</f>
        <v>0.20174057957596525</v>
      </c>
      <c r="AI355">
        <v>86.843810758263103</v>
      </c>
      <c r="AJ355">
        <v>26.549502050380699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-0.12</v>
      </c>
      <c r="AM355" t="s">
        <v>3149</v>
      </c>
      <c r="AN355">
        <v>-15.43</v>
      </c>
      <c r="AO355" t="s">
        <v>3149</v>
      </c>
      <c r="AP355">
        <v>0.118135796251397</v>
      </c>
      <c r="AQ355">
        <f>(Table2[[#This Row],[Sharpe Ratio]]-AVERAGE(Table2[Sharpe Ratio]))/_xlfn.STDEV.P(Table2[Sharpe Ratio])</f>
        <v>0.72136132446011292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702</v>
      </c>
      <c r="AT355">
        <f>_xlfn.RANK.AVG(Table2[[#This Row],[6M Return vs Nifty Z-Score]],Table2[6M Return vs Nifty Z-Score])</f>
        <v>225</v>
      </c>
      <c r="AU355">
        <f>_xlfn.RANK.AVG(Table2[[#This Row],[Sharpe Ratio Z-Score]],Table2[Sharpe Ratio Z-Score])</f>
        <v>161</v>
      </c>
      <c r="AV355">
        <f>(Table2[[#This Row],[Rank 1Y]]+Table2[[#This Row],[Rank 6M]]+Table2[[#This Row],[Rank Sharpe]])/3</f>
        <v>362.66666666666669</v>
      </c>
    </row>
    <row r="356" spans="1:48" x14ac:dyDescent="0.3">
      <c r="A356" t="s">
        <v>1470</v>
      </c>
      <c r="B356" t="s">
        <v>1471</v>
      </c>
      <c r="C356" t="s">
        <v>3122</v>
      </c>
      <c r="D356" t="s">
        <v>1472</v>
      </c>
      <c r="E356">
        <v>6775.2467482800002</v>
      </c>
      <c r="F356">
        <v>399.95</v>
      </c>
      <c r="G356">
        <v>-10.0029677315193</v>
      </c>
      <c r="H356">
        <f>(Table2[[#This Row],[1Y Return vs Nifty]]-AVERAGE(Table2[1Y Return vs Nifty]))/_xlfn.STDEV.P(Table2[1Y Return vs Nifty])</f>
        <v>-0.52456987926644039</v>
      </c>
      <c r="I356">
        <v>-11.4249136675963</v>
      </c>
      <c r="J356">
        <f>(Table2[[#This Row],[1M Return vs Nifty]]-AVERAGE(Table2[1M Return vs Nifty]))/_xlfn.STDEV.P(Table2[1M Return vs Nifty])</f>
        <v>-0.98574761734977168</v>
      </c>
      <c r="K356">
        <v>3.9566971917309299</v>
      </c>
      <c r="L356">
        <f>(Table2[[#This Row],[6M Return vs Nifty]]-AVERAGE(Table2[6M Return vs Nifty]))/_xlfn.STDEV.P(Table2[6M Return vs Nifty])</f>
        <v>5.8021171169681023E-2</v>
      </c>
      <c r="M356">
        <v>0.497020126037788</v>
      </c>
      <c r="N356">
        <f>(Table2[[#This Row],[1W Return vs Nifty]]-AVERAGE(Table2[1W Return vs Nifty]))/_xlfn.STDEV.P(Table2[1W Return vs Nifty])</f>
        <v>-0.17269419860044341</v>
      </c>
      <c r="O356">
        <v>433.79</v>
      </c>
      <c r="P356">
        <v>453.676212568766</v>
      </c>
      <c r="Q356">
        <v>443.31075106267502</v>
      </c>
      <c r="R356">
        <v>26.192118010968599</v>
      </c>
      <c r="S356" s="1">
        <f>(Table2[[#This Row],[Close Price]]-Table2[[#This Row],[20D EMA]])/Table2[[#This Row],[20D EMA]]</f>
        <v>-7.8010097051568805E-2</v>
      </c>
      <c r="T356" s="1">
        <f>(Table2[[#This Row],[Close Price]]-Table2[[#This Row],[50D EMA]])/Table2[[#This Row],[50D EMA]]</f>
        <v>-0.11842413395351307</v>
      </c>
      <c r="U356" s="1">
        <f>(Table2[[#This Row],[Close Price]]-Table2[[#This Row],[200D EMA]])/Table2[[#This Row],[200D EMA]]</f>
        <v>-9.7811187657266443E-2</v>
      </c>
      <c r="V356">
        <v>0.57456449146049304</v>
      </c>
      <c r="W356">
        <v>398.6</v>
      </c>
      <c r="X356">
        <v>410</v>
      </c>
      <c r="Y356">
        <v>388.1</v>
      </c>
      <c r="Z356">
        <v>414.45</v>
      </c>
      <c r="AA356">
        <v>388.1</v>
      </c>
      <c r="AB356">
        <v>468.35</v>
      </c>
      <c r="AC356" s="1">
        <f>(Table2[[#This Row],[Close Price]]/Table2[[#This Row],[Day Low]])-1</f>
        <v>3.3868539889612137E-3</v>
      </c>
      <c r="AD356" s="1">
        <f>(Table2[[#This Row],[Day High]]/Table2[[#This Row],[Close Price]])-1</f>
        <v>2.512814101762717E-2</v>
      </c>
      <c r="AE356" s="1">
        <f>(Table2[[#This Row],[Close Price]]/Table2[[#This Row],[Current Week Low]])-1</f>
        <v>3.0533367688739821E-2</v>
      </c>
      <c r="AF356" s="1">
        <f>(Table2[[#This Row],[Current Week High]]/Table2[[#This Row],[Close Price]])-1</f>
        <v>3.6254531816477087E-2</v>
      </c>
      <c r="AG356" s="1">
        <f>(Table2[[#This Row],[Close Price]]/Table2[[#This Row],[Current Month Low]])-1</f>
        <v>3.0533367688739821E-2</v>
      </c>
      <c r="AH356" s="1">
        <f>(Table2[[#This Row],[Current Month High]]/Table2[[#This Row],[Close Price]])-1</f>
        <v>0.17102137767220915</v>
      </c>
      <c r="AI356">
        <v>59.707463432929103</v>
      </c>
      <c r="AJ356">
        <v>25.336884989031599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-7.0000000000000007E-2</v>
      </c>
      <c r="AM356" t="s">
        <v>3149</v>
      </c>
      <c r="AN356">
        <v>-14.32</v>
      </c>
      <c r="AO356" t="s">
        <v>3149</v>
      </c>
      <c r="AP356">
        <v>6.9727053578900994E-2</v>
      </c>
      <c r="AQ356">
        <f>(Table2[[#This Row],[Sharpe Ratio]]-AVERAGE(Table2[Sharpe Ratio]))/_xlfn.STDEV.P(Table2[Sharpe Ratio])</f>
        <v>0.15756754562840397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498</v>
      </c>
      <c r="AT356">
        <f>_xlfn.RANK.AVG(Table2[[#This Row],[6M Return vs Nifty Z-Score]],Table2[6M Return vs Nifty Z-Score])</f>
        <v>289</v>
      </c>
      <c r="AU356">
        <f>_xlfn.RANK.AVG(Table2[[#This Row],[Sharpe Ratio Z-Score]],Table2[Sharpe Ratio Z-Score])</f>
        <v>303</v>
      </c>
      <c r="AV356">
        <f>(Table2[[#This Row],[Rank 1Y]]+Table2[[#This Row],[Rank 6M]]+Table2[[#This Row],[Rank Sharpe]])/3</f>
        <v>363.33333333333331</v>
      </c>
    </row>
    <row r="357" spans="1:48" x14ac:dyDescent="0.3">
      <c r="A357" t="s">
        <v>1329</v>
      </c>
      <c r="B357" t="s">
        <v>1330</v>
      </c>
      <c r="C357" t="s">
        <v>3104</v>
      </c>
      <c r="D357" t="s">
        <v>487</v>
      </c>
      <c r="E357">
        <v>8217.0830651140004</v>
      </c>
      <c r="F357">
        <v>248.78</v>
      </c>
      <c r="G357">
        <v>-5.8383379485738001</v>
      </c>
      <c r="H357">
        <f>(Table2[[#This Row],[1Y Return vs Nifty]]-AVERAGE(Table2[1Y Return vs Nifty]))/_xlfn.STDEV.P(Table2[1Y Return vs Nifty])</f>
        <v>-0.4398669588702307</v>
      </c>
      <c r="I357">
        <v>-0.88759177208520701</v>
      </c>
      <c r="J357">
        <f>(Table2[[#This Row],[1M Return vs Nifty]]-AVERAGE(Table2[1M Return vs Nifty]))/_xlfn.STDEV.P(Table2[1M Return vs Nifty])</f>
        <v>0.12655152431839028</v>
      </c>
      <c r="K357">
        <v>10.0584929333184</v>
      </c>
      <c r="L357">
        <f>(Table2[[#This Row],[6M Return vs Nifty]]-AVERAGE(Table2[6M Return vs Nifty]))/_xlfn.STDEV.P(Table2[6M Return vs Nifty])</f>
        <v>0.26445243549084896</v>
      </c>
      <c r="M357">
        <v>5.5044421710465103</v>
      </c>
      <c r="N357">
        <f>(Table2[[#This Row],[1W Return vs Nifty]]-AVERAGE(Table2[1W Return vs Nifty]))/_xlfn.STDEV.P(Table2[1W Return vs Nifty])</f>
        <v>1.04847281119876</v>
      </c>
      <c r="O357">
        <v>251.99</v>
      </c>
      <c r="P357">
        <v>258.20769313670502</v>
      </c>
      <c r="Q357">
        <v>244.43517124276499</v>
      </c>
      <c r="R357">
        <v>48.0752707937216</v>
      </c>
      <c r="S357" s="1">
        <f>(Table2[[#This Row],[Close Price]]-Table2[[#This Row],[20D EMA]])/Table2[[#This Row],[20D EMA]]</f>
        <v>-1.2738600738124561E-2</v>
      </c>
      <c r="T357" s="1">
        <f>(Table2[[#This Row],[Close Price]]-Table2[[#This Row],[50D EMA]])/Table2[[#This Row],[50D EMA]]</f>
        <v>-3.6512053619229837E-2</v>
      </c>
      <c r="U357" s="1">
        <f>(Table2[[#This Row],[Close Price]]-Table2[[#This Row],[200D EMA]])/Table2[[#This Row],[200D EMA]]</f>
        <v>1.7774973769711173E-2</v>
      </c>
      <c r="V357">
        <v>0.46803303660710899</v>
      </c>
      <c r="W357">
        <v>246.01</v>
      </c>
      <c r="X357">
        <v>251.61</v>
      </c>
      <c r="Y357">
        <v>241.07</v>
      </c>
      <c r="Z357">
        <v>255</v>
      </c>
      <c r="AA357">
        <v>238.32</v>
      </c>
      <c r="AB357">
        <v>255</v>
      </c>
      <c r="AC357" s="1">
        <f>(Table2[[#This Row],[Close Price]]/Table2[[#This Row],[Day Low]])-1</f>
        <v>1.125970489004513E-2</v>
      </c>
      <c r="AD357" s="1">
        <f>(Table2[[#This Row],[Day High]]/Table2[[#This Row],[Close Price]])-1</f>
        <v>1.1375512501004881E-2</v>
      </c>
      <c r="AE357" s="1">
        <f>(Table2[[#This Row],[Close Price]]/Table2[[#This Row],[Current Week Low]])-1</f>
        <v>3.1982411747625283E-2</v>
      </c>
      <c r="AF357" s="1">
        <f>(Table2[[#This Row],[Current Week High]]/Table2[[#This Row],[Close Price]])-1</f>
        <v>2.5002009807862269E-2</v>
      </c>
      <c r="AG357" s="1">
        <f>(Table2[[#This Row],[Close Price]]/Table2[[#This Row],[Current Month Low]])-1</f>
        <v>4.3890567304464723E-2</v>
      </c>
      <c r="AH357" s="1">
        <f>(Table2[[#This Row],[Current Month High]]/Table2[[#This Row],[Close Price]])-1</f>
        <v>2.5002009807862269E-2</v>
      </c>
      <c r="AI357">
        <v>19.623763968164599</v>
      </c>
      <c r="AJ357">
        <v>23.4027777777777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-0.06</v>
      </c>
      <c r="AM357" t="s">
        <v>3149</v>
      </c>
      <c r="AN357">
        <v>-1.34</v>
      </c>
      <c r="AO357" t="s">
        <v>3149</v>
      </c>
      <c r="AP357">
        <v>3.6786385959780003E-2</v>
      </c>
      <c r="AQ357">
        <f>(Table2[[#This Row],[Sharpe Ratio]]-AVERAGE(Table2[Sharpe Ratio]))/_xlfn.STDEV.P(Table2[Sharpe Ratio])</f>
        <v>-0.22607686339639987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462</v>
      </c>
      <c r="AT357">
        <f>_xlfn.RANK.AVG(Table2[[#This Row],[6M Return vs Nifty Z-Score]],Table2[6M Return vs Nifty Z-Score])</f>
        <v>226</v>
      </c>
      <c r="AU357">
        <f>_xlfn.RANK.AVG(Table2[[#This Row],[Sharpe Ratio Z-Score]],Table2[Sharpe Ratio Z-Score])</f>
        <v>408</v>
      </c>
      <c r="AV357">
        <f>(Table2[[#This Row],[Rank 1Y]]+Table2[[#This Row],[Rank 6M]]+Table2[[#This Row],[Rank Sharpe]])/3</f>
        <v>365.33333333333331</v>
      </c>
    </row>
    <row r="358" spans="1:48" x14ac:dyDescent="0.3">
      <c r="A358" t="s">
        <v>286</v>
      </c>
      <c r="B358" t="s">
        <v>287</v>
      </c>
      <c r="C358" t="s">
        <v>3114</v>
      </c>
      <c r="D358" t="s">
        <v>114</v>
      </c>
      <c r="E358">
        <v>88146.222896159903</v>
      </c>
      <c r="F358">
        <v>871.2</v>
      </c>
      <c r="G358">
        <v>14.1650343362972</v>
      </c>
      <c r="H358">
        <f>(Table2[[#This Row],[1Y Return vs Nifty]]-AVERAGE(Table2[1Y Return vs Nifty]))/_xlfn.STDEV.P(Table2[1Y Return vs Nifty])</f>
        <v>-3.3025501499961911E-2</v>
      </c>
      <c r="I358">
        <v>-5.0127345738736899</v>
      </c>
      <c r="J358">
        <f>(Table2[[#This Row],[1M Return vs Nifty]]-AVERAGE(Table2[1M Return vs Nifty]))/_xlfn.STDEV.P(Table2[1M Return vs Nifty])</f>
        <v>-0.30889050195610224</v>
      </c>
      <c r="K358">
        <v>-22.142980124568702</v>
      </c>
      <c r="L358">
        <f>(Table2[[#This Row],[6M Return vs Nifty]]-AVERAGE(Table2[6M Return vs Nifty]))/_xlfn.STDEV.P(Table2[6M Return vs Nifty])</f>
        <v>-0.82496305428663175</v>
      </c>
      <c r="M358">
        <v>1.37545462270412</v>
      </c>
      <c r="N358">
        <f>(Table2[[#This Row],[1W Return vs Nifty]]-AVERAGE(Table2[1W Return vs Nifty]))/_xlfn.STDEV.P(Table2[1W Return vs Nifty])</f>
        <v>4.1530849329708561E-2</v>
      </c>
      <c r="O358">
        <v>909.25</v>
      </c>
      <c r="P358">
        <v>940.77294245660596</v>
      </c>
      <c r="Q358">
        <v>913.73643003074096</v>
      </c>
      <c r="R358">
        <v>36.8265844253891</v>
      </c>
      <c r="S358" s="1">
        <f>(Table2[[#This Row],[Close Price]]-Table2[[#This Row],[20D EMA]])/Table2[[#This Row],[20D EMA]]</f>
        <v>-4.1847676656585051E-2</v>
      </c>
      <c r="T358" s="1">
        <f>(Table2[[#This Row],[Close Price]]-Table2[[#This Row],[50D EMA]])/Table2[[#This Row],[50D EMA]]</f>
        <v>-7.3952958590552828E-2</v>
      </c>
      <c r="U358" s="1">
        <f>(Table2[[#This Row],[Close Price]]-Table2[[#This Row],[200D EMA]])/Table2[[#This Row],[200D EMA]]</f>
        <v>-4.6552187953488797E-2</v>
      </c>
      <c r="V358">
        <v>0.85008875635354997</v>
      </c>
      <c r="W358">
        <v>857.35</v>
      </c>
      <c r="X358">
        <v>879.95</v>
      </c>
      <c r="Y358">
        <v>857.35</v>
      </c>
      <c r="Z358">
        <v>903.95</v>
      </c>
      <c r="AA358">
        <v>855</v>
      </c>
      <c r="AB358">
        <v>968.95</v>
      </c>
      <c r="AC358" s="1">
        <f>(Table2[[#This Row],[Close Price]]/Table2[[#This Row],[Day Low]])-1</f>
        <v>1.615442934624145E-2</v>
      </c>
      <c r="AD358" s="1">
        <f>(Table2[[#This Row],[Day High]]/Table2[[#This Row],[Close Price]])-1</f>
        <v>1.0043617998163556E-2</v>
      </c>
      <c r="AE358" s="1">
        <f>(Table2[[#This Row],[Close Price]]/Table2[[#This Row],[Current Week Low]])-1</f>
        <v>1.615442934624145E-2</v>
      </c>
      <c r="AF358" s="1">
        <f>(Table2[[#This Row],[Current Week High]]/Table2[[#This Row],[Close Price]])-1</f>
        <v>3.7591827364554575E-2</v>
      </c>
      <c r="AG358" s="1">
        <f>(Table2[[#This Row],[Close Price]]/Table2[[#This Row],[Current Month Low]])-1</f>
        <v>1.8947368421052602E-2</v>
      </c>
      <c r="AH358" s="1">
        <f>(Table2[[#This Row],[Current Month High]]/Table2[[#This Row],[Close Price]])-1</f>
        <v>0.11220156106519741</v>
      </c>
      <c r="AI358">
        <v>25.9182736455463</v>
      </c>
      <c r="AJ358">
        <v>34.610630407910897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-0.04</v>
      </c>
      <c r="AM358" t="s">
        <v>3149</v>
      </c>
      <c r="AN358">
        <v>-6.27</v>
      </c>
      <c r="AO358" t="s">
        <v>3149</v>
      </c>
      <c r="AP358">
        <v>0.113744314527238</v>
      </c>
      <c r="AQ358">
        <f>(Table2[[#This Row],[Sharpe Ratio]]-AVERAGE(Table2[Sharpe Ratio]))/_xlfn.STDEV.P(Table2[Sharpe Ratio])</f>
        <v>0.67021580943022763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312</v>
      </c>
      <c r="AT358">
        <f>_xlfn.RANK.AVG(Table2[[#This Row],[6M Return vs Nifty Z-Score]],Table2[6M Return vs Nifty Z-Score])</f>
        <v>608</v>
      </c>
      <c r="AU358">
        <f>_xlfn.RANK.AVG(Table2[[#This Row],[Sharpe Ratio Z-Score]],Table2[Sharpe Ratio Z-Score])</f>
        <v>179</v>
      </c>
      <c r="AV358">
        <f>(Table2[[#This Row],[Rank 1Y]]+Table2[[#This Row],[Rank 6M]]+Table2[[#This Row],[Rank Sharpe]])/3</f>
        <v>366.33333333333331</v>
      </c>
    </row>
    <row r="359" spans="1:48" x14ac:dyDescent="0.3">
      <c r="A359" t="s">
        <v>342</v>
      </c>
      <c r="B359" t="s">
        <v>343</v>
      </c>
      <c r="C359" t="s">
        <v>3108</v>
      </c>
      <c r="D359" t="s">
        <v>51</v>
      </c>
      <c r="E359">
        <v>70857.798005999997</v>
      </c>
      <c r="F359">
        <v>1220</v>
      </c>
      <c r="G359">
        <v>3.6661023552879999</v>
      </c>
      <c r="H359">
        <f>(Table2[[#This Row],[1Y Return vs Nifty]]-AVERAGE(Table2[1Y Return vs Nifty]))/_xlfn.STDEV.P(Table2[1Y Return vs Nifty])</f>
        <v>-0.24655953601951455</v>
      </c>
      <c r="I359">
        <v>-9.8894760409210498</v>
      </c>
      <c r="J359">
        <f>(Table2[[#This Row],[1M Return vs Nifty]]-AVERAGE(Table2[1M Return vs Nifty]))/_xlfn.STDEV.P(Table2[1M Return vs Nifty])</f>
        <v>-0.8236698170157577</v>
      </c>
      <c r="K359">
        <v>-3.49986935922287</v>
      </c>
      <c r="L359">
        <f>(Table2[[#This Row],[6M Return vs Nifty]]-AVERAGE(Table2[6M Return vs Nifty]))/_xlfn.STDEV.P(Table2[6M Return vs Nifty])</f>
        <v>-0.19424365803744359</v>
      </c>
      <c r="M359">
        <v>0.65694484703911804</v>
      </c>
      <c r="N359">
        <f>(Table2[[#This Row],[1W Return vs Nifty]]-AVERAGE(Table2[1W Return vs Nifty]))/_xlfn.STDEV.P(Table2[1W Return vs Nifty])</f>
        <v>-0.13369313346497488</v>
      </c>
      <c r="O359">
        <v>1331.43</v>
      </c>
      <c r="P359">
        <v>1396.1036798694499</v>
      </c>
      <c r="Q359">
        <v>1289.8124420817601</v>
      </c>
      <c r="R359">
        <v>13.7180322458094</v>
      </c>
      <c r="S359" s="1">
        <f>(Table2[[#This Row],[Close Price]]-Table2[[#This Row],[20D EMA]])/Table2[[#This Row],[20D EMA]]</f>
        <v>-8.3691970287585571E-2</v>
      </c>
      <c r="T359" s="1">
        <f>(Table2[[#This Row],[Close Price]]-Table2[[#This Row],[50D EMA]])/Table2[[#This Row],[50D EMA]]</f>
        <v>-0.12613939953651396</v>
      </c>
      <c r="U359" s="1">
        <f>(Table2[[#This Row],[Close Price]]-Table2[[#This Row],[200D EMA]])/Table2[[#This Row],[200D EMA]]</f>
        <v>-5.4126041743776832E-2</v>
      </c>
      <c r="V359">
        <v>1.2448561873566699</v>
      </c>
      <c r="W359">
        <v>1216</v>
      </c>
      <c r="X359">
        <v>1254</v>
      </c>
      <c r="Y359">
        <v>1216</v>
      </c>
      <c r="Z359">
        <v>1267.3499999999999</v>
      </c>
      <c r="AA359">
        <v>1216</v>
      </c>
      <c r="AB359">
        <v>1417.3</v>
      </c>
      <c r="AC359" s="1">
        <f>(Table2[[#This Row],[Close Price]]/Table2[[#This Row],[Day Low]])-1</f>
        <v>3.2894736842106198E-3</v>
      </c>
      <c r="AD359" s="1">
        <f>(Table2[[#This Row],[Day High]]/Table2[[#This Row],[Close Price]])-1</f>
        <v>2.7868852459016491E-2</v>
      </c>
      <c r="AE359" s="1">
        <f>(Table2[[#This Row],[Close Price]]/Table2[[#This Row],[Current Week Low]])-1</f>
        <v>3.2894736842106198E-3</v>
      </c>
      <c r="AF359" s="1">
        <f>(Table2[[#This Row],[Current Week High]]/Table2[[#This Row],[Close Price]])-1</f>
        <v>3.8811475409836094E-2</v>
      </c>
      <c r="AG359" s="1">
        <f>(Table2[[#This Row],[Close Price]]/Table2[[#This Row],[Current Month Low]])-1</f>
        <v>3.2894736842106198E-3</v>
      </c>
      <c r="AH359" s="1">
        <f>(Table2[[#This Row],[Current Month High]]/Table2[[#This Row],[Close Price]])-1</f>
        <v>0.16172131147540969</v>
      </c>
      <c r="AI359">
        <v>30.491803278688501</v>
      </c>
      <c r="AJ359">
        <v>27.282211789253999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-0.17</v>
      </c>
      <c r="AM359" t="s">
        <v>3149</v>
      </c>
      <c r="AN359">
        <v>-12.9</v>
      </c>
      <c r="AO359" t="s">
        <v>3149</v>
      </c>
      <c r="AP359">
        <v>6.3909515578943005E-2</v>
      </c>
      <c r="AQ359">
        <f>(Table2[[#This Row],[Sharpe Ratio]]-AVERAGE(Table2[Sharpe Ratio]))/_xlfn.STDEV.P(Table2[Sharpe Ratio])</f>
        <v>8.9813426198301835E-2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395</v>
      </c>
      <c r="AT359">
        <f>_xlfn.RANK.AVG(Table2[[#This Row],[6M Return vs Nifty Z-Score]],Table2[6M Return vs Nifty Z-Score])</f>
        <v>378</v>
      </c>
      <c r="AU359">
        <f>_xlfn.RANK.AVG(Table2[[#This Row],[Sharpe Ratio Z-Score]],Table2[Sharpe Ratio Z-Score])</f>
        <v>326</v>
      </c>
      <c r="AV359">
        <f>(Table2[[#This Row],[Rank 1Y]]+Table2[[#This Row],[Rank 6M]]+Table2[[#This Row],[Rank Sharpe]])/3</f>
        <v>366.33333333333331</v>
      </c>
    </row>
    <row r="360" spans="1:48" x14ac:dyDescent="0.3">
      <c r="A360" t="s">
        <v>1358</v>
      </c>
      <c r="B360" t="s">
        <v>1359</v>
      </c>
      <c r="C360" t="s">
        <v>3108</v>
      </c>
      <c r="D360" t="s">
        <v>51</v>
      </c>
      <c r="E360">
        <v>7904.4295781999999</v>
      </c>
      <c r="F360">
        <v>485.5</v>
      </c>
      <c r="G360">
        <v>7.0555715424450103</v>
      </c>
      <c r="H360">
        <f>(Table2[[#This Row],[1Y Return vs Nifty]]-AVERAGE(Table2[1Y Return vs Nifty]))/_xlfn.STDEV.P(Table2[1Y Return vs Nifty])</f>
        <v>-0.17762233062352592</v>
      </c>
      <c r="I360">
        <v>-4.02220920229085</v>
      </c>
      <c r="J360">
        <f>(Table2[[#This Row],[1M Return vs Nifty]]-AVERAGE(Table2[1M Return vs Nifty]))/_xlfn.STDEV.P(Table2[1M Return vs Nifty])</f>
        <v>-0.20433257618167172</v>
      </c>
      <c r="K360">
        <v>-2.69747374825497</v>
      </c>
      <c r="L360">
        <f>(Table2[[#This Row],[6M Return vs Nifty]]-AVERAGE(Table2[6M Return vs Nifty]))/_xlfn.STDEV.P(Table2[6M Return vs Nifty])</f>
        <v>-0.16709762636533684</v>
      </c>
      <c r="M360">
        <v>-1.6039227708685</v>
      </c>
      <c r="N360">
        <f>(Table2[[#This Row],[1W Return vs Nifty]]-AVERAGE(Table2[1W Return vs Nifty]))/_xlfn.STDEV.P(Table2[1W Return vs Nifty])</f>
        <v>-0.68505407801808871</v>
      </c>
      <c r="O360">
        <v>513.15</v>
      </c>
      <c r="P360">
        <v>523.88202115577701</v>
      </c>
      <c r="Q360">
        <v>486.85678005764203</v>
      </c>
      <c r="R360">
        <v>22.425296872243301</v>
      </c>
      <c r="S360" s="1">
        <f>(Table2[[#This Row],[Close Price]]-Table2[[#This Row],[20D EMA]])/Table2[[#This Row],[20D EMA]]</f>
        <v>-5.3882880249439692E-2</v>
      </c>
      <c r="T360" s="1">
        <f>(Table2[[#This Row],[Close Price]]-Table2[[#This Row],[50D EMA]])/Table2[[#This Row],[50D EMA]]</f>
        <v>-7.3264627541711466E-2</v>
      </c>
      <c r="U360" s="1">
        <f>(Table2[[#This Row],[Close Price]]-Table2[[#This Row],[200D EMA]])/Table2[[#This Row],[200D EMA]]</f>
        <v>-2.7868155753759641E-3</v>
      </c>
      <c r="V360">
        <v>0.16376169925338499</v>
      </c>
      <c r="W360">
        <v>482.3</v>
      </c>
      <c r="X360">
        <v>489.35</v>
      </c>
      <c r="Y360">
        <v>480.05</v>
      </c>
      <c r="Z360">
        <v>496.95</v>
      </c>
      <c r="AA360">
        <v>480.05</v>
      </c>
      <c r="AB360">
        <v>556</v>
      </c>
      <c r="AC360" s="1">
        <f>(Table2[[#This Row],[Close Price]]/Table2[[#This Row],[Day Low]])-1</f>
        <v>6.6348745594029257E-3</v>
      </c>
      <c r="AD360" s="1">
        <f>(Table2[[#This Row],[Day High]]/Table2[[#This Row],[Close Price]])-1</f>
        <v>7.9299691040164433E-3</v>
      </c>
      <c r="AE360" s="1">
        <f>(Table2[[#This Row],[Close Price]]/Table2[[#This Row],[Current Week Low]])-1</f>
        <v>1.1352984064159966E-2</v>
      </c>
      <c r="AF360" s="1">
        <f>(Table2[[#This Row],[Current Week High]]/Table2[[#This Row],[Close Price]])-1</f>
        <v>2.3583934088568403E-2</v>
      </c>
      <c r="AG360" s="1">
        <f>(Table2[[#This Row],[Close Price]]/Table2[[#This Row],[Current Month Low]])-1</f>
        <v>1.1352984064159966E-2</v>
      </c>
      <c r="AH360" s="1">
        <f>(Table2[[#This Row],[Current Month High]]/Table2[[#This Row],[Close Price]])-1</f>
        <v>0.14521112255406798</v>
      </c>
      <c r="AI360">
        <v>35.7054582904222</v>
      </c>
      <c r="AJ360">
        <v>28.371232152300301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-0.05</v>
      </c>
      <c r="AM360" t="s">
        <v>3149</v>
      </c>
      <c r="AN360">
        <v>-11.97</v>
      </c>
      <c r="AO360" t="s">
        <v>3149</v>
      </c>
      <c r="AP360">
        <v>5.0904314744528001E-2</v>
      </c>
      <c r="AQ360">
        <f>(Table2[[#This Row],[Sharpe Ratio]]-AVERAGE(Table2[Sharpe Ratio]))/_xlfn.STDEV.P(Table2[Sharpe Ratio])</f>
        <v>-6.1652009962799563E-2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361</v>
      </c>
      <c r="AT360">
        <f>_xlfn.RANK.AVG(Table2[[#This Row],[6M Return vs Nifty Z-Score]],Table2[6M Return vs Nifty Z-Score])</f>
        <v>368</v>
      </c>
      <c r="AU360">
        <f>_xlfn.RANK.AVG(Table2[[#This Row],[Sharpe Ratio Z-Score]],Table2[Sharpe Ratio Z-Score])</f>
        <v>370</v>
      </c>
      <c r="AV360">
        <f>(Table2[[#This Row],[Rank 1Y]]+Table2[[#This Row],[Rank 6M]]+Table2[[#This Row],[Rank Sharpe]])/3</f>
        <v>366.33333333333331</v>
      </c>
    </row>
    <row r="361" spans="1:48" x14ac:dyDescent="0.3">
      <c r="A361" t="s">
        <v>202</v>
      </c>
      <c r="B361" t="s">
        <v>203</v>
      </c>
      <c r="C361" t="s">
        <v>3104</v>
      </c>
      <c r="D361" t="s">
        <v>34</v>
      </c>
      <c r="E361">
        <v>118165.62579015001</v>
      </c>
      <c r="F361">
        <v>228.5</v>
      </c>
      <c r="G361">
        <v>3.1472276426754102</v>
      </c>
      <c r="H361">
        <f>(Table2[[#This Row],[1Y Return vs Nifty]]-AVERAGE(Table2[1Y Return vs Nifty]))/_xlfn.STDEV.P(Table2[1Y Return vs Nifty])</f>
        <v>-0.25711274381195987</v>
      </c>
      <c r="I361">
        <v>1.23192674007286</v>
      </c>
      <c r="J361">
        <f>(Table2[[#This Row],[1M Return vs Nifty]]-AVERAGE(Table2[1M Return vs Nifty]))/_xlfn.STDEV.P(Table2[1M Return vs Nifty])</f>
        <v>0.35028376342057721</v>
      </c>
      <c r="K361">
        <v>-17.579487903776101</v>
      </c>
      <c r="L361">
        <f>(Table2[[#This Row],[6M Return vs Nifty]]-AVERAGE(Table2[6M Return vs Nifty]))/_xlfn.STDEV.P(Table2[6M Return vs Nifty])</f>
        <v>-0.67057449250023815</v>
      </c>
      <c r="M361">
        <v>-2.1691987366369498</v>
      </c>
      <c r="N361">
        <f>(Table2[[#This Row],[1W Return vs Nifty]]-AVERAGE(Table2[1W Return vs Nifty]))/_xlfn.STDEV.P(Table2[1W Return vs Nifty])</f>
        <v>-0.82290871751604866</v>
      </c>
      <c r="O361">
        <v>246.42</v>
      </c>
      <c r="P361">
        <v>247.217213949789</v>
      </c>
      <c r="Q361">
        <v>246.178878585718</v>
      </c>
      <c r="R361">
        <v>20.4737537279637</v>
      </c>
      <c r="S361" s="1">
        <f>(Table2[[#This Row],[Close Price]]-Table2[[#This Row],[20D EMA]])/Table2[[#This Row],[20D EMA]]</f>
        <v>-7.272137001866727E-2</v>
      </c>
      <c r="T361" s="1">
        <f>(Table2[[#This Row],[Close Price]]-Table2[[#This Row],[50D EMA]])/Table2[[#This Row],[50D EMA]]</f>
        <v>-7.5711612677548237E-2</v>
      </c>
      <c r="U361" s="1">
        <f>(Table2[[#This Row],[Close Price]]-Table2[[#This Row],[200D EMA]])/Table2[[#This Row],[200D EMA]]</f>
        <v>-7.1813141270616027E-2</v>
      </c>
      <c r="V361">
        <v>1.01972095776496</v>
      </c>
      <c r="W361">
        <v>219.85</v>
      </c>
      <c r="X361">
        <v>237.4</v>
      </c>
      <c r="Y361">
        <v>219.85</v>
      </c>
      <c r="Z361">
        <v>246</v>
      </c>
      <c r="AA361">
        <v>219.85</v>
      </c>
      <c r="AB361">
        <v>266.39999999999998</v>
      </c>
      <c r="AC361" s="1">
        <f>(Table2[[#This Row],[Close Price]]/Table2[[#This Row],[Day Low]])-1</f>
        <v>3.9345007959972644E-2</v>
      </c>
      <c r="AD361" s="1">
        <f>(Table2[[#This Row],[Day High]]/Table2[[#This Row],[Close Price]])-1</f>
        <v>3.8949671772428918E-2</v>
      </c>
      <c r="AE361" s="1">
        <f>(Table2[[#This Row],[Close Price]]/Table2[[#This Row],[Current Week Low]])-1</f>
        <v>3.9345007959972644E-2</v>
      </c>
      <c r="AF361" s="1">
        <f>(Table2[[#This Row],[Current Week High]]/Table2[[#This Row],[Close Price]])-1</f>
        <v>7.6586433260393827E-2</v>
      </c>
      <c r="AG361" s="1">
        <f>(Table2[[#This Row],[Close Price]]/Table2[[#This Row],[Current Month Low]])-1</f>
        <v>3.9345007959972644E-2</v>
      </c>
      <c r="AH361" s="1">
        <f>(Table2[[#This Row],[Current Month High]]/Table2[[#This Row],[Close Price]])-1</f>
        <v>0.16586433260393862</v>
      </c>
      <c r="AI361">
        <v>31.159737417943099</v>
      </c>
      <c r="AJ361">
        <v>18.547341115434499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-0.08</v>
      </c>
      <c r="AM361" t="s">
        <v>3149</v>
      </c>
      <c r="AN361">
        <v>-9.93</v>
      </c>
      <c r="AO361" t="s">
        <v>3149</v>
      </c>
      <c r="AP361">
        <v>0.125053208089806</v>
      </c>
      <c r="AQ361">
        <f>(Table2[[#This Row],[Sharpe Ratio]]-AVERAGE(Table2[Sharpe Ratio]))/_xlfn.STDEV.P(Table2[Sharpe Ratio])</f>
        <v>0.80192515538827347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400</v>
      </c>
      <c r="AT361">
        <f>_xlfn.RANK.AVG(Table2[[#This Row],[6M Return vs Nifty Z-Score]],Table2[6M Return vs Nifty Z-Score])</f>
        <v>556</v>
      </c>
      <c r="AU361">
        <f>_xlfn.RANK.AVG(Table2[[#This Row],[Sharpe Ratio Z-Score]],Table2[Sharpe Ratio Z-Score])</f>
        <v>148</v>
      </c>
      <c r="AV361">
        <f>(Table2[[#This Row],[Rank 1Y]]+Table2[[#This Row],[Rank 6M]]+Table2[[#This Row],[Rank Sharpe]])/3</f>
        <v>368</v>
      </c>
    </row>
    <row r="362" spans="1:48" x14ac:dyDescent="0.3">
      <c r="A362" t="s">
        <v>346</v>
      </c>
      <c r="B362" t="s">
        <v>347</v>
      </c>
      <c r="C362" t="s">
        <v>3109</v>
      </c>
      <c r="D362" t="s">
        <v>348</v>
      </c>
      <c r="E362">
        <v>68540.054643359996</v>
      </c>
      <c r="F362">
        <v>3611.3</v>
      </c>
      <c r="G362">
        <v>-5.0369078516409003</v>
      </c>
      <c r="H362">
        <f>(Table2[[#This Row],[1Y Return vs Nifty]]-AVERAGE(Table2[1Y Return vs Nifty]))/_xlfn.STDEV.P(Table2[1Y Return vs Nifty])</f>
        <v>-0.42356695785174353</v>
      </c>
      <c r="I362">
        <v>-13.955682212622399</v>
      </c>
      <c r="J362">
        <f>(Table2[[#This Row],[1M Return vs Nifty]]-AVERAGE(Table2[1M Return vs Nifty]))/_xlfn.STDEV.P(Table2[1M Return vs Nifty])</f>
        <v>-1.2528906075997415</v>
      </c>
      <c r="K362">
        <v>-5.5063657060242699</v>
      </c>
      <c r="L362">
        <f>(Table2[[#This Row],[6M Return vs Nifty]]-AVERAGE(Table2[6M Return vs Nifty]))/_xlfn.STDEV.P(Table2[6M Return vs Nifty])</f>
        <v>-0.26212590045715733</v>
      </c>
      <c r="M362">
        <v>4.6990936016691602</v>
      </c>
      <c r="N362">
        <f>(Table2[[#This Row],[1W Return vs Nifty]]-AVERAGE(Table2[1W Return vs Nifty]))/_xlfn.STDEV.P(Table2[1W Return vs Nifty])</f>
        <v>0.8520713304622004</v>
      </c>
      <c r="O362">
        <v>3904.82</v>
      </c>
      <c r="P362">
        <v>4094.4758790792098</v>
      </c>
      <c r="Q362">
        <v>3925.2230876209601</v>
      </c>
      <c r="R362">
        <v>28.988665575402099</v>
      </c>
      <c r="S362" s="1">
        <f>(Table2[[#This Row],[Close Price]]-Table2[[#This Row],[20D EMA]])/Table2[[#This Row],[20D EMA]]</f>
        <v>-7.5168637734901983E-2</v>
      </c>
      <c r="T362" s="1">
        <f>(Table2[[#This Row],[Close Price]]-Table2[[#This Row],[50D EMA]])/Table2[[#This Row],[50D EMA]]</f>
        <v>-0.11800677140339366</v>
      </c>
      <c r="U362" s="1">
        <f>(Table2[[#This Row],[Close Price]]-Table2[[#This Row],[200D EMA]])/Table2[[#This Row],[200D EMA]]</f>
        <v>-7.9975858852706805E-2</v>
      </c>
      <c r="V362">
        <v>1.2898406072692301</v>
      </c>
      <c r="W362">
        <v>3525</v>
      </c>
      <c r="X362">
        <v>3670</v>
      </c>
      <c r="Y362">
        <v>3370</v>
      </c>
      <c r="Z362">
        <v>3670</v>
      </c>
      <c r="AA362">
        <v>3361.6</v>
      </c>
      <c r="AB362">
        <v>4540</v>
      </c>
      <c r="AC362" s="1">
        <f>(Table2[[#This Row],[Close Price]]/Table2[[#This Row],[Day Low]])-1</f>
        <v>2.4482269503546261E-2</v>
      </c>
      <c r="AD362" s="1">
        <f>(Table2[[#This Row],[Day High]]/Table2[[#This Row],[Close Price]])-1</f>
        <v>1.6254534378201679E-2</v>
      </c>
      <c r="AE362" s="1">
        <f>(Table2[[#This Row],[Close Price]]/Table2[[#This Row],[Current Week Low]])-1</f>
        <v>7.1602373887240445E-2</v>
      </c>
      <c r="AF362" s="1">
        <f>(Table2[[#This Row],[Current Week High]]/Table2[[#This Row],[Close Price]])-1</f>
        <v>1.6254534378201679E-2</v>
      </c>
      <c r="AG362" s="1">
        <f>(Table2[[#This Row],[Close Price]]/Table2[[#This Row],[Current Month Low]])-1</f>
        <v>7.428010471204205E-2</v>
      </c>
      <c r="AH362" s="1">
        <f>(Table2[[#This Row],[Current Month High]]/Table2[[#This Row],[Close Price]])-1</f>
        <v>0.25716500983025492</v>
      </c>
      <c r="AI362">
        <v>33.215185667211202</v>
      </c>
      <c r="AJ362">
        <v>15.266517714650499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-0.03</v>
      </c>
      <c r="AM362" t="s">
        <v>3149</v>
      </c>
      <c r="AN362">
        <v>-20.79</v>
      </c>
      <c r="AO362" t="s">
        <v>3149</v>
      </c>
      <c r="AP362">
        <v>8.9576179037660006E-2</v>
      </c>
      <c r="AQ362">
        <f>(Table2[[#This Row],[Sharpe Ratio]]-AVERAGE(Table2[Sharpe Ratio]))/_xlfn.STDEV.P(Table2[Sharpe Ratio])</f>
        <v>0.38874094181860525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455</v>
      </c>
      <c r="AT362">
        <f>_xlfn.RANK.AVG(Table2[[#This Row],[6M Return vs Nifty Z-Score]],Table2[6M Return vs Nifty Z-Score])</f>
        <v>400</v>
      </c>
      <c r="AU362">
        <f>_xlfn.RANK.AVG(Table2[[#This Row],[Sharpe Ratio Z-Score]],Table2[Sharpe Ratio Z-Score])</f>
        <v>249</v>
      </c>
      <c r="AV362">
        <f>(Table2[[#This Row],[Rank 1Y]]+Table2[[#This Row],[Rank 6M]]+Table2[[#This Row],[Rank Sharpe]])/3</f>
        <v>368</v>
      </c>
    </row>
    <row r="363" spans="1:48" x14ac:dyDescent="0.3">
      <c r="A363" t="s">
        <v>686</v>
      </c>
      <c r="B363" t="s">
        <v>687</v>
      </c>
      <c r="C363" t="s">
        <v>3114</v>
      </c>
      <c r="D363" t="s">
        <v>688</v>
      </c>
      <c r="E363">
        <v>25287.678123000002</v>
      </c>
      <c r="F363">
        <v>261.5</v>
      </c>
      <c r="G363">
        <v>47.924340277334601</v>
      </c>
      <c r="H363">
        <f>(Table2[[#This Row],[1Y Return vs Nifty]]-AVERAGE(Table2[1Y Return vs Nifty]))/_xlfn.STDEV.P(Table2[1Y Return vs Nifty])</f>
        <v>0.65359298628613405</v>
      </c>
      <c r="I363">
        <v>-12.738562756424001</v>
      </c>
      <c r="J363">
        <f>(Table2[[#This Row],[1M Return vs Nifty]]-AVERAGE(Table2[1M Return vs Nifty]))/_xlfn.STDEV.P(Table2[1M Return vs Nifty])</f>
        <v>-1.1244138523234488</v>
      </c>
      <c r="K363">
        <v>-38.129300322963502</v>
      </c>
      <c r="L363">
        <f>(Table2[[#This Row],[6M Return vs Nifty]]-AVERAGE(Table2[6M Return vs Nifty]))/_xlfn.STDEV.P(Table2[6M Return vs Nifty])</f>
        <v>-1.3657999538087882</v>
      </c>
      <c r="M363">
        <v>1.7163887588320099</v>
      </c>
      <c r="N363">
        <f>(Table2[[#This Row],[1W Return vs Nifty]]-AVERAGE(Table2[1W Return vs Nifty]))/_xlfn.STDEV.P(Table2[1W Return vs Nifty])</f>
        <v>0.12467493341360661</v>
      </c>
      <c r="O363">
        <v>281.55</v>
      </c>
      <c r="P363">
        <v>298.42449225685999</v>
      </c>
      <c r="Q363">
        <v>295.40257534362598</v>
      </c>
      <c r="R363">
        <v>22.942292499817299</v>
      </c>
      <c r="S363" s="1">
        <f>(Table2[[#This Row],[Close Price]]-Table2[[#This Row],[20D EMA]])/Table2[[#This Row],[20D EMA]]</f>
        <v>-7.1212928431894904E-2</v>
      </c>
      <c r="T363" s="1">
        <f>(Table2[[#This Row],[Close Price]]-Table2[[#This Row],[50D EMA]])/Table2[[#This Row],[50D EMA]]</f>
        <v>-0.12373144033056889</v>
      </c>
      <c r="U363" s="1">
        <f>(Table2[[#This Row],[Close Price]]-Table2[[#This Row],[200D EMA]])/Table2[[#This Row],[200D EMA]]</f>
        <v>-0.11476736553223658</v>
      </c>
      <c r="V363">
        <v>0.62267969016774505</v>
      </c>
      <c r="W363">
        <v>259.05</v>
      </c>
      <c r="X363">
        <v>264.3</v>
      </c>
      <c r="Y363">
        <v>259.05</v>
      </c>
      <c r="Z363">
        <v>271.05</v>
      </c>
      <c r="AA363">
        <v>259.05</v>
      </c>
      <c r="AB363">
        <v>302.35000000000002</v>
      </c>
      <c r="AC363" s="1">
        <f>(Table2[[#This Row],[Close Price]]/Table2[[#This Row],[Day Low]])-1</f>
        <v>9.4576336614553558E-3</v>
      </c>
      <c r="AD363" s="1">
        <f>(Table2[[#This Row],[Day High]]/Table2[[#This Row],[Close Price]])-1</f>
        <v>1.0707456978967578E-2</v>
      </c>
      <c r="AE363" s="1">
        <f>(Table2[[#This Row],[Close Price]]/Table2[[#This Row],[Current Week Low]])-1</f>
        <v>9.4576336614553558E-3</v>
      </c>
      <c r="AF363" s="1">
        <f>(Table2[[#This Row],[Current Week High]]/Table2[[#This Row],[Close Price]])-1</f>
        <v>3.6520076481835639E-2</v>
      </c>
      <c r="AG363" s="1">
        <f>(Table2[[#This Row],[Close Price]]/Table2[[#This Row],[Current Month Low]])-1</f>
        <v>9.4576336614553558E-3</v>
      </c>
      <c r="AH363" s="1">
        <f>(Table2[[#This Row],[Current Month High]]/Table2[[#This Row],[Close Price]])-1</f>
        <v>0.15621414913957943</v>
      </c>
      <c r="AI363">
        <v>59.005736137667299</v>
      </c>
      <c r="AJ363">
        <v>67.092651757188506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-0.13</v>
      </c>
      <c r="AM363" t="s">
        <v>3149</v>
      </c>
      <c r="AN363">
        <v>-11.16</v>
      </c>
      <c r="AO363" t="s">
        <v>3149</v>
      </c>
      <c r="AP363">
        <v>8.8483827656157005E-2</v>
      </c>
      <c r="AQ363">
        <f>(Table2[[#This Row],[Sharpe Ratio]]-AVERAGE(Table2[Sharpe Ratio]))/_xlfn.STDEV.P(Table2[Sharpe Ratio])</f>
        <v>0.37601884082630815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137</v>
      </c>
      <c r="AT363">
        <f>_xlfn.RANK.AVG(Table2[[#This Row],[6M Return vs Nifty Z-Score]],Table2[6M Return vs Nifty Z-Score])</f>
        <v>716</v>
      </c>
      <c r="AU363">
        <f>_xlfn.RANK.AVG(Table2[[#This Row],[Sharpe Ratio Z-Score]],Table2[Sharpe Ratio Z-Score])</f>
        <v>251</v>
      </c>
      <c r="AV363">
        <f>(Table2[[#This Row],[Rank 1Y]]+Table2[[#This Row],[Rank 6M]]+Table2[[#This Row],[Rank Sharpe]])/3</f>
        <v>368</v>
      </c>
    </row>
    <row r="364" spans="1:48" x14ac:dyDescent="0.3">
      <c r="A364" t="s">
        <v>30</v>
      </c>
      <c r="B364" t="s">
        <v>31</v>
      </c>
      <c r="C364" t="s">
        <v>3103</v>
      </c>
      <c r="D364" t="s">
        <v>21</v>
      </c>
      <c r="E364">
        <v>759665.28150889499</v>
      </c>
      <c r="F364">
        <v>1834.05</v>
      </c>
      <c r="G364">
        <v>8.7790698560757008</v>
      </c>
      <c r="H364">
        <f>(Table2[[#This Row],[1Y Return vs Nifty]]-AVERAGE(Table2[1Y Return vs Nifty]))/_xlfn.STDEV.P(Table2[1Y Return vs Nifty])</f>
        <v>-0.14256871287813022</v>
      </c>
      <c r="I364">
        <v>2.4047908648045802</v>
      </c>
      <c r="J364">
        <f>(Table2[[#This Row],[1M Return vs Nifty]]-AVERAGE(Table2[1M Return vs Nifty]))/_xlfn.STDEV.P(Table2[1M Return vs Nifty])</f>
        <v>0.47408901224648836</v>
      </c>
      <c r="K364">
        <v>24.2405945049262</v>
      </c>
      <c r="L364">
        <f>(Table2[[#This Row],[6M Return vs Nifty]]-AVERAGE(Table2[6M Return vs Nifty]))/_xlfn.STDEV.P(Table2[6M Return vs Nifty])</f>
        <v>0.7442503969671137</v>
      </c>
      <c r="M364">
        <v>-1.3630203175244999</v>
      </c>
      <c r="N364">
        <f>(Table2[[#This Row],[1W Return vs Nifty]]-AVERAGE(Table2[1W Return vs Nifty]))/_xlfn.STDEV.P(Table2[1W Return vs Nifty])</f>
        <v>-0.62630486016523801</v>
      </c>
      <c r="O364">
        <v>1839.96</v>
      </c>
      <c r="P364">
        <v>1850.9696950887801</v>
      </c>
      <c r="Q364">
        <v>1721.40218364048</v>
      </c>
      <c r="R364">
        <v>49.593973563097499</v>
      </c>
      <c r="S364" s="1">
        <f>(Table2[[#This Row],[Close Price]]-Table2[[#This Row],[20D EMA]])/Table2[[#This Row],[20D EMA]]</f>
        <v>-3.2120263483989228E-3</v>
      </c>
      <c r="T364" s="1">
        <f>(Table2[[#This Row],[Close Price]]-Table2[[#This Row],[50D EMA]])/Table2[[#This Row],[50D EMA]]</f>
        <v>-9.1409897923631894E-3</v>
      </c>
      <c r="U364" s="1">
        <f>(Table2[[#This Row],[Close Price]]-Table2[[#This Row],[200D EMA]])/Table2[[#This Row],[200D EMA]]</f>
        <v>6.5439568643562748E-2</v>
      </c>
      <c r="V364">
        <v>0.79183747244595604</v>
      </c>
      <c r="W364">
        <v>1820.6</v>
      </c>
      <c r="X364">
        <v>1867</v>
      </c>
      <c r="Y364">
        <v>1795</v>
      </c>
      <c r="Z364">
        <v>1867</v>
      </c>
      <c r="AA364">
        <v>1718</v>
      </c>
      <c r="AB364">
        <v>1881</v>
      </c>
      <c r="AC364" s="1">
        <f>(Table2[[#This Row],[Close Price]]/Table2[[#This Row],[Day Low]])-1</f>
        <v>7.3876743930572086E-3</v>
      </c>
      <c r="AD364" s="1">
        <f>(Table2[[#This Row],[Day High]]/Table2[[#This Row],[Close Price]])-1</f>
        <v>1.796570431558564E-2</v>
      </c>
      <c r="AE364" s="1">
        <f>(Table2[[#This Row],[Close Price]]/Table2[[#This Row],[Current Week Low]])-1</f>
        <v>2.1754874651810585E-2</v>
      </c>
      <c r="AF364" s="1">
        <f>(Table2[[#This Row],[Current Week High]]/Table2[[#This Row],[Close Price]])-1</f>
        <v>1.796570431558564E-2</v>
      </c>
      <c r="AG364" s="1">
        <f>(Table2[[#This Row],[Close Price]]/Table2[[#This Row],[Current Month Low]])-1</f>
        <v>6.7549476135040809E-2</v>
      </c>
      <c r="AH364" s="1">
        <f>(Table2[[#This Row],[Current Month High]]/Table2[[#This Row],[Close Price]])-1</f>
        <v>2.5599083994438665E-2</v>
      </c>
      <c r="AI364">
        <v>8.5820997246530908</v>
      </c>
      <c r="AJ364">
        <v>35.020429197187703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-0.04</v>
      </c>
      <c r="AM364" t="s">
        <v>3149</v>
      </c>
      <c r="AN364">
        <v>4.16</v>
      </c>
      <c r="AO364" t="s">
        <v>3150</v>
      </c>
      <c r="AP364">
        <v>-3.1983616152567999E-2</v>
      </c>
      <c r="AQ364">
        <f>(Table2[[#This Row],[Sharpe Ratio]]-AVERAGE(Table2[Sharpe Ratio]))/_xlfn.STDEV.P(Table2[Sharpe Ratio])</f>
        <v>-1.0270086211884506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349</v>
      </c>
      <c r="AT364">
        <f>_xlfn.RANK.AVG(Table2[[#This Row],[6M Return vs Nifty Z-Score]],Table2[6M Return vs Nifty Z-Score])</f>
        <v>135</v>
      </c>
      <c r="AU364">
        <f>_xlfn.RANK.AVG(Table2[[#This Row],[Sharpe Ratio Z-Score]],Table2[Sharpe Ratio Z-Score])</f>
        <v>622</v>
      </c>
      <c r="AV364">
        <f>(Table2[[#This Row],[Rank 1Y]]+Table2[[#This Row],[Rank 6M]]+Table2[[#This Row],[Rank Sharpe]])/3</f>
        <v>368.66666666666669</v>
      </c>
    </row>
    <row r="365" spans="1:48" x14ac:dyDescent="0.3">
      <c r="A365" t="s">
        <v>499</v>
      </c>
      <c r="B365" t="s">
        <v>500</v>
      </c>
      <c r="C365" t="s">
        <v>3104</v>
      </c>
      <c r="D365" t="s">
        <v>43</v>
      </c>
      <c r="E365">
        <v>40499.218376850004</v>
      </c>
      <c r="F365">
        <v>1173.5</v>
      </c>
      <c r="G365">
        <v>3.45298461583265</v>
      </c>
      <c r="H365">
        <f>(Table2[[#This Row],[1Y Return vs Nifty]]-AVERAGE(Table2[1Y Return vs Nifty]))/_xlfn.STDEV.P(Table2[1Y Return vs Nifty])</f>
        <v>-0.25089406174231227</v>
      </c>
      <c r="I365">
        <v>4.6614871703585701</v>
      </c>
      <c r="J365">
        <f>(Table2[[#This Row],[1M Return vs Nifty]]-AVERAGE(Table2[1M Return vs Nifty]))/_xlfn.STDEV.P(Table2[1M Return vs Nifty])</f>
        <v>0.71230147159469603</v>
      </c>
      <c r="K365">
        <v>13.2331315336416</v>
      </c>
      <c r="L365">
        <f>(Table2[[#This Row],[6M Return vs Nifty]]-AVERAGE(Table2[6M Return vs Nifty]))/_xlfn.STDEV.P(Table2[6M Return vs Nifty])</f>
        <v>0.37185436891856538</v>
      </c>
      <c r="M365">
        <v>-1.48267778674142</v>
      </c>
      <c r="N365">
        <f>(Table2[[#This Row],[1W Return vs Nifty]]-AVERAGE(Table2[1W Return vs Nifty]))/_xlfn.STDEV.P(Table2[1W Return vs Nifty])</f>
        <v>-0.65548589435216409</v>
      </c>
      <c r="O365">
        <v>1219.56</v>
      </c>
      <c r="P365">
        <v>1192.95126081034</v>
      </c>
      <c r="Q365">
        <v>1072.88398563751</v>
      </c>
      <c r="R365">
        <v>33.6089380719879</v>
      </c>
      <c r="S365" s="1">
        <f>(Table2[[#This Row],[Close Price]]-Table2[[#This Row],[20D EMA]])/Table2[[#This Row],[20D EMA]]</f>
        <v>-3.7767719505395349E-2</v>
      </c>
      <c r="T365" s="1">
        <f>(Table2[[#This Row],[Close Price]]-Table2[[#This Row],[50D EMA]])/Table2[[#This Row],[50D EMA]]</f>
        <v>-1.6305159690369345E-2</v>
      </c>
      <c r="U365" s="1">
        <f>(Table2[[#This Row],[Close Price]]-Table2[[#This Row],[200D EMA]])/Table2[[#This Row],[200D EMA]]</f>
        <v>9.378088936867085E-2</v>
      </c>
      <c r="V365">
        <v>0.55874981368333998</v>
      </c>
      <c r="W365">
        <v>1166</v>
      </c>
      <c r="X365">
        <v>1188.55</v>
      </c>
      <c r="Y365">
        <v>1166</v>
      </c>
      <c r="Z365">
        <v>1245.05</v>
      </c>
      <c r="AA365">
        <v>1166</v>
      </c>
      <c r="AB365">
        <v>1299</v>
      </c>
      <c r="AC365" s="1">
        <f>(Table2[[#This Row],[Close Price]]/Table2[[#This Row],[Day Low]])-1</f>
        <v>6.4322469982847075E-3</v>
      </c>
      <c r="AD365" s="1">
        <f>(Table2[[#This Row],[Day High]]/Table2[[#This Row],[Close Price]])-1</f>
        <v>1.2824882829143514E-2</v>
      </c>
      <c r="AE365" s="1">
        <f>(Table2[[#This Row],[Close Price]]/Table2[[#This Row],[Current Week Low]])-1</f>
        <v>6.4322469982847075E-3</v>
      </c>
      <c r="AF365" s="1">
        <f>(Table2[[#This Row],[Current Week High]]/Table2[[#This Row],[Close Price]])-1</f>
        <v>6.0971452918619384E-2</v>
      </c>
      <c r="AG365" s="1">
        <f>(Table2[[#This Row],[Close Price]]/Table2[[#This Row],[Current Month Low]])-1</f>
        <v>6.4322469982847075E-3</v>
      </c>
      <c r="AH365" s="1">
        <f>(Table2[[#This Row],[Current Month High]]/Table2[[#This Row],[Close Price]])-1</f>
        <v>0.10694503621644658</v>
      </c>
      <c r="AI365">
        <v>11.329356625479299</v>
      </c>
      <c r="AJ365">
        <v>37.371963710857401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7.0000000000000007E-2</v>
      </c>
      <c r="AM365" t="s">
        <v>3150</v>
      </c>
      <c r="AN365">
        <v>-8.77</v>
      </c>
      <c r="AO365" t="s">
        <v>3149</v>
      </c>
      <c r="AP365">
        <v>2.5904578447450001E-3</v>
      </c>
      <c r="AQ365">
        <f>(Table2[[#This Row],[Sharpe Ratio]]-AVERAGE(Table2[Sharpe Ratio]))/_xlfn.STDEV.P(Table2[Sharpe Ratio])</f>
        <v>-0.62434069898217537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-0.44656481456339037</v>
      </c>
      <c r="AS365">
        <f>_xlfn.RANK.AVG(Table2[[#This Row],[1Y Return vs Nifty Z-Score]],Table2[1Y Return vs Nifty Z-Score])</f>
        <v>397</v>
      </c>
      <c r="AT365">
        <f>_xlfn.RANK.AVG(Table2[[#This Row],[6M Return vs Nifty Z-Score]],Table2[6M Return vs Nifty Z-Score])</f>
        <v>203</v>
      </c>
      <c r="AU365">
        <f>_xlfn.RANK.AVG(Table2[[#This Row],[Sharpe Ratio Z-Score]],Table2[Sharpe Ratio Z-Score])</f>
        <v>506</v>
      </c>
      <c r="AV365">
        <f>(Table2[[#This Row],[Rank 1Y]]+Table2[[#This Row],[Rank 6M]]+Table2[[#This Row],[Rank Sharpe]])/3</f>
        <v>368.66666666666669</v>
      </c>
    </row>
    <row r="366" spans="1:48" x14ac:dyDescent="0.3">
      <c r="A366" t="s">
        <v>1975</v>
      </c>
      <c r="B366" t="s">
        <v>1976</v>
      </c>
      <c r="C366" t="s">
        <v>3113</v>
      </c>
      <c r="D366" t="s">
        <v>114</v>
      </c>
      <c r="E366">
        <v>3320.9509987500001</v>
      </c>
      <c r="F366">
        <v>1611.6</v>
      </c>
      <c r="G366">
        <v>-2.2560368262438999</v>
      </c>
      <c r="H366">
        <f>(Table2[[#This Row],[1Y Return vs Nifty]]-AVERAGE(Table2[1Y Return vs Nifty]))/_xlfn.STDEV.P(Table2[1Y Return vs Nifty])</f>
        <v>-0.36700781349252198</v>
      </c>
      <c r="I366">
        <v>-8.0658497933001705</v>
      </c>
      <c r="J366">
        <f>(Table2[[#This Row],[1M Return vs Nifty]]-AVERAGE(Table2[1M Return vs Nifty]))/_xlfn.STDEV.P(Table2[1M Return vs Nifty])</f>
        <v>-0.63117138809176876</v>
      </c>
      <c r="K366">
        <v>-26.433725480627601</v>
      </c>
      <c r="L366">
        <f>(Table2[[#This Row],[6M Return vs Nifty]]-AVERAGE(Table2[6M Return vs Nifty]))/_xlfn.STDEV.P(Table2[6M Return vs Nifty])</f>
        <v>-0.97012425375034561</v>
      </c>
      <c r="M366">
        <v>-8.9374942708899301</v>
      </c>
      <c r="N366">
        <f>(Table2[[#This Row],[1W Return vs Nifty]]-AVERAGE(Table2[1W Return vs Nifty]))/_xlfn.STDEV.P(Table2[1W Return vs Nifty])</f>
        <v>-2.4735024051880488</v>
      </c>
      <c r="O366">
        <v>1814.97</v>
      </c>
      <c r="P366">
        <v>1952.85398360664</v>
      </c>
      <c r="Q366">
        <v>1920.28799488288</v>
      </c>
      <c r="R366">
        <v>21.4449087472752</v>
      </c>
      <c r="S366" s="1">
        <f>(Table2[[#This Row],[Close Price]]-Table2[[#This Row],[20D EMA]])/Table2[[#This Row],[20D EMA]]</f>
        <v>-0.1120514388667582</v>
      </c>
      <c r="T366" s="1">
        <f>(Table2[[#This Row],[Close Price]]-Table2[[#This Row],[50D EMA]])/Table2[[#This Row],[50D EMA]]</f>
        <v>-0.17474628747019433</v>
      </c>
      <c r="U366" s="1">
        <f>(Table2[[#This Row],[Close Price]]-Table2[[#This Row],[200D EMA]])/Table2[[#This Row],[200D EMA]]</f>
        <v>-0.16075088513049168</v>
      </c>
      <c r="V366">
        <v>1.3649643388106201</v>
      </c>
      <c r="W366">
        <v>1565.8</v>
      </c>
      <c r="X366">
        <v>1683.8</v>
      </c>
      <c r="Y366">
        <v>1565.8</v>
      </c>
      <c r="Z366">
        <v>1721.95</v>
      </c>
      <c r="AA366">
        <v>1565.8</v>
      </c>
      <c r="AB366">
        <v>1965</v>
      </c>
      <c r="AC366" s="1">
        <f>(Table2[[#This Row],[Close Price]]/Table2[[#This Row],[Day Low]])-1</f>
        <v>2.9250223527909069E-2</v>
      </c>
      <c r="AD366" s="1">
        <f>(Table2[[#This Row],[Day High]]/Table2[[#This Row],[Close Price]])-1</f>
        <v>4.4800198560436932E-2</v>
      </c>
      <c r="AE366" s="1">
        <f>(Table2[[#This Row],[Close Price]]/Table2[[#This Row],[Current Week Low]])-1</f>
        <v>2.9250223527909069E-2</v>
      </c>
      <c r="AF366" s="1">
        <f>(Table2[[#This Row],[Current Week High]]/Table2[[#This Row],[Close Price]])-1</f>
        <v>6.8472325639116427E-2</v>
      </c>
      <c r="AG366" s="1">
        <f>(Table2[[#This Row],[Close Price]]/Table2[[#This Row],[Current Month Low]])-1</f>
        <v>2.9250223527909069E-2</v>
      </c>
      <c r="AH366" s="1">
        <f>(Table2[[#This Row],[Current Month High]]/Table2[[#This Row],[Close Price]])-1</f>
        <v>0.21928518242740136</v>
      </c>
      <c r="AI366">
        <v>52.044551998014299</v>
      </c>
      <c r="AJ366">
        <v>24.910866532320501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-0.27</v>
      </c>
      <c r="AM366" t="s">
        <v>3149</v>
      </c>
      <c r="AN366">
        <v>-15.18</v>
      </c>
      <c r="AO366" t="s">
        <v>3149</v>
      </c>
      <c r="AP366">
        <v>0.22583700438222601</v>
      </c>
      <c r="AQ366">
        <f>(Table2[[#This Row],[Sharpe Ratio]]-AVERAGE(Table2[Sharpe Ratio]))/_xlfn.STDEV.P(Table2[Sharpe Ratio])</f>
        <v>1.9757064647093339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435</v>
      </c>
      <c r="AT366">
        <f>_xlfn.RANK.AVG(Table2[[#This Row],[6M Return vs Nifty Z-Score]],Table2[6M Return vs Nifty Z-Score])</f>
        <v>654</v>
      </c>
      <c r="AU366">
        <f>_xlfn.RANK.AVG(Table2[[#This Row],[Sharpe Ratio Z-Score]],Table2[Sharpe Ratio Z-Score])</f>
        <v>17</v>
      </c>
      <c r="AV366">
        <f>(Table2[[#This Row],[Rank 1Y]]+Table2[[#This Row],[Rank 6M]]+Table2[[#This Row],[Rank Sharpe]])/3</f>
        <v>368.66666666666669</v>
      </c>
    </row>
    <row r="367" spans="1:48" x14ac:dyDescent="0.3">
      <c r="A367" t="s">
        <v>375</v>
      </c>
      <c r="B367" t="s">
        <v>376</v>
      </c>
      <c r="C367" t="s">
        <v>3118</v>
      </c>
      <c r="D367" t="s">
        <v>166</v>
      </c>
      <c r="E367">
        <v>62784.473831980002</v>
      </c>
      <c r="F367">
        <v>4138.7</v>
      </c>
      <c r="G367">
        <v>-5.2886099940617601</v>
      </c>
      <c r="H367">
        <f>(Table2[[#This Row],[1Y Return vs Nifty]]-AVERAGE(Table2[1Y Return vs Nifty]))/_xlfn.STDEV.P(Table2[1Y Return vs Nifty])</f>
        <v>-0.4286862379904815</v>
      </c>
      <c r="I367">
        <v>-3.26212264599799</v>
      </c>
      <c r="J367">
        <f>(Table2[[#This Row],[1M Return vs Nifty]]-AVERAGE(Table2[1M Return vs Nifty]))/_xlfn.STDEV.P(Table2[1M Return vs Nifty])</f>
        <v>-0.12409932217827861</v>
      </c>
      <c r="K367">
        <v>11.8030014416561</v>
      </c>
      <c r="L367">
        <f>(Table2[[#This Row],[6M Return vs Nifty]]-AVERAGE(Table2[6M Return vs Nifty]))/_xlfn.STDEV.P(Table2[6M Return vs Nifty])</f>
        <v>0.3234713066963763</v>
      </c>
      <c r="M367">
        <v>-0.215953879246434</v>
      </c>
      <c r="N367">
        <f>(Table2[[#This Row],[1W Return vs Nifty]]-AVERAGE(Table2[1W Return vs Nifty]))/_xlfn.STDEV.P(Table2[1W Return vs Nifty])</f>
        <v>-0.34656816533854734</v>
      </c>
      <c r="O367">
        <v>4407.25</v>
      </c>
      <c r="P367">
        <v>4443.4790420538702</v>
      </c>
      <c r="Q367">
        <v>4114.9285298564</v>
      </c>
      <c r="R367">
        <v>23.031573571023401</v>
      </c>
      <c r="S367" s="1">
        <f>(Table2[[#This Row],[Close Price]]-Table2[[#This Row],[20D EMA]])/Table2[[#This Row],[20D EMA]]</f>
        <v>-6.093368880821378E-2</v>
      </c>
      <c r="T367" s="1">
        <f>(Table2[[#This Row],[Close Price]]-Table2[[#This Row],[50D EMA]])/Table2[[#This Row],[50D EMA]]</f>
        <v>-6.8590183315682993E-2</v>
      </c>
      <c r="U367" s="1">
        <f>(Table2[[#This Row],[Close Price]]-Table2[[#This Row],[200D EMA]])/Table2[[#This Row],[200D EMA]]</f>
        <v>5.7768853021681428E-3</v>
      </c>
      <c r="V367">
        <v>1.70682312861603</v>
      </c>
      <c r="W367">
        <v>4073.6</v>
      </c>
      <c r="X367">
        <v>4179.7</v>
      </c>
      <c r="Y367">
        <v>4073.6</v>
      </c>
      <c r="Z367">
        <v>4265</v>
      </c>
      <c r="AA367">
        <v>4045.85</v>
      </c>
      <c r="AB367">
        <v>4715</v>
      </c>
      <c r="AC367" s="1">
        <f>(Table2[[#This Row],[Close Price]]/Table2[[#This Row],[Day Low]])-1</f>
        <v>1.5980950510604774E-2</v>
      </c>
      <c r="AD367" s="1">
        <f>(Table2[[#This Row],[Day High]]/Table2[[#This Row],[Close Price]])-1</f>
        <v>9.9064923768332758E-3</v>
      </c>
      <c r="AE367" s="1">
        <f>(Table2[[#This Row],[Close Price]]/Table2[[#This Row],[Current Week Low]])-1</f>
        <v>1.5980950510604774E-2</v>
      </c>
      <c r="AF367" s="1">
        <f>(Table2[[#This Row],[Current Week High]]/Table2[[#This Row],[Close Price]])-1</f>
        <v>3.0516828955952313E-2</v>
      </c>
      <c r="AG367" s="1">
        <f>(Table2[[#This Row],[Close Price]]/Table2[[#This Row],[Current Month Low]])-1</f>
        <v>2.2949442020836042E-2</v>
      </c>
      <c r="AH367" s="1">
        <f>(Table2[[#This Row],[Current Month High]]/Table2[[#This Row],[Close Price]])-1</f>
        <v>0.13924662333583004</v>
      </c>
      <c r="AI367">
        <v>16.076304153478102</v>
      </c>
      <c r="AJ367">
        <v>28.531055900621102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0.05</v>
      </c>
      <c r="AM367" t="s">
        <v>3150</v>
      </c>
      <c r="AN367">
        <v>-8.11</v>
      </c>
      <c r="AO367" t="s">
        <v>3149</v>
      </c>
      <c r="AP367">
        <v>2.5486016787060001E-2</v>
      </c>
      <c r="AQ367">
        <f>(Table2[[#This Row],[Sharpe Ratio]]-AVERAGE(Table2[Sharpe Ratio]))/_xlfn.STDEV.P(Table2[Sharpe Ratio])</f>
        <v>-0.35768692980907218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459</v>
      </c>
      <c r="AT367">
        <f>_xlfn.RANK.AVG(Table2[[#This Row],[6M Return vs Nifty Z-Score]],Table2[6M Return vs Nifty Z-Score])</f>
        <v>217</v>
      </c>
      <c r="AU367">
        <f>_xlfn.RANK.AVG(Table2[[#This Row],[Sharpe Ratio Z-Score]],Table2[Sharpe Ratio Z-Score])</f>
        <v>431</v>
      </c>
      <c r="AV367">
        <f>(Table2[[#This Row],[Rank 1Y]]+Table2[[#This Row],[Rank 6M]]+Table2[[#This Row],[Rank Sharpe]])/3</f>
        <v>369</v>
      </c>
    </row>
    <row r="368" spans="1:48" x14ac:dyDescent="0.3">
      <c r="A368" t="s">
        <v>800</v>
      </c>
      <c r="B368" t="s">
        <v>801</v>
      </c>
      <c r="C368" t="s">
        <v>3102</v>
      </c>
      <c r="D368" t="s">
        <v>270</v>
      </c>
      <c r="E368">
        <v>18421.415279616001</v>
      </c>
      <c r="F368">
        <v>186.24</v>
      </c>
      <c r="G368">
        <v>23.701666950954301</v>
      </c>
      <c r="H368">
        <f>(Table2[[#This Row],[1Y Return vs Nifty]]-AVERAGE(Table2[1Y Return vs Nifty]))/_xlfn.STDEV.P(Table2[1Y Return vs Nifty])</f>
        <v>0.16093666928293085</v>
      </c>
      <c r="I368">
        <v>-9.1552796374541003</v>
      </c>
      <c r="J368">
        <f>(Table2[[#This Row],[1M Return vs Nifty]]-AVERAGE(Table2[1M Return vs Nifty]))/_xlfn.STDEV.P(Table2[1M Return vs Nifty])</f>
        <v>-0.74616947703468228</v>
      </c>
      <c r="K368">
        <v>-7.5444468281725898</v>
      </c>
      <c r="L368">
        <f>(Table2[[#This Row],[6M Return vs Nifty]]-AVERAGE(Table2[6M Return vs Nifty]))/_xlfn.STDEV.P(Table2[6M Return vs Nifty])</f>
        <v>-0.33107669472362111</v>
      </c>
      <c r="M368">
        <v>-0.248716104756221</v>
      </c>
      <c r="N368">
        <f>(Table2[[#This Row],[1W Return vs Nifty]]-AVERAGE(Table2[1W Return vs Nifty]))/_xlfn.STDEV.P(Table2[1W Return vs Nifty])</f>
        <v>-0.35455793504450467</v>
      </c>
      <c r="O368">
        <v>203.58</v>
      </c>
      <c r="P368">
        <v>218.935186071809</v>
      </c>
      <c r="Q368">
        <v>214.978736673463</v>
      </c>
      <c r="R368">
        <v>22.452947372219501</v>
      </c>
      <c r="S368" s="1">
        <f>(Table2[[#This Row],[Close Price]]-Table2[[#This Row],[20D EMA]])/Table2[[#This Row],[20D EMA]]</f>
        <v>-8.5175361037430009E-2</v>
      </c>
      <c r="T368" s="1">
        <f>(Table2[[#This Row],[Close Price]]-Table2[[#This Row],[50D EMA]])/Table2[[#This Row],[50D EMA]]</f>
        <v>-0.14933728405394475</v>
      </c>
      <c r="U368" s="1">
        <f>(Table2[[#This Row],[Close Price]]-Table2[[#This Row],[200D EMA]])/Table2[[#This Row],[200D EMA]]</f>
        <v>-0.1336817636858432</v>
      </c>
      <c r="V368">
        <v>0.53352665859921899</v>
      </c>
      <c r="W368">
        <v>185.07</v>
      </c>
      <c r="X368">
        <v>190.74</v>
      </c>
      <c r="Y368">
        <v>185.07</v>
      </c>
      <c r="Z368">
        <v>194.26</v>
      </c>
      <c r="AA368">
        <v>185.07</v>
      </c>
      <c r="AB368">
        <v>219.45</v>
      </c>
      <c r="AC368" s="1">
        <f>(Table2[[#This Row],[Close Price]]/Table2[[#This Row],[Day Low]])-1</f>
        <v>6.321932241854622E-3</v>
      </c>
      <c r="AD368" s="1">
        <f>(Table2[[#This Row],[Day High]]/Table2[[#This Row],[Close Price]])-1</f>
        <v>2.4162371134020644E-2</v>
      </c>
      <c r="AE368" s="1">
        <f>(Table2[[#This Row],[Close Price]]/Table2[[#This Row],[Current Week Low]])-1</f>
        <v>6.321932241854622E-3</v>
      </c>
      <c r="AF368" s="1">
        <f>(Table2[[#This Row],[Current Week High]]/Table2[[#This Row],[Close Price]])-1</f>
        <v>4.306271477663226E-2</v>
      </c>
      <c r="AG368" s="1">
        <f>(Table2[[#This Row],[Close Price]]/Table2[[#This Row],[Current Month Low]])-1</f>
        <v>6.321932241854622E-3</v>
      </c>
      <c r="AH368" s="1">
        <f>(Table2[[#This Row],[Current Month High]]/Table2[[#This Row],[Close Price]])-1</f>
        <v>0.17831829896907214</v>
      </c>
      <c r="AI368">
        <v>52.706185567010301</v>
      </c>
      <c r="AJ368">
        <v>39.140829286514702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-0.2</v>
      </c>
      <c r="AM368" t="s">
        <v>3149</v>
      </c>
      <c r="AN368">
        <v>-13.05</v>
      </c>
      <c r="AO368" t="s">
        <v>3149</v>
      </c>
      <c r="AP368">
        <v>2.9539978522730999E-2</v>
      </c>
      <c r="AQ368">
        <f>(Table2[[#This Row],[Sharpe Ratio]]-AVERAGE(Table2[Sharpe Ratio]))/_xlfn.STDEV.P(Table2[Sharpe Ratio])</f>
        <v>-0.31047235078858265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261</v>
      </c>
      <c r="AT368">
        <f>_xlfn.RANK.AVG(Table2[[#This Row],[6M Return vs Nifty Z-Score]],Table2[6M Return vs Nifty Z-Score])</f>
        <v>430</v>
      </c>
      <c r="AU368">
        <f>_xlfn.RANK.AVG(Table2[[#This Row],[Sharpe Ratio Z-Score]],Table2[Sharpe Ratio Z-Score])</f>
        <v>422</v>
      </c>
      <c r="AV368">
        <f>(Table2[[#This Row],[Rank 1Y]]+Table2[[#This Row],[Rank 6M]]+Table2[[#This Row],[Rank Sharpe]])/3</f>
        <v>371</v>
      </c>
    </row>
    <row r="369" spans="1:48" x14ac:dyDescent="0.3">
      <c r="A369" t="s">
        <v>140</v>
      </c>
      <c r="B369" t="s">
        <v>141</v>
      </c>
      <c r="C369" t="s">
        <v>3110</v>
      </c>
      <c r="D369" t="s">
        <v>64</v>
      </c>
      <c r="E369">
        <v>183648.14767571399</v>
      </c>
      <c r="F369">
        <v>476.15</v>
      </c>
      <c r="G369">
        <v>15.5009219915377</v>
      </c>
      <c r="H369">
        <f>(Table2[[#This Row],[1Y Return vs Nifty]]-AVERAGE(Table2[1Y Return vs Nifty]))/_xlfn.STDEV.P(Table2[1Y Return vs Nifty])</f>
        <v>-5.8553587459797144E-3</v>
      </c>
      <c r="I369">
        <v>-8.9843283550711597</v>
      </c>
      <c r="J369">
        <f>(Table2[[#This Row],[1M Return vs Nifty]]-AVERAGE(Table2[1M Return vs Nifty]))/_xlfn.STDEV.P(Table2[1M Return vs Nifty])</f>
        <v>-0.72812419318104771</v>
      </c>
      <c r="K369">
        <v>-33.626607514317698</v>
      </c>
      <c r="L369">
        <f>(Table2[[#This Row],[6M Return vs Nifty]]-AVERAGE(Table2[6M Return vs Nifty]))/_xlfn.STDEV.P(Table2[6M Return vs Nifty])</f>
        <v>-1.213468311010014</v>
      </c>
      <c r="M369">
        <v>-5.9171733064706897</v>
      </c>
      <c r="N369">
        <f>(Table2[[#This Row],[1W Return vs Nifty]]-AVERAGE(Table2[1W Return vs Nifty]))/_xlfn.STDEV.P(Table2[1W Return vs Nifty])</f>
        <v>-1.7369325120171475</v>
      </c>
      <c r="O369">
        <v>568.45000000000005</v>
      </c>
      <c r="P369">
        <v>605.4685909223</v>
      </c>
      <c r="Q369">
        <v>605.37326542001404</v>
      </c>
      <c r="R369">
        <v>10.9574297354095</v>
      </c>
      <c r="S369" s="1">
        <f>(Table2[[#This Row],[Close Price]]-Table2[[#This Row],[20D EMA]])/Table2[[#This Row],[20D EMA]]</f>
        <v>-0.16237136071774133</v>
      </c>
      <c r="T369" s="1">
        <f>(Table2[[#This Row],[Close Price]]-Table2[[#This Row],[50D EMA]])/Table2[[#This Row],[50D EMA]]</f>
        <v>-0.21358430951027735</v>
      </c>
      <c r="U369" s="1">
        <f>(Table2[[#This Row],[Close Price]]-Table2[[#This Row],[200D EMA]])/Table2[[#This Row],[200D EMA]]</f>
        <v>-0.21346047604259111</v>
      </c>
      <c r="V369">
        <v>1.96944303384083</v>
      </c>
      <c r="W369">
        <v>432</v>
      </c>
      <c r="X369">
        <v>494.4</v>
      </c>
      <c r="Y369">
        <v>432</v>
      </c>
      <c r="Z369">
        <v>557.4</v>
      </c>
      <c r="AA369">
        <v>432</v>
      </c>
      <c r="AB369">
        <v>627</v>
      </c>
      <c r="AC369" s="1">
        <f>(Table2[[#This Row],[Close Price]]/Table2[[#This Row],[Day Low]])-1</f>
        <v>0.10219907407407391</v>
      </c>
      <c r="AD369" s="1">
        <f>(Table2[[#This Row],[Day High]]/Table2[[#This Row],[Close Price]])-1</f>
        <v>3.8328257901921736E-2</v>
      </c>
      <c r="AE369" s="1">
        <f>(Table2[[#This Row],[Close Price]]/Table2[[#This Row],[Current Week Low]])-1</f>
        <v>0.10219907407407391</v>
      </c>
      <c r="AF369" s="1">
        <f>(Table2[[#This Row],[Current Week High]]/Table2[[#This Row],[Close Price]])-1</f>
        <v>0.17063950435787034</v>
      </c>
      <c r="AG369" s="1">
        <f>(Table2[[#This Row],[Close Price]]/Table2[[#This Row],[Current Month Low]])-1</f>
        <v>0.10219907407407391</v>
      </c>
      <c r="AH369" s="1">
        <f>(Table2[[#This Row],[Current Month High]]/Table2[[#This Row],[Close Price]])-1</f>
        <v>0.31681192901396615</v>
      </c>
      <c r="AI369">
        <v>88.144492281843895</v>
      </c>
      <c r="AJ369">
        <v>25.286146559663099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-0.13</v>
      </c>
      <c r="AM369" t="s">
        <v>3149</v>
      </c>
      <c r="AN369">
        <v>-20.29</v>
      </c>
      <c r="AO369" t="s">
        <v>3149</v>
      </c>
      <c r="AP369">
        <v>0.14525022424796599</v>
      </c>
      <c r="AQ369">
        <f>(Table2[[#This Row],[Sharpe Ratio]]-AVERAGE(Table2[Sharpe Ratio]))/_xlfn.STDEV.P(Table2[Sharpe Ratio])</f>
        <v>1.0371502703632951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305</v>
      </c>
      <c r="AT369">
        <f>_xlfn.RANK.AVG(Table2[[#This Row],[6M Return vs Nifty Z-Score]],Table2[6M Return vs Nifty Z-Score])</f>
        <v>700</v>
      </c>
      <c r="AU369">
        <f>_xlfn.RANK.AVG(Table2[[#This Row],[Sharpe Ratio Z-Score]],Table2[Sharpe Ratio Z-Score])</f>
        <v>109</v>
      </c>
      <c r="AV369">
        <f>(Table2[[#This Row],[Rank 1Y]]+Table2[[#This Row],[Rank 6M]]+Table2[[#This Row],[Rank Sharpe]])/3</f>
        <v>371.33333333333331</v>
      </c>
    </row>
    <row r="370" spans="1:48" x14ac:dyDescent="0.3">
      <c r="A370" t="s">
        <v>132</v>
      </c>
      <c r="B370" t="s">
        <v>133</v>
      </c>
      <c r="C370" t="s">
        <v>3117</v>
      </c>
      <c r="D370" t="s">
        <v>134</v>
      </c>
      <c r="E370">
        <v>191576.74948587001</v>
      </c>
      <c r="F370">
        <v>773.95</v>
      </c>
      <c r="G370">
        <v>2.2575460397504501</v>
      </c>
      <c r="H370">
        <f>(Table2[[#This Row],[1Y Return vs Nifty]]-AVERAGE(Table2[1Y Return vs Nifty]))/_xlfn.STDEV.P(Table2[1Y Return vs Nifty])</f>
        <v>-0.27520766074770403</v>
      </c>
      <c r="I370">
        <v>-7.0523194851617097</v>
      </c>
      <c r="J370">
        <f>(Table2[[#This Row],[1M Return vs Nifty]]-AVERAGE(Table2[1M Return vs Nifty]))/_xlfn.STDEV.P(Table2[1M Return vs Nifty])</f>
        <v>-0.52418510609564506</v>
      </c>
      <c r="K370">
        <v>-12.798984905724399</v>
      </c>
      <c r="L370">
        <f>(Table2[[#This Row],[6M Return vs Nifty]]-AVERAGE(Table2[6M Return vs Nifty]))/_xlfn.STDEV.P(Table2[6M Return vs Nifty])</f>
        <v>-0.50884418886962124</v>
      </c>
      <c r="M370">
        <v>2.1045481983582701</v>
      </c>
      <c r="N370">
        <f>(Table2[[#This Row],[1W Return vs Nifty]]-AVERAGE(Table2[1W Return vs Nifty]))/_xlfn.STDEV.P(Table2[1W Return vs Nifty])</f>
        <v>0.21933591821397855</v>
      </c>
      <c r="O370">
        <v>793.3</v>
      </c>
      <c r="P370">
        <v>820.46560594049004</v>
      </c>
      <c r="Q370">
        <v>806.50262977767295</v>
      </c>
      <c r="R370">
        <v>44.398721828016001</v>
      </c>
      <c r="S370" s="1">
        <f>(Table2[[#This Row],[Close Price]]-Table2[[#This Row],[20D EMA]])/Table2[[#This Row],[20D EMA]]</f>
        <v>-2.4391781167275823E-2</v>
      </c>
      <c r="T370" s="1">
        <f>(Table2[[#This Row],[Close Price]]-Table2[[#This Row],[50D EMA]])/Table2[[#This Row],[50D EMA]]</f>
        <v>-5.6694157078247903E-2</v>
      </c>
      <c r="U370" s="1">
        <f>(Table2[[#This Row],[Close Price]]-Table2[[#This Row],[200D EMA]])/Table2[[#This Row],[200D EMA]]</f>
        <v>-4.0362707542127452E-2</v>
      </c>
      <c r="V370">
        <v>0.84620906618175995</v>
      </c>
      <c r="W370">
        <v>744.65</v>
      </c>
      <c r="X370">
        <v>781.45</v>
      </c>
      <c r="Y370">
        <v>744.65</v>
      </c>
      <c r="Z370">
        <v>781.45</v>
      </c>
      <c r="AA370">
        <v>743.95</v>
      </c>
      <c r="AB370">
        <v>831</v>
      </c>
      <c r="AC370" s="1">
        <f>(Table2[[#This Row],[Close Price]]/Table2[[#This Row],[Day Low]])-1</f>
        <v>3.9347344389981886E-2</v>
      </c>
      <c r="AD370" s="1">
        <f>(Table2[[#This Row],[Day High]]/Table2[[#This Row],[Close Price]])-1</f>
        <v>9.690548485044248E-3</v>
      </c>
      <c r="AE370" s="1">
        <f>(Table2[[#This Row],[Close Price]]/Table2[[#This Row],[Current Week Low]])-1</f>
        <v>3.9347344389981886E-2</v>
      </c>
      <c r="AF370" s="1">
        <f>(Table2[[#This Row],[Current Week High]]/Table2[[#This Row],[Close Price]])-1</f>
        <v>9.690548485044248E-3</v>
      </c>
      <c r="AG370" s="1">
        <f>(Table2[[#This Row],[Close Price]]/Table2[[#This Row],[Current Month Low]])-1</f>
        <v>4.032529067813706E-2</v>
      </c>
      <c r="AH370" s="1">
        <f>(Table2[[#This Row],[Current Month High]]/Table2[[#This Row],[Close Price]])-1</f>
        <v>7.3712772142903171E-2</v>
      </c>
      <c r="AI370">
        <v>25.020996188384199</v>
      </c>
      <c r="AJ370">
        <v>24.981832862333398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-0.02</v>
      </c>
      <c r="AM370" t="s">
        <v>3149</v>
      </c>
      <c r="AN370">
        <v>-6.05</v>
      </c>
      <c r="AO370" t="s">
        <v>3149</v>
      </c>
      <c r="AP370">
        <v>0.102791606439742</v>
      </c>
      <c r="AQ370">
        <f>(Table2[[#This Row],[Sharpe Ratio]]-AVERAGE(Table2[Sharpe Ratio]))/_xlfn.STDEV.P(Table2[Sharpe Ratio])</f>
        <v>0.54265478759442554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408</v>
      </c>
      <c r="AT370">
        <f>_xlfn.RANK.AVG(Table2[[#This Row],[6M Return vs Nifty Z-Score]],Table2[6M Return vs Nifty Z-Score])</f>
        <v>492</v>
      </c>
      <c r="AU370">
        <f>_xlfn.RANK.AVG(Table2[[#This Row],[Sharpe Ratio Z-Score]],Table2[Sharpe Ratio Z-Score])</f>
        <v>215</v>
      </c>
      <c r="AV370">
        <f>(Table2[[#This Row],[Rank 1Y]]+Table2[[#This Row],[Rank 6M]]+Table2[[#This Row],[Rank Sharpe]])/3</f>
        <v>371.66666666666669</v>
      </c>
    </row>
    <row r="371" spans="1:48" x14ac:dyDescent="0.3">
      <c r="A371" t="s">
        <v>1562</v>
      </c>
      <c r="B371" t="s">
        <v>1563</v>
      </c>
      <c r="C371" t="s">
        <v>3107</v>
      </c>
      <c r="D371" t="s">
        <v>48</v>
      </c>
      <c r="E371">
        <v>5993.8146373119998</v>
      </c>
      <c r="F371">
        <v>35.68</v>
      </c>
      <c r="G371">
        <v>2.37639385028633</v>
      </c>
      <c r="H371">
        <f>(Table2[[#This Row],[1Y Return vs Nifty]]-AVERAGE(Table2[1Y Return vs Nifty]))/_xlfn.STDEV.P(Table2[1Y Return vs Nifty])</f>
        <v>-0.27279045750041692</v>
      </c>
      <c r="I371">
        <v>-7.9370054498189599</v>
      </c>
      <c r="J371">
        <f>(Table2[[#This Row],[1M Return vs Nifty]]-AVERAGE(Table2[1M Return vs Nifty]))/_xlfn.STDEV.P(Table2[1M Return vs Nifty])</f>
        <v>-0.61757083056073236</v>
      </c>
      <c r="K371">
        <v>-15.869840298825499</v>
      </c>
      <c r="L371">
        <f>(Table2[[#This Row],[6M Return vs Nifty]]-AVERAGE(Table2[6M Return vs Nifty]))/_xlfn.STDEV.P(Table2[6M Return vs Nifty])</f>
        <v>-0.61273500858762342</v>
      </c>
      <c r="M371">
        <v>2.23746560069914</v>
      </c>
      <c r="N371">
        <f>(Table2[[#This Row],[1W Return vs Nifty]]-AVERAGE(Table2[1W Return vs Nifty]))/_xlfn.STDEV.P(Table2[1W Return vs Nifty])</f>
        <v>0.25175067081680114</v>
      </c>
      <c r="O371">
        <v>38.04</v>
      </c>
      <c r="P371">
        <v>40.486316788782197</v>
      </c>
      <c r="Q371">
        <v>40.155938789601599</v>
      </c>
      <c r="R371">
        <v>34.0265222081564</v>
      </c>
      <c r="S371" s="1">
        <f>(Table2[[#This Row],[Close Price]]-Table2[[#This Row],[20D EMA]])/Table2[[#This Row],[20D EMA]]</f>
        <v>-6.2039957939011556E-2</v>
      </c>
      <c r="T371" s="1">
        <f>(Table2[[#This Row],[Close Price]]-Table2[[#This Row],[50D EMA]])/Table2[[#This Row],[50D EMA]]</f>
        <v>-0.11871459717753122</v>
      </c>
      <c r="U371" s="1">
        <f>(Table2[[#This Row],[Close Price]]-Table2[[#This Row],[200D EMA]])/Table2[[#This Row],[200D EMA]]</f>
        <v>-0.11146393097801628</v>
      </c>
      <c r="V371">
        <v>0.81480222025000204</v>
      </c>
      <c r="W371">
        <v>35.270000000000003</v>
      </c>
      <c r="X371">
        <v>36.299999999999997</v>
      </c>
      <c r="Y371">
        <v>34.520000000000003</v>
      </c>
      <c r="Z371">
        <v>37.1</v>
      </c>
      <c r="AA371">
        <v>34.520000000000003</v>
      </c>
      <c r="AB371">
        <v>41.49</v>
      </c>
      <c r="AC371" s="1">
        <f>(Table2[[#This Row],[Close Price]]/Table2[[#This Row],[Day Low]])-1</f>
        <v>1.1624610150269277E-2</v>
      </c>
      <c r="AD371" s="1">
        <f>(Table2[[#This Row],[Day High]]/Table2[[#This Row],[Close Price]])-1</f>
        <v>1.7376681614349687E-2</v>
      </c>
      <c r="AE371" s="1">
        <f>(Table2[[#This Row],[Close Price]]/Table2[[#This Row],[Current Week Low]])-1</f>
        <v>3.3603707995364829E-2</v>
      </c>
      <c r="AF371" s="1">
        <f>(Table2[[#This Row],[Current Week High]]/Table2[[#This Row],[Close Price]])-1</f>
        <v>3.9798206278026882E-2</v>
      </c>
      <c r="AG371" s="1">
        <f>(Table2[[#This Row],[Close Price]]/Table2[[#This Row],[Current Month Low]])-1</f>
        <v>3.3603707995364829E-2</v>
      </c>
      <c r="AH371" s="1">
        <f>(Table2[[#This Row],[Current Month High]]/Table2[[#This Row],[Close Price]])-1</f>
        <v>0.1628363228699552</v>
      </c>
      <c r="AI371">
        <v>61.154708520179298</v>
      </c>
      <c r="AJ371">
        <v>34.1802992444266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-0.13</v>
      </c>
      <c r="AM371" t="s">
        <v>3149</v>
      </c>
      <c r="AN371">
        <v>-13.71</v>
      </c>
      <c r="AO371" t="s">
        <v>3149</v>
      </c>
      <c r="AP371">
        <v>0.11064039619714899</v>
      </c>
      <c r="AQ371">
        <f>(Table2[[#This Row],[Sharpe Ratio]]-AVERAGE(Table2[Sharpe Ratio]))/_xlfn.STDEV.P(Table2[Sharpe Ratio])</f>
        <v>0.63406593757040441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405</v>
      </c>
      <c r="AT371">
        <f>_xlfn.RANK.AVG(Table2[[#This Row],[6M Return vs Nifty Z-Score]],Table2[6M Return vs Nifty Z-Score])</f>
        <v>524</v>
      </c>
      <c r="AU371">
        <f>_xlfn.RANK.AVG(Table2[[#This Row],[Sharpe Ratio Z-Score]],Table2[Sharpe Ratio Z-Score])</f>
        <v>190</v>
      </c>
      <c r="AV371">
        <f>(Table2[[#This Row],[Rank 1Y]]+Table2[[#This Row],[Rank 6M]]+Table2[[#This Row],[Rank Sharpe]])/3</f>
        <v>373</v>
      </c>
    </row>
    <row r="372" spans="1:48" x14ac:dyDescent="0.3">
      <c r="A372" t="s">
        <v>982</v>
      </c>
      <c r="B372" t="s">
        <v>983</v>
      </c>
      <c r="C372" t="s">
        <v>3108</v>
      </c>
      <c r="D372" t="s">
        <v>51</v>
      </c>
      <c r="E372">
        <v>13995.01807074</v>
      </c>
      <c r="F372">
        <v>6076.7</v>
      </c>
      <c r="G372">
        <v>9.0788635256839196</v>
      </c>
      <c r="H372">
        <f>(Table2[[#This Row],[1Y Return vs Nifty]]-AVERAGE(Table2[1Y Return vs Nifty]))/_xlfn.STDEV.P(Table2[1Y Return vs Nifty])</f>
        <v>-0.13647131631335016</v>
      </c>
      <c r="I372">
        <v>-3.6052270578640502</v>
      </c>
      <c r="J372">
        <f>(Table2[[#This Row],[1M Return vs Nifty]]-AVERAGE(Table2[1M Return vs Nifty]))/_xlfn.STDEV.P(Table2[1M Return vs Nifty])</f>
        <v>-0.160316754520718</v>
      </c>
      <c r="K372">
        <v>5.0512838222881298</v>
      </c>
      <c r="L372">
        <f>(Table2[[#This Row],[6M Return vs Nifty]]-AVERAGE(Table2[6M Return vs Nifty]))/_xlfn.STDEV.P(Table2[6M Return vs Nifty])</f>
        <v>9.5052384868778719E-2</v>
      </c>
      <c r="M372">
        <v>-0.78740964530098001</v>
      </c>
      <c r="N372">
        <f>(Table2[[#This Row],[1W Return vs Nifty]]-AVERAGE(Table2[1W Return vs Nifty]))/_xlfn.STDEV.P(Table2[1W Return vs Nifty])</f>
        <v>-0.48592988136584647</v>
      </c>
      <c r="O372">
        <v>6429.16</v>
      </c>
      <c r="P372">
        <v>6615.02422606252</v>
      </c>
      <c r="Q372">
        <v>6175.9817548273304</v>
      </c>
      <c r="R372">
        <v>21.278435151179501</v>
      </c>
      <c r="S372" s="1">
        <f>(Table2[[#This Row],[Close Price]]-Table2[[#This Row],[20D EMA]])/Table2[[#This Row],[20D EMA]]</f>
        <v>-5.4822091844035623E-2</v>
      </c>
      <c r="T372" s="1">
        <f>(Table2[[#This Row],[Close Price]]-Table2[[#This Row],[50D EMA]])/Table2[[#This Row],[50D EMA]]</f>
        <v>-8.13790256340374E-2</v>
      </c>
      <c r="U372" s="1">
        <f>(Table2[[#This Row],[Close Price]]-Table2[[#This Row],[200D EMA]])/Table2[[#This Row],[200D EMA]]</f>
        <v>-1.6075461160442877E-2</v>
      </c>
      <c r="V372">
        <v>0.63440274867840896</v>
      </c>
      <c r="W372">
        <v>6030</v>
      </c>
      <c r="X372">
        <v>6212.25</v>
      </c>
      <c r="Y372">
        <v>6010</v>
      </c>
      <c r="Z372">
        <v>6335</v>
      </c>
      <c r="AA372">
        <v>6010</v>
      </c>
      <c r="AB372">
        <v>6899</v>
      </c>
      <c r="AC372" s="1">
        <f>(Table2[[#This Row],[Close Price]]/Table2[[#This Row],[Day Low]])-1</f>
        <v>7.7446102819236362E-3</v>
      </c>
      <c r="AD372" s="1">
        <f>(Table2[[#This Row],[Day High]]/Table2[[#This Row],[Close Price]])-1</f>
        <v>2.2306515049286713E-2</v>
      </c>
      <c r="AE372" s="1">
        <f>(Table2[[#This Row],[Close Price]]/Table2[[#This Row],[Current Week Low]])-1</f>
        <v>1.1098169717138173E-2</v>
      </c>
      <c r="AF372" s="1">
        <f>(Table2[[#This Row],[Current Week High]]/Table2[[#This Row],[Close Price]])-1</f>
        <v>4.2506623660868659E-2</v>
      </c>
      <c r="AG372" s="1">
        <f>(Table2[[#This Row],[Close Price]]/Table2[[#This Row],[Current Month Low]])-1</f>
        <v>1.1098169717138173E-2</v>
      </c>
      <c r="AH372" s="1">
        <f>(Table2[[#This Row],[Current Month High]]/Table2[[#This Row],[Close Price]])-1</f>
        <v>0.13532015732223091</v>
      </c>
      <c r="AI372">
        <v>25.0678822387151</v>
      </c>
      <c r="AJ372">
        <v>29.455436597823599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-0.06</v>
      </c>
      <c r="AM372" t="s">
        <v>3149</v>
      </c>
      <c r="AN372">
        <v>-10.27</v>
      </c>
      <c r="AO372" t="s">
        <v>3149</v>
      </c>
      <c r="AP372">
        <v>6.5093107712330001E-3</v>
      </c>
      <c r="AQ372">
        <f>(Table2[[#This Row],[Sharpe Ratio]]-AVERAGE(Table2[Sharpe Ratio]))/_xlfn.STDEV.P(Table2[Sharpe Ratio])</f>
        <v>-0.57869966849605037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348</v>
      </c>
      <c r="AT372">
        <f>_xlfn.RANK.AVG(Table2[[#This Row],[6M Return vs Nifty Z-Score]],Table2[6M Return vs Nifty Z-Score])</f>
        <v>282</v>
      </c>
      <c r="AU372">
        <f>_xlfn.RANK.AVG(Table2[[#This Row],[Sharpe Ratio Z-Score]],Table2[Sharpe Ratio Z-Score])</f>
        <v>492</v>
      </c>
      <c r="AV372">
        <f>(Table2[[#This Row],[Rank 1Y]]+Table2[[#This Row],[Rank 6M]]+Table2[[#This Row],[Rank Sharpe]])/3</f>
        <v>374</v>
      </c>
    </row>
    <row r="373" spans="1:48" x14ac:dyDescent="0.3">
      <c r="A373" t="s">
        <v>497</v>
      </c>
      <c r="B373" t="s">
        <v>498</v>
      </c>
      <c r="C373" t="s">
        <v>3110</v>
      </c>
      <c r="D373" t="s">
        <v>144</v>
      </c>
      <c r="E373">
        <v>40649.801290199997</v>
      </c>
      <c r="F373">
        <v>103.44</v>
      </c>
      <c r="G373">
        <v>11.825020307351901</v>
      </c>
      <c r="H373">
        <f>(Table2[[#This Row],[1Y Return vs Nifty]]-AVERAGE(Table2[1Y Return vs Nifty]))/_xlfn.STDEV.P(Table2[1Y Return vs Nifty])</f>
        <v>-8.0618212581133469E-2</v>
      </c>
      <c r="I373">
        <v>-8.1629898172163902</v>
      </c>
      <c r="J373">
        <f>(Table2[[#This Row],[1M Return vs Nifty]]-AVERAGE(Table2[1M Return vs Nifty]))/_xlfn.STDEV.P(Table2[1M Return vs Nifty])</f>
        <v>-0.64142529950256699</v>
      </c>
      <c r="K373">
        <v>-33.822390799693302</v>
      </c>
      <c r="L373">
        <f>(Table2[[#This Row],[6M Return vs Nifty]]-AVERAGE(Table2[6M Return vs Nifty]))/_xlfn.STDEV.P(Table2[6M Return vs Nifty])</f>
        <v>-1.2200919006620863</v>
      </c>
      <c r="M373">
        <v>2.7324754511029101</v>
      </c>
      <c r="N373">
        <f>(Table2[[#This Row],[1W Return vs Nifty]]-AVERAGE(Table2[1W Return vs Nifty]))/_xlfn.STDEV.P(Table2[1W Return vs Nifty])</f>
        <v>0.3724694145946027</v>
      </c>
      <c r="O373">
        <v>110.3</v>
      </c>
      <c r="P373">
        <v>117.67484470759</v>
      </c>
      <c r="Q373">
        <v>119.653671364313</v>
      </c>
      <c r="R373">
        <v>29.327012396987399</v>
      </c>
      <c r="S373" s="1">
        <f>(Table2[[#This Row],[Close Price]]-Table2[[#This Row],[20D EMA]])/Table2[[#This Row],[20D EMA]]</f>
        <v>-6.2194016319129644E-2</v>
      </c>
      <c r="T373" s="1">
        <f>(Table2[[#This Row],[Close Price]]-Table2[[#This Row],[50D EMA]])/Table2[[#This Row],[50D EMA]]</f>
        <v>-0.12096760988265708</v>
      </c>
      <c r="U373" s="1">
        <f>(Table2[[#This Row],[Close Price]]-Table2[[#This Row],[200D EMA]])/Table2[[#This Row],[200D EMA]]</f>
        <v>-0.13550500523253287</v>
      </c>
      <c r="V373">
        <v>0.60587951122248296</v>
      </c>
      <c r="W373">
        <v>102.85</v>
      </c>
      <c r="X373">
        <v>105.6</v>
      </c>
      <c r="Y373">
        <v>101.7</v>
      </c>
      <c r="Z373">
        <v>107.96</v>
      </c>
      <c r="AA373">
        <v>101.7</v>
      </c>
      <c r="AB373">
        <v>117.4</v>
      </c>
      <c r="AC373" s="1">
        <f>(Table2[[#This Row],[Close Price]]/Table2[[#This Row],[Day Low]])-1</f>
        <v>5.7365094798249583E-3</v>
      </c>
      <c r="AD373" s="1">
        <f>(Table2[[#This Row],[Day High]]/Table2[[#This Row],[Close Price]])-1</f>
        <v>2.088167053364276E-2</v>
      </c>
      <c r="AE373" s="1">
        <f>(Table2[[#This Row],[Close Price]]/Table2[[#This Row],[Current Week Low]])-1</f>
        <v>1.7109144542772903E-2</v>
      </c>
      <c r="AF373" s="1">
        <f>(Table2[[#This Row],[Current Week High]]/Table2[[#This Row],[Close Price]])-1</f>
        <v>4.3696829079659771E-2</v>
      </c>
      <c r="AG373" s="1">
        <f>(Table2[[#This Row],[Close Price]]/Table2[[#This Row],[Current Month Low]])-1</f>
        <v>1.7109144542772903E-2</v>
      </c>
      <c r="AH373" s="1">
        <f>(Table2[[#This Row],[Current Month High]]/Table2[[#This Row],[Close Price]])-1</f>
        <v>0.13495746326372782</v>
      </c>
      <c r="AI373">
        <v>64.829853054910998</v>
      </c>
      <c r="AJ373">
        <v>37.4617940199335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-7.0000000000000007E-2</v>
      </c>
      <c r="AM373" t="s">
        <v>3149</v>
      </c>
      <c r="AN373">
        <v>-9.9700000000000006</v>
      </c>
      <c r="AO373" t="s">
        <v>3149</v>
      </c>
      <c r="AP373">
        <v>0.149426163862237</v>
      </c>
      <c r="AQ373">
        <f>(Table2[[#This Row],[Sharpe Ratio]]-AVERAGE(Table2[Sharpe Ratio]))/_xlfn.STDEV.P(Table2[Sharpe Ratio])</f>
        <v>1.0857854681669461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324</v>
      </c>
      <c r="AT373">
        <f>_xlfn.RANK.AVG(Table2[[#This Row],[6M Return vs Nifty Z-Score]],Table2[6M Return vs Nifty Z-Score])</f>
        <v>701</v>
      </c>
      <c r="AU373">
        <f>_xlfn.RANK.AVG(Table2[[#This Row],[Sharpe Ratio Z-Score]],Table2[Sharpe Ratio Z-Score])</f>
        <v>100</v>
      </c>
      <c r="AV373">
        <f>(Table2[[#This Row],[Rank 1Y]]+Table2[[#This Row],[Rank 6M]]+Table2[[#This Row],[Rank Sharpe]])/3</f>
        <v>375</v>
      </c>
    </row>
    <row r="374" spans="1:48" x14ac:dyDescent="0.3">
      <c r="A374" t="s">
        <v>1452</v>
      </c>
      <c r="B374" t="s">
        <v>1453</v>
      </c>
      <c r="C374" t="s">
        <v>3121</v>
      </c>
      <c r="D374" t="s">
        <v>1454</v>
      </c>
      <c r="E374">
        <v>6947.6846628000003</v>
      </c>
      <c r="F374">
        <v>907.7</v>
      </c>
      <c r="G374">
        <v>-1.7663041586350801</v>
      </c>
      <c r="H374">
        <f>(Table2[[#This Row],[1Y Return vs Nifty]]-AVERAGE(Table2[1Y Return vs Nifty]))/_xlfn.STDEV.P(Table2[1Y Return vs Nifty])</f>
        <v>-0.35704731536378925</v>
      </c>
      <c r="I374">
        <v>5.4905147840610704</v>
      </c>
      <c r="J374">
        <f>(Table2[[#This Row],[1M Return vs Nifty]]-AVERAGE(Table2[1M Return vs Nifty]))/_xlfn.STDEV.P(Table2[1M Return vs Nifty])</f>
        <v>0.79981200911878192</v>
      </c>
      <c r="K374">
        <v>42.877870180700498</v>
      </c>
      <c r="L374">
        <f>(Table2[[#This Row],[6M Return vs Nifty]]-AVERAGE(Table2[6M Return vs Nifty]))/_xlfn.STDEV.P(Table2[6M Return vs Nifty])</f>
        <v>1.3747723849501632</v>
      </c>
      <c r="M374">
        <v>6.3114899644424201</v>
      </c>
      <c r="N374">
        <f>(Table2[[#This Row],[1W Return vs Nifty]]-AVERAGE(Table2[1W Return vs Nifty]))/_xlfn.STDEV.P(Table2[1W Return vs Nifty])</f>
        <v>1.2452886840706485</v>
      </c>
      <c r="O374">
        <v>917.41</v>
      </c>
      <c r="P374">
        <v>926.98272118821001</v>
      </c>
      <c r="Q374">
        <v>865.82920559722095</v>
      </c>
      <c r="R374">
        <v>46.300456120890999</v>
      </c>
      <c r="S374" s="1">
        <f>(Table2[[#This Row],[Close Price]]-Table2[[#This Row],[20D EMA]])/Table2[[#This Row],[20D EMA]]</f>
        <v>-1.0584144493737721E-2</v>
      </c>
      <c r="T374" s="1">
        <f>(Table2[[#This Row],[Close Price]]-Table2[[#This Row],[50D EMA]])/Table2[[#This Row],[50D EMA]]</f>
        <v>-2.080159721153518E-2</v>
      </c>
      <c r="U374" s="1">
        <f>(Table2[[#This Row],[Close Price]]-Table2[[#This Row],[200D EMA]])/Table2[[#This Row],[200D EMA]]</f>
        <v>4.8359184619902004E-2</v>
      </c>
      <c r="V374">
        <v>0.50081947290456696</v>
      </c>
      <c r="W374">
        <v>904</v>
      </c>
      <c r="X374">
        <v>927.65</v>
      </c>
      <c r="Y374">
        <v>875.1</v>
      </c>
      <c r="Z374">
        <v>942.3</v>
      </c>
      <c r="AA374">
        <v>872.15</v>
      </c>
      <c r="AB374">
        <v>967</v>
      </c>
      <c r="AC374" s="1">
        <f>(Table2[[#This Row],[Close Price]]/Table2[[#This Row],[Day Low]])-1</f>
        <v>4.0929203539823433E-3</v>
      </c>
      <c r="AD374" s="1">
        <f>(Table2[[#This Row],[Day High]]/Table2[[#This Row],[Close Price]])-1</f>
        <v>2.1978627299768627E-2</v>
      </c>
      <c r="AE374" s="1">
        <f>(Table2[[#This Row],[Close Price]]/Table2[[#This Row],[Current Week Low]])-1</f>
        <v>3.7252885384527534E-2</v>
      </c>
      <c r="AF374" s="1">
        <f>(Table2[[#This Row],[Current Week High]]/Table2[[#This Row],[Close Price]])-1</f>
        <v>3.8118321031177516E-2</v>
      </c>
      <c r="AG374" s="1">
        <f>(Table2[[#This Row],[Close Price]]/Table2[[#This Row],[Current Month Low]])-1</f>
        <v>4.0761336925987601E-2</v>
      </c>
      <c r="AH374" s="1">
        <f>(Table2[[#This Row],[Current Month High]]/Table2[[#This Row],[Close Price]])-1</f>
        <v>6.5329954830891213E-2</v>
      </c>
      <c r="AI374">
        <v>23.058279167125701</v>
      </c>
      <c r="AJ374">
        <v>53.457311918850301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0.01</v>
      </c>
      <c r="AM374" t="s">
        <v>3150</v>
      </c>
      <c r="AN374">
        <v>-4.2300000000000004</v>
      </c>
      <c r="AO374" t="s">
        <v>3149</v>
      </c>
      <c r="AP374">
        <v>-3.7274048189428997E-2</v>
      </c>
      <c r="AQ374">
        <f>(Table2[[#This Row],[Sharpe Ratio]]-AVERAGE(Table2[Sharpe Ratio]))/_xlfn.STDEV.P(Table2[Sharpe Ratio])</f>
        <v>-1.0886237862402144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433</v>
      </c>
      <c r="AT374">
        <f>_xlfn.RANK.AVG(Table2[[#This Row],[6M Return vs Nifty Z-Score]],Table2[6M Return vs Nifty Z-Score])</f>
        <v>59</v>
      </c>
      <c r="AU374">
        <f>_xlfn.RANK.AVG(Table2[[#This Row],[Sharpe Ratio Z-Score]],Table2[Sharpe Ratio Z-Score])</f>
        <v>634</v>
      </c>
      <c r="AV374">
        <f>(Table2[[#This Row],[Rank 1Y]]+Table2[[#This Row],[Rank 6M]]+Table2[[#This Row],[Rank Sharpe]])/3</f>
        <v>375.33333333333331</v>
      </c>
    </row>
    <row r="375" spans="1:48" x14ac:dyDescent="0.3">
      <c r="A375" t="s">
        <v>94</v>
      </c>
      <c r="B375" t="s">
        <v>95</v>
      </c>
      <c r="C375" t="s">
        <v>3102</v>
      </c>
      <c r="D375" t="s">
        <v>96</v>
      </c>
      <c r="E375">
        <v>250206.77007619999</v>
      </c>
      <c r="F375">
        <v>406</v>
      </c>
      <c r="G375">
        <v>5.3265384460808098</v>
      </c>
      <c r="H375">
        <f>(Table2[[#This Row],[1Y Return vs Nifty]]-AVERAGE(Table2[1Y Return vs Nifty]))/_xlfn.STDEV.P(Table2[1Y Return vs Nifty])</f>
        <v>-0.21278851834169726</v>
      </c>
      <c r="I375">
        <v>-10.654795068162899</v>
      </c>
      <c r="J375">
        <f>(Table2[[#This Row],[1M Return vs Nifty]]-AVERAGE(Table2[1M Return vs Nifty]))/_xlfn.STDEV.P(Table2[1M Return vs Nifty])</f>
        <v>-0.90445540044431949</v>
      </c>
      <c r="K375">
        <v>-20.896142105713999</v>
      </c>
      <c r="L375">
        <f>(Table2[[#This Row],[6M Return vs Nifty]]-AVERAGE(Table2[6M Return vs Nifty]))/_xlfn.STDEV.P(Table2[6M Return vs Nifty])</f>
        <v>-0.7827809886233007</v>
      </c>
      <c r="M375">
        <v>1.46063562461449</v>
      </c>
      <c r="N375">
        <f>(Table2[[#This Row],[1W Return vs Nifty]]-AVERAGE(Table2[1W Return vs Nifty]))/_xlfn.STDEV.P(Table2[1W Return vs Nifty])</f>
        <v>6.2304059268797216E-2</v>
      </c>
      <c r="O375">
        <v>433.97</v>
      </c>
      <c r="P375">
        <v>460.79252993381198</v>
      </c>
      <c r="Q375">
        <v>453.18078957049403</v>
      </c>
      <c r="R375">
        <v>20.867001789303401</v>
      </c>
      <c r="S375" s="1">
        <f>(Table2[[#This Row],[Close Price]]-Table2[[#This Row],[20D EMA]])/Table2[[#This Row],[20D EMA]]</f>
        <v>-6.4451459778325754E-2</v>
      </c>
      <c r="T375" s="1">
        <f>(Table2[[#This Row],[Close Price]]-Table2[[#This Row],[50D EMA]])/Table2[[#This Row],[50D EMA]]</f>
        <v>-0.11890932767873288</v>
      </c>
      <c r="U375" s="1">
        <f>(Table2[[#This Row],[Close Price]]-Table2[[#This Row],[200D EMA]])/Table2[[#This Row],[200D EMA]]</f>
        <v>-0.10411030356165367</v>
      </c>
      <c r="V375">
        <v>0.93256460859266399</v>
      </c>
      <c r="W375">
        <v>404.15</v>
      </c>
      <c r="X375">
        <v>413.9</v>
      </c>
      <c r="Y375">
        <v>404.15</v>
      </c>
      <c r="Z375">
        <v>422</v>
      </c>
      <c r="AA375">
        <v>402.6</v>
      </c>
      <c r="AB375">
        <v>459.55</v>
      </c>
      <c r="AC375" s="1">
        <f>(Table2[[#This Row],[Close Price]]/Table2[[#This Row],[Day Low]])-1</f>
        <v>4.5775083508599046E-3</v>
      </c>
      <c r="AD375" s="1">
        <f>(Table2[[#This Row],[Day High]]/Table2[[#This Row],[Close Price]])-1</f>
        <v>1.9458128078817749E-2</v>
      </c>
      <c r="AE375" s="1">
        <f>(Table2[[#This Row],[Close Price]]/Table2[[#This Row],[Current Week Low]])-1</f>
        <v>4.5775083508599046E-3</v>
      </c>
      <c r="AF375" s="1">
        <f>(Table2[[#This Row],[Current Week High]]/Table2[[#This Row],[Close Price]])-1</f>
        <v>3.9408866995073843E-2</v>
      </c>
      <c r="AG375" s="1">
        <f>(Table2[[#This Row],[Close Price]]/Table2[[#This Row],[Current Month Low]])-1</f>
        <v>8.4451068057624923E-3</v>
      </c>
      <c r="AH375" s="1">
        <f>(Table2[[#This Row],[Current Month High]]/Table2[[#This Row],[Close Price]])-1</f>
        <v>0.13189655172413794</v>
      </c>
      <c r="AI375">
        <v>33.879310344827502</v>
      </c>
      <c r="AJ375">
        <v>23.460544321118999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-0.17</v>
      </c>
      <c r="AM375" t="s">
        <v>3149</v>
      </c>
      <c r="AN375">
        <v>-10.6</v>
      </c>
      <c r="AO375" t="s">
        <v>3149</v>
      </c>
      <c r="AP375">
        <v>0.12213041178051701</v>
      </c>
      <c r="AQ375">
        <f>(Table2[[#This Row],[Sharpe Ratio]]-AVERAGE(Table2[Sharpe Ratio]))/_xlfn.STDEV.P(Table2[Sharpe Ratio])</f>
        <v>0.76788472622204229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380</v>
      </c>
      <c r="AT375">
        <f>_xlfn.RANK.AVG(Table2[[#This Row],[6M Return vs Nifty Z-Score]],Table2[6M Return vs Nifty Z-Score])</f>
        <v>599</v>
      </c>
      <c r="AU375">
        <f>_xlfn.RANK.AVG(Table2[[#This Row],[Sharpe Ratio Z-Score]],Table2[Sharpe Ratio Z-Score])</f>
        <v>154</v>
      </c>
      <c r="AV375">
        <f>(Table2[[#This Row],[Rank 1Y]]+Table2[[#This Row],[Rank 6M]]+Table2[[#This Row],[Rank Sharpe]])/3</f>
        <v>377.66666666666669</v>
      </c>
    </row>
    <row r="376" spans="1:48" x14ac:dyDescent="0.3">
      <c r="A376" t="s">
        <v>563</v>
      </c>
      <c r="B376" t="s">
        <v>564</v>
      </c>
      <c r="C376" t="s">
        <v>3104</v>
      </c>
      <c r="D376" t="s">
        <v>565</v>
      </c>
      <c r="E376">
        <v>33622.600874999996</v>
      </c>
      <c r="F376">
        <v>611.25</v>
      </c>
      <c r="G376">
        <v>15.3885565087164</v>
      </c>
      <c r="H376">
        <f>(Table2[[#This Row],[1Y Return vs Nifty]]-AVERAGE(Table2[1Y Return vs Nifty]))/_xlfn.STDEV.P(Table2[1Y Return vs Nifty])</f>
        <v>-8.1407202409365803E-3</v>
      </c>
      <c r="I376">
        <v>5.0826587011905202</v>
      </c>
      <c r="J376">
        <f>(Table2[[#This Row],[1M Return vs Nifty]]-AVERAGE(Table2[1M Return vs Nifty]))/_xlfn.STDEV.P(Table2[1M Return vs Nifty])</f>
        <v>0.7567595167113601</v>
      </c>
      <c r="K376">
        <v>-9.8431650853995905</v>
      </c>
      <c r="L376">
        <f>(Table2[[#This Row],[6M Return vs Nifty]]-AVERAGE(Table2[6M Return vs Nifty]))/_xlfn.STDEV.P(Table2[6M Return vs Nifty])</f>
        <v>-0.40884516424536005</v>
      </c>
      <c r="M376">
        <v>2.5684030682306598</v>
      </c>
      <c r="N376">
        <f>(Table2[[#This Row],[1W Return vs Nifty]]-AVERAGE(Table2[1W Return vs Nifty]))/_xlfn.STDEV.P(Table2[1W Return vs Nifty])</f>
        <v>0.33245685336412883</v>
      </c>
      <c r="O376">
        <v>620.87</v>
      </c>
      <c r="P376">
        <v>637.10564128163105</v>
      </c>
      <c r="Q376">
        <v>637.65516176399797</v>
      </c>
      <c r="R376">
        <v>40.596540338090897</v>
      </c>
      <c r="S376" s="1">
        <f>(Table2[[#This Row],[Close Price]]-Table2[[#This Row],[20D EMA]])/Table2[[#This Row],[20D EMA]]</f>
        <v>-1.5494386908692648E-2</v>
      </c>
      <c r="T376" s="1">
        <f>(Table2[[#This Row],[Close Price]]-Table2[[#This Row],[50D EMA]])/Table2[[#This Row],[50D EMA]]</f>
        <v>-4.058297338196324E-2</v>
      </c>
      <c r="U376" s="1">
        <f>(Table2[[#This Row],[Close Price]]-Table2[[#This Row],[200D EMA]])/Table2[[#This Row],[200D EMA]]</f>
        <v>-4.1409782822036903E-2</v>
      </c>
      <c r="V376">
        <v>0.65958260273898905</v>
      </c>
      <c r="W376">
        <v>600.35</v>
      </c>
      <c r="X376">
        <v>614.65</v>
      </c>
      <c r="Y376">
        <v>600.35</v>
      </c>
      <c r="Z376">
        <v>625.4</v>
      </c>
      <c r="AA376">
        <v>600.35</v>
      </c>
      <c r="AB376">
        <v>644.20000000000005</v>
      </c>
      <c r="AC376" s="1">
        <f>(Table2[[#This Row],[Close Price]]/Table2[[#This Row],[Day Low]])-1</f>
        <v>1.8156075622553391E-2</v>
      </c>
      <c r="AD376" s="1">
        <f>(Table2[[#This Row],[Day High]]/Table2[[#This Row],[Close Price]])-1</f>
        <v>5.562372188139042E-3</v>
      </c>
      <c r="AE376" s="1">
        <f>(Table2[[#This Row],[Close Price]]/Table2[[#This Row],[Current Week Low]])-1</f>
        <v>1.8156075622553391E-2</v>
      </c>
      <c r="AF376" s="1">
        <f>(Table2[[#This Row],[Current Week High]]/Table2[[#This Row],[Close Price]])-1</f>
        <v>2.3149284253578761E-2</v>
      </c>
      <c r="AG376" s="1">
        <f>(Table2[[#This Row],[Close Price]]/Table2[[#This Row],[Current Month Low]])-1</f>
        <v>1.8156075622553391E-2</v>
      </c>
      <c r="AH376" s="1">
        <f>(Table2[[#This Row],[Current Month High]]/Table2[[#This Row],[Close Price]])-1</f>
        <v>5.3905930470347752E-2</v>
      </c>
      <c r="AI376">
        <v>35.2556237218813</v>
      </c>
      <c r="AJ376">
        <v>35.202388852023802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-0.08</v>
      </c>
      <c r="AM376" t="s">
        <v>3149</v>
      </c>
      <c r="AN376">
        <v>-3.6</v>
      </c>
      <c r="AO376" t="s">
        <v>3149</v>
      </c>
      <c r="AP376">
        <v>5.2260380597422003E-2</v>
      </c>
      <c r="AQ376">
        <f>(Table2[[#This Row],[Sharpe Ratio]]-AVERAGE(Table2[Sharpe Ratio]))/_xlfn.STDEV.P(Table2[Sharpe Ratio])</f>
        <v>-4.5858550985354629E-2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308</v>
      </c>
      <c r="AT376">
        <f>_xlfn.RANK.AVG(Table2[[#This Row],[6M Return vs Nifty Z-Score]],Table2[6M Return vs Nifty Z-Score])</f>
        <v>461</v>
      </c>
      <c r="AU376">
        <f>_xlfn.RANK.AVG(Table2[[#This Row],[Sharpe Ratio Z-Score]],Table2[Sharpe Ratio Z-Score])</f>
        <v>364</v>
      </c>
      <c r="AV376">
        <f>(Table2[[#This Row],[Rank 1Y]]+Table2[[#This Row],[Rank 6M]]+Table2[[#This Row],[Rank Sharpe]])/3</f>
        <v>377.66666666666669</v>
      </c>
    </row>
    <row r="377" spans="1:48" x14ac:dyDescent="0.3">
      <c r="A377" t="s">
        <v>332</v>
      </c>
      <c r="B377" t="s">
        <v>333</v>
      </c>
      <c r="C377" t="s">
        <v>3117</v>
      </c>
      <c r="D377" t="s">
        <v>134</v>
      </c>
      <c r="E377">
        <v>75210.240053760004</v>
      </c>
      <c r="F377">
        <v>2704.8</v>
      </c>
      <c r="G377">
        <v>24.381757944902802</v>
      </c>
      <c r="H377">
        <f>(Table2[[#This Row],[1Y Return vs Nifty]]-AVERAGE(Table2[1Y Return vs Nifty]))/_xlfn.STDEV.P(Table2[1Y Return vs Nifty])</f>
        <v>0.17476879754520733</v>
      </c>
      <c r="I377">
        <v>-8.6522148831329897</v>
      </c>
      <c r="J377">
        <f>(Table2[[#This Row],[1M Return vs Nifty]]-AVERAGE(Table2[1M Return vs Nifty]))/_xlfn.STDEV.P(Table2[1M Return vs Nifty])</f>
        <v>-0.69306694301479554</v>
      </c>
      <c r="K377">
        <v>-6.6573050804421898</v>
      </c>
      <c r="L377">
        <f>(Table2[[#This Row],[6M Return vs Nifty]]-AVERAGE(Table2[6M Return vs Nifty]))/_xlfn.STDEV.P(Table2[6M Return vs Nifty])</f>
        <v>-0.30106359687966866</v>
      </c>
      <c r="M377">
        <v>5.1874157163697996</v>
      </c>
      <c r="N377">
        <f>(Table2[[#This Row],[1W Return vs Nifty]]-AVERAGE(Table2[1W Return vs Nifty]))/_xlfn.STDEV.P(Table2[1W Return vs Nifty])</f>
        <v>0.97115912679089289</v>
      </c>
      <c r="O377">
        <v>2776.05</v>
      </c>
      <c r="P377">
        <v>2882.3111569236298</v>
      </c>
      <c r="Q377">
        <v>2730.3813482351502</v>
      </c>
      <c r="R377">
        <v>45.211223175826497</v>
      </c>
      <c r="S377" s="1">
        <f>(Table2[[#This Row],[Close Price]]-Table2[[#This Row],[20D EMA]])/Table2[[#This Row],[20D EMA]]</f>
        <v>-2.5665964229750902E-2</v>
      </c>
      <c r="T377" s="1">
        <f>(Table2[[#This Row],[Close Price]]-Table2[[#This Row],[50D EMA]])/Table2[[#This Row],[50D EMA]]</f>
        <v>-6.1586396214450417E-2</v>
      </c>
      <c r="U377" s="1">
        <f>(Table2[[#This Row],[Close Price]]-Table2[[#This Row],[200D EMA]])/Table2[[#This Row],[200D EMA]]</f>
        <v>-9.3691484713976526E-3</v>
      </c>
      <c r="V377">
        <v>0.72296003280246501</v>
      </c>
      <c r="W377">
        <v>2641.5</v>
      </c>
      <c r="X377">
        <v>2737.35</v>
      </c>
      <c r="Y377">
        <v>2594.3000000000002</v>
      </c>
      <c r="Z377">
        <v>2743.8</v>
      </c>
      <c r="AA377">
        <v>2552.9499999999998</v>
      </c>
      <c r="AB377">
        <v>2914</v>
      </c>
      <c r="AC377" s="1">
        <f>(Table2[[#This Row],[Close Price]]/Table2[[#This Row],[Day Low]])-1</f>
        <v>2.3963657013060802E-2</v>
      </c>
      <c r="AD377" s="1">
        <f>(Table2[[#This Row],[Day High]]/Table2[[#This Row],[Close Price]])-1</f>
        <v>1.2034161490683148E-2</v>
      </c>
      <c r="AE377" s="1">
        <f>(Table2[[#This Row],[Close Price]]/Table2[[#This Row],[Current Week Low]])-1</f>
        <v>4.2593377789769793E-2</v>
      </c>
      <c r="AF377" s="1">
        <f>(Table2[[#This Row],[Current Week High]]/Table2[[#This Row],[Close Price]])-1</f>
        <v>1.4418811002661958E-2</v>
      </c>
      <c r="AG377" s="1">
        <f>(Table2[[#This Row],[Close Price]]/Table2[[#This Row],[Current Month Low]])-1</f>
        <v>5.9480209169784137E-2</v>
      </c>
      <c r="AH377" s="1">
        <f>(Table2[[#This Row],[Current Month High]]/Table2[[#This Row],[Close Price]])-1</f>
        <v>7.7343981070689072E-2</v>
      </c>
      <c r="AI377">
        <v>25.802277432712099</v>
      </c>
      <c r="AJ377">
        <v>48.358610097907402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0.01</v>
      </c>
      <c r="AM377" t="s">
        <v>3150</v>
      </c>
      <c r="AN377">
        <v>-6.17</v>
      </c>
      <c r="AO377" t="s">
        <v>3149</v>
      </c>
      <c r="AP377">
        <v>1.7390578260531E-2</v>
      </c>
      <c r="AQ377">
        <f>(Table2[[#This Row],[Sharpe Ratio]]-AVERAGE(Table2[Sharpe Ratio]))/_xlfn.STDEV.P(Table2[Sharpe Ratio])</f>
        <v>-0.45197068159023068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258</v>
      </c>
      <c r="AT377">
        <f>_xlfn.RANK.AVG(Table2[[#This Row],[6M Return vs Nifty Z-Score]],Table2[6M Return vs Nifty Z-Score])</f>
        <v>421</v>
      </c>
      <c r="AU377">
        <f>_xlfn.RANK.AVG(Table2[[#This Row],[Sharpe Ratio Z-Score]],Table2[Sharpe Ratio Z-Score])</f>
        <v>458</v>
      </c>
      <c r="AV377">
        <f>(Table2[[#This Row],[Rank 1Y]]+Table2[[#This Row],[Rank 6M]]+Table2[[#This Row],[Rank Sharpe]])/3</f>
        <v>379</v>
      </c>
    </row>
    <row r="378" spans="1:48" x14ac:dyDescent="0.3">
      <c r="A378" t="s">
        <v>55</v>
      </c>
      <c r="B378" t="s">
        <v>56</v>
      </c>
      <c r="C378" t="s">
        <v>3104</v>
      </c>
      <c r="D378" t="s">
        <v>24</v>
      </c>
      <c r="E378">
        <v>352492.51697506499</v>
      </c>
      <c r="F378">
        <v>1139.1500000000001</v>
      </c>
      <c r="G378">
        <v>-3.6952137097477702</v>
      </c>
      <c r="H378">
        <f>(Table2[[#This Row],[1Y Return vs Nifty]]-AVERAGE(Table2[1Y Return vs Nifty]))/_xlfn.STDEV.P(Table2[1Y Return vs Nifty])</f>
        <v>-0.39627871903584155</v>
      </c>
      <c r="I378">
        <v>-4.6648225962289999E-2</v>
      </c>
      <c r="J378">
        <f>(Table2[[#This Row],[1M Return vs Nifty]]-AVERAGE(Table2[1M Return vs Nifty]))/_xlfn.STDEV.P(Table2[1M Return vs Nifty])</f>
        <v>0.21531988442157493</v>
      </c>
      <c r="K378">
        <v>-3.5116672906462201</v>
      </c>
      <c r="L378">
        <f>(Table2[[#This Row],[6M Return vs Nifty]]-AVERAGE(Table2[6M Return vs Nifty]))/_xlfn.STDEV.P(Table2[6M Return vs Nifty])</f>
        <v>-0.19464279658669023</v>
      </c>
      <c r="M378">
        <v>-4.5354006378990397E-2</v>
      </c>
      <c r="N378">
        <f>(Table2[[#This Row],[1W Return vs Nifty]]-AVERAGE(Table2[1W Return vs Nifty]))/_xlfn.STDEV.P(Table2[1W Return vs Nifty])</f>
        <v>-0.30496373600363241</v>
      </c>
      <c r="O378">
        <v>1156.06</v>
      </c>
      <c r="P378">
        <v>1172.1545796650801</v>
      </c>
      <c r="Q378">
        <v>1149.7662078568201</v>
      </c>
      <c r="R378">
        <v>42.065586357678797</v>
      </c>
      <c r="S378" s="1">
        <f>(Table2[[#This Row],[Close Price]]-Table2[[#This Row],[20D EMA]])/Table2[[#This Row],[20D EMA]]</f>
        <v>-1.462726848087457E-2</v>
      </c>
      <c r="T378" s="1">
        <f>(Table2[[#This Row],[Close Price]]-Table2[[#This Row],[50D EMA]])/Table2[[#This Row],[50D EMA]]</f>
        <v>-2.8157190389095591E-2</v>
      </c>
      <c r="U378" s="1">
        <f>(Table2[[#This Row],[Close Price]]-Table2[[#This Row],[200D EMA]])/Table2[[#This Row],[200D EMA]]</f>
        <v>-9.2333622124873022E-3</v>
      </c>
      <c r="V378">
        <v>0.98894332525582995</v>
      </c>
      <c r="W378">
        <v>1115.75</v>
      </c>
      <c r="X378">
        <v>1152</v>
      </c>
      <c r="Y378">
        <v>1115.75</v>
      </c>
      <c r="Z378">
        <v>1152</v>
      </c>
      <c r="AA378">
        <v>1115.75</v>
      </c>
      <c r="AB378">
        <v>1187</v>
      </c>
      <c r="AC378" s="1">
        <f>(Table2[[#This Row],[Close Price]]/Table2[[#This Row],[Day Low]])-1</f>
        <v>2.097244006273824E-2</v>
      </c>
      <c r="AD378" s="1">
        <f>(Table2[[#This Row],[Day High]]/Table2[[#This Row],[Close Price]])-1</f>
        <v>1.1280340604836958E-2</v>
      </c>
      <c r="AE378" s="1">
        <f>(Table2[[#This Row],[Close Price]]/Table2[[#This Row],[Current Week Low]])-1</f>
        <v>2.097244006273824E-2</v>
      </c>
      <c r="AF378" s="1">
        <f>(Table2[[#This Row],[Current Week High]]/Table2[[#This Row],[Close Price]])-1</f>
        <v>1.1280340604836958E-2</v>
      </c>
      <c r="AG378" s="1">
        <f>(Table2[[#This Row],[Close Price]]/Table2[[#This Row],[Current Month Low]])-1</f>
        <v>2.097244006273824E-2</v>
      </c>
      <c r="AH378" s="1">
        <f>(Table2[[#This Row],[Current Month High]]/Table2[[#This Row],[Close Price]])-1</f>
        <v>4.200500373085192E-2</v>
      </c>
      <c r="AI378">
        <v>17.6008427336171</v>
      </c>
      <c r="AJ378">
        <v>15.456342167941999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-0.02</v>
      </c>
      <c r="AM378" t="s">
        <v>3149</v>
      </c>
      <c r="AN378">
        <v>-2.6</v>
      </c>
      <c r="AO378" t="s">
        <v>3149</v>
      </c>
      <c r="AP378">
        <v>6.8459876919036003E-2</v>
      </c>
      <c r="AQ378">
        <f>(Table2[[#This Row],[Sharpe Ratio]]-AVERAGE(Table2[Sharpe Ratio]))/_xlfn.STDEV.P(Table2[Sharpe Ratio])</f>
        <v>0.14280933712986893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449</v>
      </c>
      <c r="AT378">
        <f>_xlfn.RANK.AVG(Table2[[#This Row],[6M Return vs Nifty Z-Score]],Table2[6M Return vs Nifty Z-Score])</f>
        <v>379</v>
      </c>
      <c r="AU378">
        <f>_xlfn.RANK.AVG(Table2[[#This Row],[Sharpe Ratio Z-Score]],Table2[Sharpe Ratio Z-Score])</f>
        <v>310</v>
      </c>
      <c r="AV378">
        <f>(Table2[[#This Row],[Rank 1Y]]+Table2[[#This Row],[Rank 6M]]+Table2[[#This Row],[Rank Sharpe]])/3</f>
        <v>379.33333333333331</v>
      </c>
    </row>
    <row r="379" spans="1:48" x14ac:dyDescent="0.3">
      <c r="A379" t="s">
        <v>76</v>
      </c>
      <c r="B379" t="s">
        <v>77</v>
      </c>
      <c r="C379" t="s">
        <v>3103</v>
      </c>
      <c r="D379" t="s">
        <v>21</v>
      </c>
      <c r="E379">
        <v>291155.54477982502</v>
      </c>
      <c r="F379">
        <v>562</v>
      </c>
      <c r="G379">
        <v>22.244317477058502</v>
      </c>
      <c r="H379">
        <f>(Table2[[#This Row],[1Y Return vs Nifty]]-AVERAGE(Table2[1Y Return vs Nifty]))/_xlfn.STDEV.P(Table2[1Y Return vs Nifty])</f>
        <v>0.13129615790245761</v>
      </c>
      <c r="I379">
        <v>7.0457538514649096</v>
      </c>
      <c r="J379">
        <f>(Table2[[#This Row],[1M Return vs Nifty]]-AVERAGE(Table2[1M Return vs Nifty]))/_xlfn.STDEV.P(Table2[1M Return vs Nifty])</f>
        <v>0.96398001090479735</v>
      </c>
      <c r="K379">
        <v>18.2918258567815</v>
      </c>
      <c r="L379">
        <f>(Table2[[#This Row],[6M Return vs Nifty]]-AVERAGE(Table2[6M Return vs Nifty]))/_xlfn.STDEV.P(Table2[6M Return vs Nifty])</f>
        <v>0.54299622767052724</v>
      </c>
      <c r="M379">
        <v>-0.28825564752930399</v>
      </c>
      <c r="N379">
        <f>(Table2[[#This Row],[1W Return vs Nifty]]-AVERAGE(Table2[1W Return vs Nifty]))/_xlfn.STDEV.P(Table2[1W Return vs Nifty])</f>
        <v>-0.36420049857979975</v>
      </c>
      <c r="O379">
        <v>557.16</v>
      </c>
      <c r="P379">
        <v>545.65727195806198</v>
      </c>
      <c r="Q379">
        <v>507.481504550446</v>
      </c>
      <c r="R379">
        <v>47.045886960162697</v>
      </c>
      <c r="S379" s="1">
        <f>(Table2[[#This Row],[Close Price]]-Table2[[#This Row],[20D EMA]])/Table2[[#This Row],[20D EMA]]</f>
        <v>8.686912197573466E-3</v>
      </c>
      <c r="T379" s="1">
        <f>(Table2[[#This Row],[Close Price]]-Table2[[#This Row],[50D EMA]])/Table2[[#This Row],[50D EMA]]</f>
        <v>2.9950536503056232E-2</v>
      </c>
      <c r="U379" s="1">
        <f>(Table2[[#This Row],[Close Price]]-Table2[[#This Row],[200D EMA]])/Table2[[#This Row],[200D EMA]]</f>
        <v>0.10742952198395755</v>
      </c>
      <c r="V379">
        <v>0.882896683106006</v>
      </c>
      <c r="W379">
        <v>555.29999999999995</v>
      </c>
      <c r="X379">
        <v>567.6</v>
      </c>
      <c r="Y379">
        <v>540.29999999999995</v>
      </c>
      <c r="Z379">
        <v>569.79999999999995</v>
      </c>
      <c r="AA379">
        <v>534.20000000000005</v>
      </c>
      <c r="AB379">
        <v>583.20000000000005</v>
      </c>
      <c r="AC379" s="1">
        <f>(Table2[[#This Row],[Close Price]]/Table2[[#This Row],[Day Low]])-1</f>
        <v>1.2065550153070426E-2</v>
      </c>
      <c r="AD379" s="1">
        <f>(Table2[[#This Row],[Day High]]/Table2[[#This Row],[Close Price]])-1</f>
        <v>9.9644128113880459E-3</v>
      </c>
      <c r="AE379" s="1">
        <f>(Table2[[#This Row],[Close Price]]/Table2[[#This Row],[Current Week Low]])-1</f>
        <v>4.0162872478253009E-2</v>
      </c>
      <c r="AF379" s="1">
        <f>(Table2[[#This Row],[Current Week High]]/Table2[[#This Row],[Close Price]])-1</f>
        <v>1.387900355871885E-2</v>
      </c>
      <c r="AG379" s="1">
        <f>(Table2[[#This Row],[Close Price]]/Table2[[#This Row],[Current Month Low]])-1</f>
        <v>5.2040434294271742E-2</v>
      </c>
      <c r="AH379" s="1">
        <f>(Table2[[#This Row],[Current Month High]]/Table2[[#This Row],[Close Price]])-1</f>
        <v>3.7722419928825746E-2</v>
      </c>
      <c r="AI379">
        <v>3.7722419928825701</v>
      </c>
      <c r="AJ379">
        <v>42.966166369880398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7.0000000000000007E-2</v>
      </c>
      <c r="AM379" t="s">
        <v>3150</v>
      </c>
      <c r="AN379">
        <v>1.05</v>
      </c>
      <c r="AO379" t="s">
        <v>3150</v>
      </c>
      <c r="AP379">
        <v>-7.7344762254411004E-2</v>
      </c>
      <c r="AQ379">
        <f>(Table2[[#This Row],[Sharpe Ratio]]-AVERAGE(Table2[Sharpe Ratio]))/_xlfn.STDEV.P(Table2[Sharpe Ratio])</f>
        <v>-1.5553084811107714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-0.28123658321278888</v>
      </c>
      <c r="AS379">
        <f>_xlfn.RANK.AVG(Table2[[#This Row],[1Y Return vs Nifty Z-Score]],Table2[1Y Return vs Nifty Z-Score])</f>
        <v>273</v>
      </c>
      <c r="AT379">
        <f>_xlfn.RANK.AVG(Table2[[#This Row],[6M Return vs Nifty Z-Score]],Table2[6M Return vs Nifty Z-Score])</f>
        <v>171</v>
      </c>
      <c r="AU379">
        <f>_xlfn.RANK.AVG(Table2[[#This Row],[Sharpe Ratio Z-Score]],Table2[Sharpe Ratio Z-Score])</f>
        <v>694</v>
      </c>
      <c r="AV379">
        <f>(Table2[[#This Row],[Rank 1Y]]+Table2[[#This Row],[Rank 6M]]+Table2[[#This Row],[Rank Sharpe]])/3</f>
        <v>379.33333333333331</v>
      </c>
    </row>
    <row r="380" spans="1:48" x14ac:dyDescent="0.3">
      <c r="A380" t="s">
        <v>235</v>
      </c>
      <c r="B380" t="s">
        <v>236</v>
      </c>
      <c r="C380" t="s">
        <v>3104</v>
      </c>
      <c r="D380" t="s">
        <v>54</v>
      </c>
      <c r="E380">
        <v>101295.3670578</v>
      </c>
      <c r="F380">
        <v>1204.9000000000001</v>
      </c>
      <c r="G380">
        <v>-6.0560051387234299</v>
      </c>
      <c r="H380">
        <f>(Table2[[#This Row],[1Y Return vs Nifty]]-AVERAGE(Table2[1Y Return vs Nifty]))/_xlfn.STDEV.P(Table2[1Y Return vs Nifty])</f>
        <v>-0.44429401424874532</v>
      </c>
      <c r="I380">
        <v>-10.1401381980604</v>
      </c>
      <c r="J380">
        <f>(Table2[[#This Row],[1M Return vs Nifty]]-AVERAGE(Table2[1M Return vs Nifty]))/_xlfn.STDEV.P(Table2[1M Return vs Nifty])</f>
        <v>-0.85012922529800483</v>
      </c>
      <c r="K380">
        <v>-10.4174744749235</v>
      </c>
      <c r="L380">
        <f>(Table2[[#This Row],[6M Return vs Nifty]]-AVERAGE(Table2[6M Return vs Nifty]))/_xlfn.STDEV.P(Table2[6M Return vs Nifty])</f>
        <v>-0.42827475815701971</v>
      </c>
      <c r="M380">
        <v>3.3494055512795899</v>
      </c>
      <c r="N380">
        <f>(Table2[[#This Row],[1W Return vs Nifty]]-AVERAGE(Table2[1W Return vs Nifty]))/_xlfn.STDEV.P(Table2[1W Return vs Nifty])</f>
        <v>0.52292102001476592</v>
      </c>
      <c r="O380">
        <v>1287.21</v>
      </c>
      <c r="P380">
        <v>1367.82882445786</v>
      </c>
      <c r="Q380">
        <v>1331.1292597470999</v>
      </c>
      <c r="R380">
        <v>30.070387980322302</v>
      </c>
      <c r="S380" s="1">
        <f>(Table2[[#This Row],[Close Price]]-Table2[[#This Row],[20D EMA]])/Table2[[#This Row],[20D EMA]]</f>
        <v>-6.3944500120415429E-2</v>
      </c>
      <c r="T380" s="1">
        <f>(Table2[[#This Row],[Close Price]]-Table2[[#This Row],[50D EMA]])/Table2[[#This Row],[50D EMA]]</f>
        <v>-0.11911492252872863</v>
      </c>
      <c r="U380" s="1">
        <f>(Table2[[#This Row],[Close Price]]-Table2[[#This Row],[200D EMA]])/Table2[[#This Row],[200D EMA]]</f>
        <v>-9.4828701888111169E-2</v>
      </c>
      <c r="V380">
        <v>0.91803420425821702</v>
      </c>
      <c r="W380">
        <v>1202.5</v>
      </c>
      <c r="X380">
        <v>1236</v>
      </c>
      <c r="Y380">
        <v>1202.5</v>
      </c>
      <c r="Z380">
        <v>1254.25</v>
      </c>
      <c r="AA380">
        <v>1181.1500000000001</v>
      </c>
      <c r="AB380">
        <v>1320</v>
      </c>
      <c r="AC380" s="1">
        <f>(Table2[[#This Row],[Close Price]]/Table2[[#This Row],[Day Low]])-1</f>
        <v>1.9958419958421292E-3</v>
      </c>
      <c r="AD380" s="1">
        <f>(Table2[[#This Row],[Day High]]/Table2[[#This Row],[Close Price]])-1</f>
        <v>2.5811270644866768E-2</v>
      </c>
      <c r="AE380" s="1">
        <f>(Table2[[#This Row],[Close Price]]/Table2[[#This Row],[Current Week Low]])-1</f>
        <v>1.9958419958421292E-3</v>
      </c>
      <c r="AF380" s="1">
        <f>(Table2[[#This Row],[Current Week High]]/Table2[[#This Row],[Close Price]])-1</f>
        <v>4.0957755830359321E-2</v>
      </c>
      <c r="AG380" s="1">
        <f>(Table2[[#This Row],[Close Price]]/Table2[[#This Row],[Current Month Low]])-1</f>
        <v>2.0107522329932737E-2</v>
      </c>
      <c r="AH380" s="1">
        <f>(Table2[[#This Row],[Current Month High]]/Table2[[#This Row],[Close Price]])-1</f>
        <v>9.5526599717818739E-2</v>
      </c>
      <c r="AI380">
        <v>37.106813843472402</v>
      </c>
      <c r="AJ380">
        <v>19.155458860759399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-0.17</v>
      </c>
      <c r="AM380" t="s">
        <v>3149</v>
      </c>
      <c r="AN380">
        <v>-6.1</v>
      </c>
      <c r="AO380" t="s">
        <v>3149</v>
      </c>
      <c r="AP380">
        <v>0.10288812791713001</v>
      </c>
      <c r="AQ380">
        <f>(Table2[[#This Row],[Sharpe Ratio]]-AVERAGE(Table2[Sharpe Ratio]))/_xlfn.STDEV.P(Table2[Sharpe Ratio])</f>
        <v>0.54377892768711833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466</v>
      </c>
      <c r="AT380">
        <f>_xlfn.RANK.AVG(Table2[[#This Row],[6M Return vs Nifty Z-Score]],Table2[6M Return vs Nifty Z-Score])</f>
        <v>466</v>
      </c>
      <c r="AU380">
        <f>_xlfn.RANK.AVG(Table2[[#This Row],[Sharpe Ratio Z-Score]],Table2[Sharpe Ratio Z-Score])</f>
        <v>213</v>
      </c>
      <c r="AV380">
        <f>(Table2[[#This Row],[Rank 1Y]]+Table2[[#This Row],[Rank 6M]]+Table2[[#This Row],[Rank Sharpe]])/3</f>
        <v>381.66666666666669</v>
      </c>
    </row>
    <row r="381" spans="1:48" x14ac:dyDescent="0.3">
      <c r="A381" t="s">
        <v>1090</v>
      </c>
      <c r="B381" t="s">
        <v>1091</v>
      </c>
      <c r="C381" t="s">
        <v>3110</v>
      </c>
      <c r="D381" t="s">
        <v>144</v>
      </c>
      <c r="E381">
        <v>11198.551723318</v>
      </c>
      <c r="F381">
        <v>16.34</v>
      </c>
      <c r="G381">
        <v>4.4722595711556199</v>
      </c>
      <c r="H381">
        <f>(Table2[[#This Row],[1Y Return vs Nifty]]-AVERAGE(Table2[1Y Return vs Nifty]))/_xlfn.STDEV.P(Table2[1Y Return vs Nifty])</f>
        <v>-0.23016339181430981</v>
      </c>
      <c r="I381">
        <v>-12.236441891501199</v>
      </c>
      <c r="J381">
        <f>(Table2[[#This Row],[1M Return vs Nifty]]-AVERAGE(Table2[1M Return vs Nifty]))/_xlfn.STDEV.P(Table2[1M Return vs Nifty])</f>
        <v>-1.0714109534269813</v>
      </c>
      <c r="K381">
        <v>-19.633235259253301</v>
      </c>
      <c r="L381">
        <f>(Table2[[#This Row],[6M Return vs Nifty]]-AVERAGE(Table2[6M Return vs Nifty]))/_xlfn.STDEV.P(Table2[6M Return vs Nifty])</f>
        <v>-0.74005529473324017</v>
      </c>
      <c r="M381">
        <v>0.35838140155477599</v>
      </c>
      <c r="N381">
        <f>(Table2[[#This Row],[1W Return vs Nifty]]-AVERAGE(Table2[1W Return vs Nifty]))/_xlfn.STDEV.P(Table2[1W Return vs Nifty])</f>
        <v>-0.20650421802711638</v>
      </c>
      <c r="O381">
        <v>17.690000000000001</v>
      </c>
      <c r="P381">
        <v>18.2407482663703</v>
      </c>
      <c r="Q381">
        <v>17.468237609626001</v>
      </c>
      <c r="R381">
        <v>25.632630379315199</v>
      </c>
      <c r="S381" s="1">
        <f>(Table2[[#This Row],[Close Price]]-Table2[[#This Row],[20D EMA]])/Table2[[#This Row],[20D EMA]]</f>
        <v>-7.6314301865460787E-2</v>
      </c>
      <c r="T381" s="1">
        <f>(Table2[[#This Row],[Close Price]]-Table2[[#This Row],[50D EMA]])/Table2[[#This Row],[50D EMA]]</f>
        <v>-0.10420341526639178</v>
      </c>
      <c r="U381" s="1">
        <f>(Table2[[#This Row],[Close Price]]-Table2[[#This Row],[200D EMA]])/Table2[[#This Row],[200D EMA]]</f>
        <v>-6.4587947269750784E-2</v>
      </c>
      <c r="V381">
        <v>0.90709441136728397</v>
      </c>
      <c r="W381">
        <v>16.28</v>
      </c>
      <c r="X381">
        <v>16.75</v>
      </c>
      <c r="Y381">
        <v>16.16</v>
      </c>
      <c r="Z381">
        <v>17.079999999999998</v>
      </c>
      <c r="AA381">
        <v>16.16</v>
      </c>
      <c r="AB381">
        <v>19.48</v>
      </c>
      <c r="AC381" s="1">
        <f>(Table2[[#This Row],[Close Price]]/Table2[[#This Row],[Day Low]])-1</f>
        <v>3.6855036855036882E-3</v>
      </c>
      <c r="AD381" s="1">
        <f>(Table2[[#This Row],[Day High]]/Table2[[#This Row],[Close Price]])-1</f>
        <v>2.5091799265605896E-2</v>
      </c>
      <c r="AE381" s="1">
        <f>(Table2[[#This Row],[Close Price]]/Table2[[#This Row],[Current Week Low]])-1</f>
        <v>1.1138613861386037E-2</v>
      </c>
      <c r="AF381" s="1">
        <f>(Table2[[#This Row],[Current Week High]]/Table2[[#This Row],[Close Price]])-1</f>
        <v>4.5287637698898209E-2</v>
      </c>
      <c r="AG381" s="1">
        <f>(Table2[[#This Row],[Close Price]]/Table2[[#This Row],[Current Month Low]])-1</f>
        <v>1.1138613861386037E-2</v>
      </c>
      <c r="AH381" s="1">
        <f>(Table2[[#This Row],[Current Month High]]/Table2[[#This Row],[Close Price]])-1</f>
        <v>0.19216646266829862</v>
      </c>
      <c r="AI381">
        <v>46.878824969400199</v>
      </c>
      <c r="AJ381">
        <v>33.387755102040799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0.12</v>
      </c>
      <c r="AM381" t="s">
        <v>3150</v>
      </c>
      <c r="AN381">
        <v>-11.53</v>
      </c>
      <c r="AO381" t="s">
        <v>3149</v>
      </c>
      <c r="AP381">
        <v>0.115208483290869</v>
      </c>
      <c r="AQ381">
        <f>(Table2[[#This Row],[Sharpe Ratio]]-AVERAGE(Table2[Sharpe Ratio]))/_xlfn.STDEV.P(Table2[Sharpe Ratio])</f>
        <v>0.68726829198858752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391</v>
      </c>
      <c r="AT381">
        <f>_xlfn.RANK.AVG(Table2[[#This Row],[6M Return vs Nifty Z-Score]],Table2[6M Return vs Nifty Z-Score])</f>
        <v>581</v>
      </c>
      <c r="AU381">
        <f>_xlfn.RANK.AVG(Table2[[#This Row],[Sharpe Ratio Z-Score]],Table2[Sharpe Ratio Z-Score])</f>
        <v>173</v>
      </c>
      <c r="AV381">
        <f>(Table2[[#This Row],[Rank 1Y]]+Table2[[#This Row],[Rank 6M]]+Table2[[#This Row],[Rank Sharpe]])/3</f>
        <v>381.66666666666669</v>
      </c>
    </row>
    <row r="382" spans="1:48" x14ac:dyDescent="0.3">
      <c r="A382" t="s">
        <v>1959</v>
      </c>
      <c r="B382" t="s">
        <v>1960</v>
      </c>
      <c r="C382" t="s">
        <v>3108</v>
      </c>
      <c r="D382" t="s">
        <v>158</v>
      </c>
      <c r="E382">
        <v>3426.02419194</v>
      </c>
      <c r="F382">
        <v>218.52</v>
      </c>
      <c r="G382">
        <v>9.4773305650704103</v>
      </c>
      <c r="H382">
        <f>(Table2[[#This Row],[1Y Return vs Nifty]]-AVERAGE(Table2[1Y Return vs Nifty]))/_xlfn.STDEV.P(Table2[1Y Return vs Nifty])</f>
        <v>-0.12836703725933157</v>
      </c>
      <c r="I382">
        <v>16.633980439185201</v>
      </c>
      <c r="J382">
        <f>(Table2[[#This Row],[1M Return vs Nifty]]-AVERAGE(Table2[1M Return vs Nifty]))/_xlfn.STDEV.P(Table2[1M Return vs Nifty])</f>
        <v>1.9760945035050865</v>
      </c>
      <c r="K382">
        <v>8.4467615232583206</v>
      </c>
      <c r="L382">
        <f>(Table2[[#This Row],[6M Return vs Nifty]]-AVERAGE(Table2[6M Return vs Nifty]))/_xlfn.STDEV.P(Table2[6M Return vs Nifty])</f>
        <v>0.20992557703552459</v>
      </c>
      <c r="M382">
        <v>10.234502886181801</v>
      </c>
      <c r="N382">
        <f>(Table2[[#This Row],[1W Return vs Nifty]]-AVERAGE(Table2[1W Return vs Nifty]))/_xlfn.STDEV.P(Table2[1W Return vs Nifty])</f>
        <v>2.2019993259905415</v>
      </c>
      <c r="O382">
        <v>197.38</v>
      </c>
      <c r="P382">
        <v>191.09443215521</v>
      </c>
      <c r="Q382">
        <v>187.131012064744</v>
      </c>
      <c r="R382">
        <v>65.510623125083796</v>
      </c>
      <c r="S382" s="1">
        <f>(Table2[[#This Row],[Close Price]]-Table2[[#This Row],[20D EMA]])/Table2[[#This Row],[20D EMA]]</f>
        <v>0.10710304995440276</v>
      </c>
      <c r="T382" s="1">
        <f>(Table2[[#This Row],[Close Price]]-Table2[[#This Row],[50D EMA]])/Table2[[#This Row],[50D EMA]]</f>
        <v>0.14351840362629989</v>
      </c>
      <c r="U382" s="1">
        <f>(Table2[[#This Row],[Close Price]]-Table2[[#This Row],[200D EMA]])/Table2[[#This Row],[200D EMA]]</f>
        <v>0.16773803331110068</v>
      </c>
      <c r="V382">
        <v>2.5465619383956302</v>
      </c>
      <c r="W382">
        <v>213</v>
      </c>
      <c r="X382">
        <v>224.85</v>
      </c>
      <c r="Y382">
        <v>210.1</v>
      </c>
      <c r="Z382">
        <v>234.2</v>
      </c>
      <c r="AA382">
        <v>177</v>
      </c>
      <c r="AB382">
        <v>234.2</v>
      </c>
      <c r="AC382" s="1">
        <f>(Table2[[#This Row],[Close Price]]/Table2[[#This Row],[Day Low]])-1</f>
        <v>2.5915492957746533E-2</v>
      </c>
      <c r="AD382" s="1">
        <f>(Table2[[#This Row],[Day High]]/Table2[[#This Row],[Close Price]])-1</f>
        <v>2.8967600219659495E-2</v>
      </c>
      <c r="AE382" s="1">
        <f>(Table2[[#This Row],[Close Price]]/Table2[[#This Row],[Current Week Low]])-1</f>
        <v>4.0076154212279835E-2</v>
      </c>
      <c r="AF382" s="1">
        <f>(Table2[[#This Row],[Current Week High]]/Table2[[#This Row],[Close Price]])-1</f>
        <v>7.1755445725791622E-2</v>
      </c>
      <c r="AG382" s="1">
        <f>(Table2[[#This Row],[Close Price]]/Table2[[#This Row],[Current Month Low]])-1</f>
        <v>0.23457627118644075</v>
      </c>
      <c r="AH382" s="1">
        <f>(Table2[[#This Row],[Current Month High]]/Table2[[#This Row],[Close Price]])-1</f>
        <v>7.1755445725791622E-2</v>
      </c>
      <c r="AI382">
        <v>29.507596558667299</v>
      </c>
      <c r="AJ382">
        <v>64.300751879699206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0.17</v>
      </c>
      <c r="AM382" t="s">
        <v>3150</v>
      </c>
      <c r="AN382">
        <v>13.11</v>
      </c>
      <c r="AO382" t="s">
        <v>3150</v>
      </c>
      <c r="AP382">
        <v>-1.5565396494660001E-3</v>
      </c>
      <c r="AQ382">
        <f>(Table2[[#This Row],[Sharpe Ratio]]-AVERAGE(Table2[Sharpe Ratio]))/_xlfn.STDEV.P(Table2[Sharpe Ratio])</f>
        <v>-0.67263882157306087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3.5870135476987599</v>
      </c>
      <c r="AS382">
        <f>_xlfn.RANK.AVG(Table2[[#This Row],[1Y Return vs Nifty Z-Score]],Table2[1Y Return vs Nifty Z-Score])</f>
        <v>343</v>
      </c>
      <c r="AT382">
        <f>_xlfn.RANK.AVG(Table2[[#This Row],[6M Return vs Nifty Z-Score]],Table2[6M Return vs Nifty Z-Score])</f>
        <v>240</v>
      </c>
      <c r="AU382">
        <f>_xlfn.RANK.AVG(Table2[[#This Row],[Sharpe Ratio Z-Score]],Table2[Sharpe Ratio Z-Score])</f>
        <v>562</v>
      </c>
      <c r="AV382">
        <f>(Table2[[#This Row],[Rank 1Y]]+Table2[[#This Row],[Rank 6M]]+Table2[[#This Row],[Rank Sharpe]])/3</f>
        <v>381.66666666666669</v>
      </c>
    </row>
    <row r="383" spans="1:48" x14ac:dyDescent="0.3">
      <c r="A383" t="s">
        <v>112</v>
      </c>
      <c r="B383" t="s">
        <v>113</v>
      </c>
      <c r="C383" t="s">
        <v>3114</v>
      </c>
      <c r="D383" t="s">
        <v>114</v>
      </c>
      <c r="E383">
        <v>230332.60165174</v>
      </c>
      <c r="F383">
        <v>944.15</v>
      </c>
      <c r="G383">
        <v>4.07847251263538</v>
      </c>
      <c r="H383">
        <f>(Table2[[#This Row],[1Y Return vs Nifty]]-AVERAGE(Table2[1Y Return vs Nifty]))/_xlfn.STDEV.P(Table2[1Y Return vs Nifty])</f>
        <v>-0.23817248640598002</v>
      </c>
      <c r="I383">
        <v>0.42018879442476298</v>
      </c>
      <c r="J383">
        <f>(Table2[[#This Row],[1M Return vs Nifty]]-AVERAGE(Table2[1M Return vs Nifty]))/_xlfn.STDEV.P(Table2[1M Return vs Nifty])</f>
        <v>0.26459828952530884</v>
      </c>
      <c r="K383">
        <v>-1.4019240131869899</v>
      </c>
      <c r="L383">
        <f>(Table2[[#This Row],[6M Return vs Nifty]]-AVERAGE(Table2[6M Return vs Nifty]))/_xlfn.STDEV.P(Table2[6M Return vs Nifty])</f>
        <v>-0.12326758335385798</v>
      </c>
      <c r="M383">
        <v>1.89762833494146</v>
      </c>
      <c r="N383">
        <f>(Table2[[#This Row],[1W Return vs Nifty]]-AVERAGE(Table2[1W Return vs Nifty]))/_xlfn.STDEV.P(Table2[1W Return vs Nifty])</f>
        <v>0.16887408204248294</v>
      </c>
      <c r="O383">
        <v>964.61</v>
      </c>
      <c r="P383">
        <v>966.14365590789203</v>
      </c>
      <c r="Q383">
        <v>912.66911766777503</v>
      </c>
      <c r="R383">
        <v>38.559903057883098</v>
      </c>
      <c r="S383" s="1">
        <f>(Table2[[#This Row],[Close Price]]-Table2[[#This Row],[20D EMA]])/Table2[[#This Row],[20D EMA]]</f>
        <v>-2.1210644716517593E-2</v>
      </c>
      <c r="T383" s="1">
        <f>(Table2[[#This Row],[Close Price]]-Table2[[#This Row],[50D EMA]])/Table2[[#This Row],[50D EMA]]</f>
        <v>-2.2764374400641749E-2</v>
      </c>
      <c r="U383" s="1">
        <f>(Table2[[#This Row],[Close Price]]-Table2[[#This Row],[200D EMA]])/Table2[[#This Row],[200D EMA]]</f>
        <v>3.4493204298038337E-2</v>
      </c>
      <c r="V383">
        <v>0.76715124052342998</v>
      </c>
      <c r="W383">
        <v>936.45</v>
      </c>
      <c r="X383">
        <v>950.95</v>
      </c>
      <c r="Y383">
        <v>934.9</v>
      </c>
      <c r="Z383">
        <v>960.95</v>
      </c>
      <c r="AA383">
        <v>928.05</v>
      </c>
      <c r="AB383">
        <v>1018.95</v>
      </c>
      <c r="AC383" s="1">
        <f>(Table2[[#This Row],[Close Price]]/Table2[[#This Row],[Day Low]])-1</f>
        <v>8.2225425810240615E-3</v>
      </c>
      <c r="AD383" s="1">
        <f>(Table2[[#This Row],[Day High]]/Table2[[#This Row],[Close Price]])-1</f>
        <v>7.2022454059208485E-3</v>
      </c>
      <c r="AE383" s="1">
        <f>(Table2[[#This Row],[Close Price]]/Table2[[#This Row],[Current Week Low]])-1</f>
        <v>9.8941063215316483E-3</v>
      </c>
      <c r="AF383" s="1">
        <f>(Table2[[#This Row],[Current Week High]]/Table2[[#This Row],[Close Price]])-1</f>
        <v>1.7793782767568711E-2</v>
      </c>
      <c r="AG383" s="1">
        <f>(Table2[[#This Row],[Close Price]]/Table2[[#This Row],[Current Month Low]])-1</f>
        <v>1.73482032218093E-2</v>
      </c>
      <c r="AH383" s="1">
        <f>(Table2[[#This Row],[Current Month High]]/Table2[[#This Row],[Close Price]])-1</f>
        <v>7.9224699465127335E-2</v>
      </c>
      <c r="AI383">
        <v>12.5880421543187</v>
      </c>
      <c r="AJ383">
        <v>23.944863800459402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7.0000000000000007E-2</v>
      </c>
      <c r="AM383" t="s">
        <v>3150</v>
      </c>
      <c r="AN383">
        <v>-2.4900000000000002</v>
      </c>
      <c r="AO383" t="s">
        <v>3149</v>
      </c>
      <c r="AP383">
        <v>3.8426697438599999E-2</v>
      </c>
      <c r="AQ383">
        <f>(Table2[[#This Row],[Sharpe Ratio]]-AVERAGE(Table2[Sharpe Ratio]))/_xlfn.STDEV.P(Table2[Sharpe Ratio])</f>
        <v>-0.20697292976685761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394</v>
      </c>
      <c r="AT383">
        <f>_xlfn.RANK.AVG(Table2[[#This Row],[6M Return vs Nifty Z-Score]],Table2[6M Return vs Nifty Z-Score])</f>
        <v>350</v>
      </c>
      <c r="AU383">
        <f>_xlfn.RANK.AVG(Table2[[#This Row],[Sharpe Ratio Z-Score]],Table2[Sharpe Ratio Z-Score])</f>
        <v>402</v>
      </c>
      <c r="AV383">
        <f>(Table2[[#This Row],[Rank 1Y]]+Table2[[#This Row],[Rank 6M]]+Table2[[#This Row],[Rank Sharpe]])/3</f>
        <v>382</v>
      </c>
    </row>
    <row r="384" spans="1:48" x14ac:dyDescent="0.3">
      <c r="A384" t="s">
        <v>1539</v>
      </c>
      <c r="B384" t="s">
        <v>1540</v>
      </c>
      <c r="C384" t="s">
        <v>3113</v>
      </c>
      <c r="D384" t="s">
        <v>114</v>
      </c>
      <c r="E384">
        <v>6185.3764870799996</v>
      </c>
      <c r="F384">
        <v>569.1</v>
      </c>
      <c r="G384">
        <v>-3.6472761538971299</v>
      </c>
      <c r="H384">
        <f>(Table2[[#This Row],[1Y Return vs Nifty]]-AVERAGE(Table2[1Y Return vs Nifty]))/_xlfn.STDEV.P(Table2[1Y Return vs Nifty])</f>
        <v>-0.39530373417792375</v>
      </c>
      <c r="I384">
        <v>-10.457867883512201</v>
      </c>
      <c r="J384">
        <f>(Table2[[#This Row],[1M Return vs Nifty]]-AVERAGE(Table2[1M Return vs Nifty]))/_xlfn.STDEV.P(Table2[1M Return vs Nifty])</f>
        <v>-0.8836681510245773</v>
      </c>
      <c r="K384">
        <v>-5.5481978597863204</v>
      </c>
      <c r="L384">
        <f>(Table2[[#This Row],[6M Return vs Nifty]]-AVERAGE(Table2[6M Return vs Nifty]))/_xlfn.STDEV.P(Table2[6M Return vs Nifty])</f>
        <v>-0.26354113373537441</v>
      </c>
      <c r="M384">
        <v>-13.7917441467508</v>
      </c>
      <c r="N384">
        <f>(Table2[[#This Row],[1W Return vs Nifty]]-AVERAGE(Table2[1W Return vs Nifty]))/_xlfn.STDEV.P(Table2[1W Return vs Nifty])</f>
        <v>-3.6573151041060301</v>
      </c>
      <c r="O384">
        <v>639.03</v>
      </c>
      <c r="P384">
        <v>654.717407404102</v>
      </c>
      <c r="Q384">
        <v>622.64516788475498</v>
      </c>
      <c r="R384">
        <v>24.597861573714798</v>
      </c>
      <c r="S384" s="1">
        <f>(Table2[[#This Row],[Close Price]]-Table2[[#This Row],[20D EMA]])/Table2[[#This Row],[20D EMA]]</f>
        <v>-0.10943148209004265</v>
      </c>
      <c r="T384" s="1">
        <f>(Table2[[#This Row],[Close Price]]-Table2[[#This Row],[50D EMA]])/Table2[[#This Row],[50D EMA]]</f>
        <v>-0.13077001838635635</v>
      </c>
      <c r="U384" s="1">
        <f>(Table2[[#This Row],[Close Price]]-Table2[[#This Row],[200D EMA]])/Table2[[#This Row],[200D EMA]]</f>
        <v>-8.5996279496809006E-2</v>
      </c>
      <c r="V384">
        <v>1.2727549923810799</v>
      </c>
      <c r="W384">
        <v>550.45000000000005</v>
      </c>
      <c r="X384">
        <v>571.9</v>
      </c>
      <c r="Y384">
        <v>550.45000000000005</v>
      </c>
      <c r="Z384">
        <v>597.95000000000005</v>
      </c>
      <c r="AA384">
        <v>550.45000000000005</v>
      </c>
      <c r="AB384">
        <v>719.85</v>
      </c>
      <c r="AC384" s="1">
        <f>(Table2[[#This Row],[Close Price]]/Table2[[#This Row],[Day Low]])-1</f>
        <v>3.3881369788354876E-2</v>
      </c>
      <c r="AD384" s="1">
        <f>(Table2[[#This Row],[Day High]]/Table2[[#This Row],[Close Price]])-1</f>
        <v>4.9200492004919383E-3</v>
      </c>
      <c r="AE384" s="1">
        <f>(Table2[[#This Row],[Close Price]]/Table2[[#This Row],[Current Week Low]])-1</f>
        <v>3.3881369788354876E-2</v>
      </c>
      <c r="AF384" s="1">
        <f>(Table2[[#This Row],[Current Week High]]/Table2[[#This Row],[Close Price]])-1</f>
        <v>5.0694078369355244E-2</v>
      </c>
      <c r="AG384" s="1">
        <f>(Table2[[#This Row],[Close Price]]/Table2[[#This Row],[Current Month Low]])-1</f>
        <v>3.3881369788354876E-2</v>
      </c>
      <c r="AH384" s="1">
        <f>(Table2[[#This Row],[Current Month High]]/Table2[[#This Row],[Close Price]])-1</f>
        <v>0.26489193463363203</v>
      </c>
      <c r="AI384">
        <v>47.8914074855034</v>
      </c>
      <c r="AJ384">
        <v>21.719602181584801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0</v>
      </c>
      <c r="AM384">
        <v>0</v>
      </c>
      <c r="AN384">
        <v>-15.86</v>
      </c>
      <c r="AO384" t="s">
        <v>3149</v>
      </c>
      <c r="AP384">
        <v>7.2148064472551995E-2</v>
      </c>
      <c r="AQ384">
        <f>(Table2[[#This Row],[Sharpe Ratio]]-AVERAGE(Table2[Sharpe Ratio]))/_xlfn.STDEV.P(Table2[Sharpe Ratio])</f>
        <v>0.1857639168822218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448</v>
      </c>
      <c r="AT384">
        <f>_xlfn.RANK.AVG(Table2[[#This Row],[6M Return vs Nifty Z-Score]],Table2[6M Return vs Nifty Z-Score])</f>
        <v>401</v>
      </c>
      <c r="AU384">
        <f>_xlfn.RANK.AVG(Table2[[#This Row],[Sharpe Ratio Z-Score]],Table2[Sharpe Ratio Z-Score])</f>
        <v>298</v>
      </c>
      <c r="AV384">
        <f>(Table2[[#This Row],[Rank 1Y]]+Table2[[#This Row],[Rank 6M]]+Table2[[#This Row],[Rank Sharpe]])/3</f>
        <v>382.33333333333331</v>
      </c>
    </row>
    <row r="385" spans="1:48" x14ac:dyDescent="0.3">
      <c r="A385" t="s">
        <v>1647</v>
      </c>
      <c r="B385" t="s">
        <v>1648</v>
      </c>
      <c r="C385" t="s">
        <v>3118</v>
      </c>
      <c r="D385" t="s">
        <v>270</v>
      </c>
      <c r="E385">
        <v>5346.2012500000001</v>
      </c>
      <c r="F385">
        <v>558.35</v>
      </c>
      <c r="G385">
        <v>-12.358015658202101</v>
      </c>
      <c r="H385">
        <f>(Table2[[#This Row],[1Y Return vs Nifty]]-AVERAGE(Table2[1Y Return vs Nifty]))/_xlfn.STDEV.P(Table2[1Y Return vs Nifty])</f>
        <v>-0.57246835943386276</v>
      </c>
      <c r="I385">
        <v>0.73002700516287899</v>
      </c>
      <c r="J385">
        <f>(Table2[[#This Row],[1M Return vs Nifty]]-AVERAGE(Table2[1M Return vs Nifty]))/_xlfn.STDEV.P(Table2[1M Return vs Nifty])</f>
        <v>0.29730420657685297</v>
      </c>
      <c r="K385">
        <v>7.9706748679452897</v>
      </c>
      <c r="L385">
        <f>(Table2[[#This Row],[6M Return vs Nifty]]-AVERAGE(Table2[6M Return vs Nifty]))/_xlfn.STDEV.P(Table2[6M Return vs Nifty])</f>
        <v>0.19381897918386717</v>
      </c>
      <c r="M385">
        <v>2.45405133040143</v>
      </c>
      <c r="N385">
        <f>(Table2[[#This Row],[1W Return vs Nifty]]-AVERAGE(Table2[1W Return vs Nifty]))/_xlfn.STDEV.P(Table2[1W Return vs Nifty])</f>
        <v>0.30456973530315867</v>
      </c>
      <c r="O385">
        <v>587.05999999999995</v>
      </c>
      <c r="P385">
        <v>604.50259384958497</v>
      </c>
      <c r="Q385">
        <v>582.21095067814804</v>
      </c>
      <c r="R385">
        <v>33.208131129346597</v>
      </c>
      <c r="S385" s="1">
        <f>(Table2[[#This Row],[Close Price]]-Table2[[#This Row],[20D EMA]])/Table2[[#This Row],[20D EMA]]</f>
        <v>-4.8904711613804254E-2</v>
      </c>
      <c r="T385" s="1">
        <f>(Table2[[#This Row],[Close Price]]-Table2[[#This Row],[50D EMA]])/Table2[[#This Row],[50D EMA]]</f>
        <v>-7.6348049320477923E-2</v>
      </c>
      <c r="U385" s="1">
        <f>(Table2[[#This Row],[Close Price]]-Table2[[#This Row],[200D EMA]])/Table2[[#This Row],[200D EMA]]</f>
        <v>-4.0983342292609304E-2</v>
      </c>
      <c r="V385">
        <v>0.56817206135465703</v>
      </c>
      <c r="W385">
        <v>554.20000000000005</v>
      </c>
      <c r="X385">
        <v>580.35</v>
      </c>
      <c r="Y385">
        <v>550</v>
      </c>
      <c r="Z385">
        <v>580.35</v>
      </c>
      <c r="AA385">
        <v>550</v>
      </c>
      <c r="AB385">
        <v>621</v>
      </c>
      <c r="AC385" s="1">
        <f>(Table2[[#This Row],[Close Price]]/Table2[[#This Row],[Day Low]])-1</f>
        <v>7.4882713821724511E-3</v>
      </c>
      <c r="AD385" s="1">
        <f>(Table2[[#This Row],[Day High]]/Table2[[#This Row],[Close Price]])-1</f>
        <v>3.9401808901226909E-2</v>
      </c>
      <c r="AE385" s="1">
        <f>(Table2[[#This Row],[Close Price]]/Table2[[#This Row],[Current Week Low]])-1</f>
        <v>1.5181818181818185E-2</v>
      </c>
      <c r="AF385" s="1">
        <f>(Table2[[#This Row],[Current Week High]]/Table2[[#This Row],[Close Price]])-1</f>
        <v>3.9401808901226909E-2</v>
      </c>
      <c r="AG385" s="1">
        <f>(Table2[[#This Row],[Close Price]]/Table2[[#This Row],[Current Month Low]])-1</f>
        <v>1.5181818181818185E-2</v>
      </c>
      <c r="AH385" s="1">
        <f>(Table2[[#This Row],[Current Month High]]/Table2[[#This Row],[Close Price]])-1</f>
        <v>0.1122056058028118</v>
      </c>
      <c r="AI385">
        <v>30.169248679143902</v>
      </c>
      <c r="AJ385">
        <v>28.371077135302901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-0.03</v>
      </c>
      <c r="AM385" t="s">
        <v>3149</v>
      </c>
      <c r="AN385">
        <v>-7.27</v>
      </c>
      <c r="AO385" t="s">
        <v>3149</v>
      </c>
      <c r="AP385">
        <v>4.5967738685663999E-2</v>
      </c>
      <c r="AQ385">
        <f>(Table2[[#This Row],[Sharpe Ratio]]-AVERAGE(Table2[Sharpe Ratio]))/_xlfn.STDEV.P(Table2[Sharpe Ratio])</f>
        <v>-0.11914598144531845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523</v>
      </c>
      <c r="AT385">
        <f>_xlfn.RANK.AVG(Table2[[#This Row],[6M Return vs Nifty Z-Score]],Table2[6M Return vs Nifty Z-Score])</f>
        <v>242</v>
      </c>
      <c r="AU385">
        <f>_xlfn.RANK.AVG(Table2[[#This Row],[Sharpe Ratio Z-Score]],Table2[Sharpe Ratio Z-Score])</f>
        <v>386</v>
      </c>
      <c r="AV385">
        <f>(Table2[[#This Row],[Rank 1Y]]+Table2[[#This Row],[Rank 6M]]+Table2[[#This Row],[Rank Sharpe]])/3</f>
        <v>383.66666666666669</v>
      </c>
    </row>
    <row r="386" spans="1:48" x14ac:dyDescent="0.3">
      <c r="A386" t="s">
        <v>191</v>
      </c>
      <c r="B386" t="s">
        <v>192</v>
      </c>
      <c r="C386" t="s">
        <v>3102</v>
      </c>
      <c r="D386" t="s">
        <v>18</v>
      </c>
      <c r="E386">
        <v>122519.39498112</v>
      </c>
      <c r="F386">
        <v>282.39999999999998</v>
      </c>
      <c r="G386">
        <v>30.168135859815401</v>
      </c>
      <c r="H386">
        <f>(Table2[[#This Row],[1Y Return vs Nifty]]-AVERAGE(Table2[1Y Return vs Nifty]))/_xlfn.STDEV.P(Table2[1Y Return vs Nifty])</f>
        <v>0.2924558750175727</v>
      </c>
      <c r="I386">
        <v>-10.5273965156229</v>
      </c>
      <c r="J386">
        <f>(Table2[[#This Row],[1M Return vs Nifty]]-AVERAGE(Table2[1M Return vs Nifty]))/_xlfn.STDEV.P(Table2[1M Return vs Nifty])</f>
        <v>-0.89100745778439427</v>
      </c>
      <c r="K386">
        <v>-15.9416546815656</v>
      </c>
      <c r="L386">
        <f>(Table2[[#This Row],[6M Return vs Nifty]]-AVERAGE(Table2[6M Return vs Nifty]))/_xlfn.STDEV.P(Table2[6M Return vs Nifty])</f>
        <v>-0.61516457759539012</v>
      </c>
      <c r="M386">
        <v>-5.16137312391976</v>
      </c>
      <c r="N386">
        <f>(Table2[[#This Row],[1W Return vs Nifty]]-AVERAGE(Table2[1W Return vs Nifty]))/_xlfn.STDEV.P(Table2[1W Return vs Nifty])</f>
        <v>-1.5526144655981537</v>
      </c>
      <c r="O386">
        <v>307.72000000000003</v>
      </c>
      <c r="P386">
        <v>320.988063558747</v>
      </c>
      <c r="Q386">
        <v>305.82043329947697</v>
      </c>
      <c r="R386">
        <v>17.148965741196299</v>
      </c>
      <c r="S386" s="1">
        <f>(Table2[[#This Row],[Close Price]]-Table2[[#This Row],[20D EMA]])/Table2[[#This Row],[20D EMA]]</f>
        <v>-8.2282594566489176E-2</v>
      </c>
      <c r="T386" s="1">
        <f>(Table2[[#This Row],[Close Price]]-Table2[[#This Row],[50D EMA]])/Table2[[#This Row],[50D EMA]]</f>
        <v>-0.12021650628041085</v>
      </c>
      <c r="U386" s="1">
        <f>(Table2[[#This Row],[Close Price]]-Table2[[#This Row],[200D EMA]])/Table2[[#This Row],[200D EMA]]</f>
        <v>-7.6582303696307821E-2</v>
      </c>
      <c r="V386">
        <v>0.74118830372437805</v>
      </c>
      <c r="W386">
        <v>279.35000000000002</v>
      </c>
      <c r="X386">
        <v>287.45</v>
      </c>
      <c r="Y386">
        <v>279.35000000000002</v>
      </c>
      <c r="Z386">
        <v>299.64999999999998</v>
      </c>
      <c r="AA386">
        <v>279.35000000000002</v>
      </c>
      <c r="AB386">
        <v>319</v>
      </c>
      <c r="AC386" s="1">
        <f>(Table2[[#This Row],[Close Price]]/Table2[[#This Row],[Day Low]])-1</f>
        <v>1.0918202971182955E-2</v>
      </c>
      <c r="AD386" s="1">
        <f>(Table2[[#This Row],[Day High]]/Table2[[#This Row],[Close Price]])-1</f>
        <v>1.7882436260623358E-2</v>
      </c>
      <c r="AE386" s="1">
        <f>(Table2[[#This Row],[Close Price]]/Table2[[#This Row],[Current Week Low]])-1</f>
        <v>1.0918202971182955E-2</v>
      </c>
      <c r="AF386" s="1">
        <f>(Table2[[#This Row],[Current Week High]]/Table2[[#This Row],[Close Price]])-1</f>
        <v>6.108356940509907E-2</v>
      </c>
      <c r="AG386" s="1">
        <f>(Table2[[#This Row],[Close Price]]/Table2[[#This Row],[Current Month Low]])-1</f>
        <v>1.0918202971182955E-2</v>
      </c>
      <c r="AH386" s="1">
        <f>(Table2[[#This Row],[Current Month High]]/Table2[[#This Row],[Close Price]])-1</f>
        <v>0.1296033994334278</v>
      </c>
      <c r="AI386">
        <v>33.144475920679902</v>
      </c>
      <c r="AJ386">
        <v>46.094154164511103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-0.04</v>
      </c>
      <c r="AM386" t="s">
        <v>3149</v>
      </c>
      <c r="AN386">
        <v>-9.7799999999999994</v>
      </c>
      <c r="AO386" t="s">
        <v>3149</v>
      </c>
      <c r="AP386">
        <v>3.5515790691172E-2</v>
      </c>
      <c r="AQ386">
        <f>(Table2[[#This Row],[Sharpe Ratio]]-AVERAGE(Table2[Sharpe Ratio]))/_xlfn.STDEV.P(Table2[Sharpe Ratio])</f>
        <v>-0.24087488681751223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216</v>
      </c>
      <c r="AT386">
        <f>_xlfn.RANK.AVG(Table2[[#This Row],[6M Return vs Nifty Z-Score]],Table2[6M Return vs Nifty Z-Score])</f>
        <v>526</v>
      </c>
      <c r="AU386">
        <f>_xlfn.RANK.AVG(Table2[[#This Row],[Sharpe Ratio Z-Score]],Table2[Sharpe Ratio Z-Score])</f>
        <v>411</v>
      </c>
      <c r="AV386">
        <f>(Table2[[#This Row],[Rank 1Y]]+Table2[[#This Row],[Rank 6M]]+Table2[[#This Row],[Rank Sharpe]])/3</f>
        <v>384.33333333333331</v>
      </c>
    </row>
    <row r="387" spans="1:48" x14ac:dyDescent="0.3">
      <c r="A387" t="s">
        <v>898</v>
      </c>
      <c r="B387" t="s">
        <v>899</v>
      </c>
      <c r="C387" t="s">
        <v>3109</v>
      </c>
      <c r="D387" t="s">
        <v>211</v>
      </c>
      <c r="E387">
        <v>15928.467728775</v>
      </c>
      <c r="F387">
        <v>655.25</v>
      </c>
      <c r="G387">
        <v>-2.7916512591059299</v>
      </c>
      <c r="H387">
        <f>(Table2[[#This Row],[1Y Return vs Nifty]]-AVERAGE(Table2[1Y Return vs Nifty]))/_xlfn.STDEV.P(Table2[1Y Return vs Nifty])</f>
        <v>-0.37790148448713468</v>
      </c>
      <c r="I387">
        <v>-3.45380473583629</v>
      </c>
      <c r="J387">
        <f>(Table2[[#This Row],[1M Return vs Nifty]]-AVERAGE(Table2[1M Return vs Nifty]))/_xlfn.STDEV.P(Table2[1M Return vs Nifty])</f>
        <v>-0.14433290962245904</v>
      </c>
      <c r="K387">
        <v>5.8019471389419</v>
      </c>
      <c r="L387">
        <f>(Table2[[#This Row],[6M Return vs Nifty]]-AVERAGE(Table2[6M Return vs Nifty]))/_xlfn.STDEV.P(Table2[6M Return vs Nifty])</f>
        <v>0.12044824931573313</v>
      </c>
      <c r="M387">
        <v>1.02875754250244</v>
      </c>
      <c r="N387">
        <f>(Table2[[#This Row],[1W Return vs Nifty]]-AVERAGE(Table2[1W Return vs Nifty]))/_xlfn.STDEV.P(Table2[1W Return vs Nifty])</f>
        <v>-4.3018651976659307E-2</v>
      </c>
      <c r="O387">
        <v>688.69</v>
      </c>
      <c r="P387">
        <v>698.35387293444296</v>
      </c>
      <c r="Q387">
        <v>649.55050309500905</v>
      </c>
      <c r="R387">
        <v>31.852057604505099</v>
      </c>
      <c r="S387" s="1">
        <f>(Table2[[#This Row],[Close Price]]-Table2[[#This Row],[20D EMA]])/Table2[[#This Row],[20D EMA]]</f>
        <v>-4.8555954057703833E-2</v>
      </c>
      <c r="T387" s="1">
        <f>(Table2[[#This Row],[Close Price]]-Table2[[#This Row],[50D EMA]])/Table2[[#This Row],[50D EMA]]</f>
        <v>-6.1722107666308139E-2</v>
      </c>
      <c r="U387" s="1">
        <f>(Table2[[#This Row],[Close Price]]-Table2[[#This Row],[200D EMA]])/Table2[[#This Row],[200D EMA]]</f>
        <v>8.7745246564104231E-3</v>
      </c>
      <c r="V387">
        <v>0.239980926723074</v>
      </c>
      <c r="W387">
        <v>643.54999999999995</v>
      </c>
      <c r="X387">
        <v>662</v>
      </c>
      <c r="Y387">
        <v>638</v>
      </c>
      <c r="Z387">
        <v>663.95</v>
      </c>
      <c r="AA387">
        <v>638</v>
      </c>
      <c r="AB387">
        <v>763.8</v>
      </c>
      <c r="AC387" s="1">
        <f>(Table2[[#This Row],[Close Price]]/Table2[[#This Row],[Day Low]])-1</f>
        <v>1.8180405562893354E-2</v>
      </c>
      <c r="AD387" s="1">
        <f>(Table2[[#This Row],[Day High]]/Table2[[#This Row],[Close Price]])-1</f>
        <v>1.0301411674933147E-2</v>
      </c>
      <c r="AE387" s="1">
        <f>(Table2[[#This Row],[Close Price]]/Table2[[#This Row],[Current Week Low]])-1</f>
        <v>2.7037617554859006E-2</v>
      </c>
      <c r="AF387" s="1">
        <f>(Table2[[#This Row],[Current Week High]]/Table2[[#This Row],[Close Price]])-1</f>
        <v>1.3277375047691775E-2</v>
      </c>
      <c r="AG387" s="1">
        <f>(Table2[[#This Row],[Close Price]]/Table2[[#This Row],[Current Month Low]])-1</f>
        <v>2.7037617554859006E-2</v>
      </c>
      <c r="AH387" s="1">
        <f>(Table2[[#This Row],[Current Month High]]/Table2[[#This Row],[Close Price]])-1</f>
        <v>0.16566196108355591</v>
      </c>
      <c r="AI387">
        <v>27.272033574971299</v>
      </c>
      <c r="AJ387">
        <v>30.645000498454699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0.17</v>
      </c>
      <c r="AM387" t="s">
        <v>3150</v>
      </c>
      <c r="AN387">
        <v>-12.8</v>
      </c>
      <c r="AO387" t="s">
        <v>3149</v>
      </c>
      <c r="AP387">
        <v>2.3718599214267999E-2</v>
      </c>
      <c r="AQ387">
        <f>(Table2[[#This Row],[Sharpe Ratio]]-AVERAGE(Table2[Sharpe Ratio]))/_xlfn.STDEV.P(Table2[Sharpe Ratio])</f>
        <v>-0.37827120812589199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440</v>
      </c>
      <c r="AT387">
        <f>_xlfn.RANK.AVG(Table2[[#This Row],[6M Return vs Nifty Z-Score]],Table2[6M Return vs Nifty Z-Score])</f>
        <v>275</v>
      </c>
      <c r="AU387">
        <f>_xlfn.RANK.AVG(Table2[[#This Row],[Sharpe Ratio Z-Score]],Table2[Sharpe Ratio Z-Score])</f>
        <v>438</v>
      </c>
      <c r="AV387">
        <f>(Table2[[#This Row],[Rank 1Y]]+Table2[[#This Row],[Rank 6M]]+Table2[[#This Row],[Rank Sharpe]])/3</f>
        <v>384.33333333333331</v>
      </c>
    </row>
    <row r="388" spans="1:48" x14ac:dyDescent="0.3">
      <c r="A388" t="s">
        <v>1735</v>
      </c>
      <c r="B388" t="s">
        <v>1736</v>
      </c>
      <c r="C388" t="s">
        <v>3116</v>
      </c>
      <c r="D388" t="s">
        <v>1454</v>
      </c>
      <c r="E388">
        <v>4654.8526873199999</v>
      </c>
      <c r="F388">
        <v>832.1</v>
      </c>
      <c r="G388">
        <v>-32.177856497969898</v>
      </c>
      <c r="H388">
        <f>(Table2[[#This Row],[1Y Return vs Nifty]]-AVERAGE(Table2[1Y Return vs Nifty]))/_xlfn.STDEV.P(Table2[1Y Return vs Nifty])</f>
        <v>-0.97557703617416092</v>
      </c>
      <c r="I388">
        <v>-0.84566105528798097</v>
      </c>
      <c r="J388">
        <f>(Table2[[#This Row],[1M Return vs Nifty]]-AVERAGE(Table2[1M Return vs Nifty]))/_xlfn.STDEV.P(Table2[1M Return vs Nifty])</f>
        <v>0.1309776489794347</v>
      </c>
      <c r="K388">
        <v>-7.1177944696844699</v>
      </c>
      <c r="L388">
        <f>(Table2[[#This Row],[6M Return vs Nifty]]-AVERAGE(Table2[6M Return vs Nifty]))/_xlfn.STDEV.P(Table2[6M Return vs Nifty])</f>
        <v>-0.31664252001206367</v>
      </c>
      <c r="M388">
        <v>0.20324621696491099</v>
      </c>
      <c r="N388">
        <f>(Table2[[#This Row],[1W Return vs Nifty]]-AVERAGE(Table2[1W Return vs Nifty]))/_xlfn.STDEV.P(Table2[1W Return vs Nifty])</f>
        <v>-0.24433725222663788</v>
      </c>
      <c r="O388">
        <v>847.58</v>
      </c>
      <c r="P388">
        <v>860.12767329170299</v>
      </c>
      <c r="Q388">
        <v>856.43508272824704</v>
      </c>
      <c r="R388">
        <v>31.469883111089899</v>
      </c>
      <c r="S388" s="1">
        <f>(Table2[[#This Row],[Close Price]]-Table2[[#This Row],[20D EMA]])/Table2[[#This Row],[20D EMA]]</f>
        <v>-1.8263762712664312E-2</v>
      </c>
      <c r="T388" s="1">
        <f>(Table2[[#This Row],[Close Price]]-Table2[[#This Row],[50D EMA]])/Table2[[#This Row],[50D EMA]]</f>
        <v>-3.2585480228116886E-2</v>
      </c>
      <c r="U388" s="1">
        <f>(Table2[[#This Row],[Close Price]]-Table2[[#This Row],[200D EMA]])/Table2[[#This Row],[200D EMA]]</f>
        <v>-2.8414392659774673E-2</v>
      </c>
      <c r="V388">
        <v>0.834600338823419</v>
      </c>
      <c r="W388">
        <v>820</v>
      </c>
      <c r="X388">
        <v>835</v>
      </c>
      <c r="Y388">
        <v>820</v>
      </c>
      <c r="Z388">
        <v>848.95</v>
      </c>
      <c r="AA388">
        <v>818.55</v>
      </c>
      <c r="AB388">
        <v>887.95</v>
      </c>
      <c r="AC388" s="1">
        <f>(Table2[[#This Row],[Close Price]]/Table2[[#This Row],[Day Low]])-1</f>
        <v>1.4756097560975734E-2</v>
      </c>
      <c r="AD388" s="1">
        <f>(Table2[[#This Row],[Day High]]/Table2[[#This Row],[Close Price]])-1</f>
        <v>3.4851580338901567E-3</v>
      </c>
      <c r="AE388" s="1">
        <f>(Table2[[#This Row],[Close Price]]/Table2[[#This Row],[Current Week Low]])-1</f>
        <v>1.4756097560975734E-2</v>
      </c>
      <c r="AF388" s="1">
        <f>(Table2[[#This Row],[Current Week High]]/Table2[[#This Row],[Close Price]])-1</f>
        <v>2.0249969955534297E-2</v>
      </c>
      <c r="AG388" s="1">
        <f>(Table2[[#This Row],[Close Price]]/Table2[[#This Row],[Current Month Low]])-1</f>
        <v>1.6553661963227828E-2</v>
      </c>
      <c r="AH388" s="1">
        <f>(Table2[[#This Row],[Current Month High]]/Table2[[#This Row],[Close Price]])-1</f>
        <v>6.7119336618195025E-2</v>
      </c>
      <c r="AI388">
        <v>32.904698954452599</v>
      </c>
      <c r="AJ388">
        <v>8.0579183169923994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0.02</v>
      </c>
      <c r="AM388" t="s">
        <v>3150</v>
      </c>
      <c r="AN388">
        <v>-5.64</v>
      </c>
      <c r="AO388" t="s">
        <v>3149</v>
      </c>
      <c r="AP388">
        <v>0.15850278686364799</v>
      </c>
      <c r="AQ388">
        <f>(Table2[[#This Row],[Sharpe Ratio]]-AVERAGE(Table2[Sharpe Ratio]))/_xlfn.STDEV.P(Table2[Sharpe Ratio])</f>
        <v>1.1914966124455144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648</v>
      </c>
      <c r="AT388">
        <f>_xlfn.RANK.AVG(Table2[[#This Row],[6M Return vs Nifty Z-Score]],Table2[6M Return vs Nifty Z-Score])</f>
        <v>425</v>
      </c>
      <c r="AU388">
        <f>_xlfn.RANK.AVG(Table2[[#This Row],[Sharpe Ratio Z-Score]],Table2[Sharpe Ratio Z-Score])</f>
        <v>81</v>
      </c>
      <c r="AV388">
        <f>(Table2[[#This Row],[Rank 1Y]]+Table2[[#This Row],[Rank 6M]]+Table2[[#This Row],[Rank Sharpe]])/3</f>
        <v>384.66666666666669</v>
      </c>
    </row>
    <row r="389" spans="1:48" x14ac:dyDescent="0.3">
      <c r="A389" t="s">
        <v>97</v>
      </c>
      <c r="B389" t="s">
        <v>98</v>
      </c>
      <c r="C389" t="s">
        <v>3115</v>
      </c>
      <c r="D389" t="s">
        <v>99</v>
      </c>
      <c r="E389">
        <v>240779.88750442499</v>
      </c>
      <c r="F389">
        <v>1114.6500000000001</v>
      </c>
      <c r="G389">
        <v>42.906932310907202</v>
      </c>
      <c r="H389">
        <f>(Table2[[#This Row],[1Y Return vs Nifty]]-AVERAGE(Table2[1Y Return vs Nifty]))/_xlfn.STDEV.P(Table2[1Y Return vs Nifty])</f>
        <v>0.55154571444555589</v>
      </c>
      <c r="I389">
        <v>-2.6789343283937899</v>
      </c>
      <c r="J389">
        <f>(Table2[[#This Row],[1M Return vs Nifty]]-AVERAGE(Table2[1M Return vs Nifty]))/_xlfn.STDEV.P(Table2[1M Return vs Nifty])</f>
        <v>-6.2539101134031189E-2</v>
      </c>
      <c r="K389">
        <v>-23.192417349929801</v>
      </c>
      <c r="L389">
        <f>(Table2[[#This Row],[6M Return vs Nifty]]-AVERAGE(Table2[6M Return vs Nifty]))/_xlfn.STDEV.P(Table2[6M Return vs Nifty])</f>
        <v>-0.86046680800629161</v>
      </c>
      <c r="M389">
        <v>0.60649303413775502</v>
      </c>
      <c r="N389">
        <f>(Table2[[#This Row],[1W Return vs Nifty]]-AVERAGE(Table2[1W Return vs Nifty]))/_xlfn.STDEV.P(Table2[1W Return vs Nifty])</f>
        <v>-0.14599688756157991</v>
      </c>
      <c r="O389">
        <v>1317.43</v>
      </c>
      <c r="P389">
        <v>1371.71632079089</v>
      </c>
      <c r="Q389">
        <v>1333.9541412224801</v>
      </c>
      <c r="R389">
        <v>16.151601646614299</v>
      </c>
      <c r="S389" s="1">
        <f>(Table2[[#This Row],[Close Price]]-Table2[[#This Row],[20D EMA]])/Table2[[#This Row],[20D EMA]]</f>
        <v>-0.15392089143256185</v>
      </c>
      <c r="T389" s="1">
        <f>(Table2[[#This Row],[Close Price]]-Table2[[#This Row],[50D EMA]])/Table2[[#This Row],[50D EMA]]</f>
        <v>-0.1874048714698337</v>
      </c>
      <c r="U389" s="1">
        <f>(Table2[[#This Row],[Close Price]]-Table2[[#This Row],[200D EMA]])/Table2[[#This Row],[200D EMA]]</f>
        <v>-0.16440155957797947</v>
      </c>
      <c r="V389">
        <v>2.5292659256209702</v>
      </c>
      <c r="W389">
        <v>995.65</v>
      </c>
      <c r="X389">
        <v>1160.7</v>
      </c>
      <c r="Y389">
        <v>995.65</v>
      </c>
      <c r="Z389">
        <v>1321.45</v>
      </c>
      <c r="AA389">
        <v>995.65</v>
      </c>
      <c r="AB389">
        <v>1397.95</v>
      </c>
      <c r="AC389" s="1">
        <f>(Table2[[#This Row],[Close Price]]/Table2[[#This Row],[Day Low]])-1</f>
        <v>0.11951991161552766</v>
      </c>
      <c r="AD389" s="1">
        <f>(Table2[[#This Row],[Day High]]/Table2[[#This Row],[Close Price]])-1</f>
        <v>4.1313416767595257E-2</v>
      </c>
      <c r="AE389" s="1">
        <f>(Table2[[#This Row],[Close Price]]/Table2[[#This Row],[Current Week Low]])-1</f>
        <v>0.11951991161552766</v>
      </c>
      <c r="AF389" s="1">
        <f>(Table2[[#This Row],[Current Week High]]/Table2[[#This Row],[Close Price]])-1</f>
        <v>0.18552908984883132</v>
      </c>
      <c r="AG389" s="1">
        <f>(Table2[[#This Row],[Close Price]]/Table2[[#This Row],[Current Month Low]])-1</f>
        <v>0.11951991161552766</v>
      </c>
      <c r="AH389" s="1">
        <f>(Table2[[#This Row],[Current Month High]]/Table2[[#This Row],[Close Price]])-1</f>
        <v>0.254160498811286</v>
      </c>
      <c r="AI389">
        <v>45.462701296371002</v>
      </c>
      <c r="AJ389">
        <v>41.993630573248403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-0.16</v>
      </c>
      <c r="AM389" t="s">
        <v>3149</v>
      </c>
      <c r="AN389">
        <v>-20.059999999999999</v>
      </c>
      <c r="AO389" t="s">
        <v>3149</v>
      </c>
      <c r="AP389">
        <v>4.5255586855725997E-2</v>
      </c>
      <c r="AQ389">
        <f>(Table2[[#This Row],[Sharpe Ratio]]-AVERAGE(Table2[Sharpe Ratio]))/_xlfn.STDEV.P(Table2[Sharpe Ratio])</f>
        <v>-0.12744007770018323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158</v>
      </c>
      <c r="AT389">
        <f>_xlfn.RANK.AVG(Table2[[#This Row],[6M Return vs Nifty Z-Score]],Table2[6M Return vs Nifty Z-Score])</f>
        <v>619</v>
      </c>
      <c r="AU389">
        <f>_xlfn.RANK.AVG(Table2[[#This Row],[Sharpe Ratio Z-Score]],Table2[Sharpe Ratio Z-Score])</f>
        <v>388</v>
      </c>
      <c r="AV389">
        <f>(Table2[[#This Row],[Rank 1Y]]+Table2[[#This Row],[Rank 6M]]+Table2[[#This Row],[Rank Sharpe]])/3</f>
        <v>388.33333333333331</v>
      </c>
    </row>
    <row r="390" spans="1:48" x14ac:dyDescent="0.3">
      <c r="A390" t="s">
        <v>676</v>
      </c>
      <c r="B390" t="s">
        <v>677</v>
      </c>
      <c r="C390" t="s">
        <v>3108</v>
      </c>
      <c r="D390" t="s">
        <v>247</v>
      </c>
      <c r="E390">
        <v>25569.253727324998</v>
      </c>
      <c r="F390">
        <v>1258.95</v>
      </c>
      <c r="G390">
        <v>-17.892851910237699</v>
      </c>
      <c r="H390">
        <f>(Table2[[#This Row],[1Y Return vs Nifty]]-AVERAGE(Table2[1Y Return vs Nifty]))/_xlfn.STDEV.P(Table2[1Y Return vs Nifty])</f>
        <v>-0.68503942070371904</v>
      </c>
      <c r="I390">
        <v>5.1024322150376804</v>
      </c>
      <c r="J390">
        <f>(Table2[[#This Row],[1M Return vs Nifty]]-AVERAGE(Table2[1M Return vs Nifty]))/_xlfn.STDEV.P(Table2[1M Return vs Nifty])</f>
        <v>0.75884677025624125</v>
      </c>
      <c r="K390">
        <v>-5.5829969466906597</v>
      </c>
      <c r="L390">
        <f>(Table2[[#This Row],[6M Return vs Nifty]]-AVERAGE(Table2[6M Return vs Nifty]))/_xlfn.STDEV.P(Table2[6M Return vs Nifty])</f>
        <v>-0.2647184297005481</v>
      </c>
      <c r="M390">
        <v>0.31538039319268901</v>
      </c>
      <c r="N390">
        <f>(Table2[[#This Row],[1W Return vs Nifty]]-AVERAGE(Table2[1W Return vs Nifty]))/_xlfn.STDEV.P(Table2[1W Return vs Nifty])</f>
        <v>-0.21699093401148647</v>
      </c>
      <c r="O390">
        <v>1258.82</v>
      </c>
      <c r="P390">
        <v>1255.61597487464</v>
      </c>
      <c r="Q390">
        <v>1228.6957486490601</v>
      </c>
      <c r="R390">
        <v>48.920345725396501</v>
      </c>
      <c r="S390" s="1">
        <f>(Table2[[#This Row],[Close Price]]-Table2[[#This Row],[20D EMA]])/Table2[[#This Row],[20D EMA]]</f>
        <v>1.0327131758322012E-4</v>
      </c>
      <c r="T390" s="1">
        <f>(Table2[[#This Row],[Close Price]]-Table2[[#This Row],[50D EMA]])/Table2[[#This Row],[50D EMA]]</f>
        <v>2.6552904646605447E-3</v>
      </c>
      <c r="U390" s="1">
        <f>(Table2[[#This Row],[Close Price]]-Table2[[#This Row],[200D EMA]])/Table2[[#This Row],[200D EMA]]</f>
        <v>2.4623061798825497E-2</v>
      </c>
      <c r="V390">
        <v>0.96912182921932</v>
      </c>
      <c r="W390">
        <v>1247.25</v>
      </c>
      <c r="X390">
        <v>1266.55</v>
      </c>
      <c r="Y390">
        <v>1247.25</v>
      </c>
      <c r="Z390">
        <v>1298</v>
      </c>
      <c r="AA390">
        <v>1185</v>
      </c>
      <c r="AB390">
        <v>1319.7</v>
      </c>
      <c r="AC390" s="1">
        <f>(Table2[[#This Row],[Close Price]]/Table2[[#This Row],[Day Low]])-1</f>
        <v>9.3806374022851191E-3</v>
      </c>
      <c r="AD390" s="1">
        <f>(Table2[[#This Row],[Day High]]/Table2[[#This Row],[Close Price]])-1</f>
        <v>6.036776678978395E-3</v>
      </c>
      <c r="AE390" s="1">
        <f>(Table2[[#This Row],[Close Price]]/Table2[[#This Row],[Current Week Low]])-1</f>
        <v>9.3806374022851191E-3</v>
      </c>
      <c r="AF390" s="1">
        <f>(Table2[[#This Row],[Current Week High]]/Table2[[#This Row],[Close Price]])-1</f>
        <v>3.1017911751856753E-2</v>
      </c>
      <c r="AG390" s="1">
        <f>(Table2[[#This Row],[Close Price]]/Table2[[#This Row],[Current Month Low]])-1</f>
        <v>6.2405063291139262E-2</v>
      </c>
      <c r="AH390" s="1">
        <f>(Table2[[#This Row],[Current Month High]]/Table2[[#This Row],[Close Price]])-1</f>
        <v>4.825449779578217E-2</v>
      </c>
      <c r="AI390">
        <v>14.7702450454744</v>
      </c>
      <c r="AJ390">
        <v>16.5694444444444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0.05</v>
      </c>
      <c r="AM390" t="s">
        <v>3150</v>
      </c>
      <c r="AN390">
        <v>0.86</v>
      </c>
      <c r="AO390" t="s">
        <v>3150</v>
      </c>
      <c r="AP390">
        <v>0.103197574394803</v>
      </c>
      <c r="AQ390">
        <f>(Table2[[#This Row],[Sharpe Ratio]]-AVERAGE(Table2[Sharpe Ratio]))/_xlfn.STDEV.P(Table2[Sharpe Ratio])</f>
        <v>0.54738290476567486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0.13948089060616251</v>
      </c>
      <c r="AS390">
        <f>_xlfn.RANK.AVG(Table2[[#This Row],[1Y Return vs Nifty Z-Score]],Table2[1Y Return vs Nifty Z-Score])</f>
        <v>554</v>
      </c>
      <c r="AT390">
        <f>_xlfn.RANK.AVG(Table2[[#This Row],[6M Return vs Nifty Z-Score]],Table2[6M Return vs Nifty Z-Score])</f>
        <v>402</v>
      </c>
      <c r="AU390">
        <f>_xlfn.RANK.AVG(Table2[[#This Row],[Sharpe Ratio Z-Score]],Table2[Sharpe Ratio Z-Score])</f>
        <v>212</v>
      </c>
      <c r="AV390">
        <f>(Table2[[#This Row],[Rank 1Y]]+Table2[[#This Row],[Rank 6M]]+Table2[[#This Row],[Rank Sharpe]])/3</f>
        <v>389.33333333333331</v>
      </c>
    </row>
    <row r="391" spans="1:48" x14ac:dyDescent="0.3">
      <c r="A391" t="s">
        <v>538</v>
      </c>
      <c r="B391" t="s">
        <v>539</v>
      </c>
      <c r="C391" t="s">
        <v>3118</v>
      </c>
      <c r="D391" t="s">
        <v>270</v>
      </c>
      <c r="E391">
        <v>35724.065298720001</v>
      </c>
      <c r="F391">
        <v>2619.1999999999998</v>
      </c>
      <c r="G391">
        <v>7.6745794619843002</v>
      </c>
      <c r="H391">
        <f>(Table2[[#This Row],[1Y Return vs Nifty]]-AVERAGE(Table2[1Y Return vs Nifty]))/_xlfn.STDEV.P(Table2[1Y Return vs Nifty])</f>
        <v>-0.16503254923453611</v>
      </c>
      <c r="I391">
        <v>-0.46026153882809401</v>
      </c>
      <c r="J391">
        <f>(Table2[[#This Row],[1M Return vs Nifty]]-AVERAGE(Table2[1M Return vs Nifty]))/_xlfn.STDEV.P(Table2[1M Return vs Nifty])</f>
        <v>0.17165967004783111</v>
      </c>
      <c r="K391">
        <v>0.42927570222835598</v>
      </c>
      <c r="L391">
        <f>(Table2[[#This Row],[6M Return vs Nifty]]-AVERAGE(Table2[6M Return vs Nifty]))/_xlfn.STDEV.P(Table2[6M Return vs Nifty])</f>
        <v>-6.1315841852362517E-2</v>
      </c>
      <c r="M391">
        <v>6.8291566100393002</v>
      </c>
      <c r="N391">
        <f>(Table2[[#This Row],[1W Return vs Nifty]]-AVERAGE(Table2[1W Return vs Nifty]))/_xlfn.STDEV.P(Table2[1W Return vs Nifty])</f>
        <v>1.3715327721451589</v>
      </c>
      <c r="O391">
        <v>2674.61</v>
      </c>
      <c r="P391">
        <v>2744.5188457269701</v>
      </c>
      <c r="Q391">
        <v>2613.24105715634</v>
      </c>
      <c r="R391">
        <v>46.563975670387897</v>
      </c>
      <c r="S391" s="1">
        <f>(Table2[[#This Row],[Close Price]]-Table2[[#This Row],[20D EMA]])/Table2[[#This Row],[20D EMA]]</f>
        <v>-2.0717039119722242E-2</v>
      </c>
      <c r="T391" s="1">
        <f>(Table2[[#This Row],[Close Price]]-Table2[[#This Row],[50D EMA]])/Table2[[#This Row],[50D EMA]]</f>
        <v>-4.5661499436261195E-2</v>
      </c>
      <c r="U391" s="1">
        <f>(Table2[[#This Row],[Close Price]]-Table2[[#This Row],[200D EMA]])/Table2[[#This Row],[200D EMA]]</f>
        <v>2.2802882372222233E-3</v>
      </c>
      <c r="V391">
        <v>1.34671173704178</v>
      </c>
      <c r="W391">
        <v>2607.65</v>
      </c>
      <c r="X391">
        <v>2675.9</v>
      </c>
      <c r="Y391">
        <v>2511.75</v>
      </c>
      <c r="Z391">
        <v>2714</v>
      </c>
      <c r="AA391">
        <v>2453</v>
      </c>
      <c r="AB391">
        <v>2885.1</v>
      </c>
      <c r="AC391" s="1">
        <f>(Table2[[#This Row],[Close Price]]/Table2[[#This Row],[Day Low]])-1</f>
        <v>4.4292754012231761E-3</v>
      </c>
      <c r="AD391" s="1">
        <f>(Table2[[#This Row],[Day High]]/Table2[[#This Row],[Close Price]])-1</f>
        <v>2.1647831398900585E-2</v>
      </c>
      <c r="AE391" s="1">
        <f>(Table2[[#This Row],[Close Price]]/Table2[[#This Row],[Current Week Low]])-1</f>
        <v>4.2778938986762105E-2</v>
      </c>
      <c r="AF391" s="1">
        <f>(Table2[[#This Row],[Current Week High]]/Table2[[#This Row],[Close Price]])-1</f>
        <v>3.6194257788637829E-2</v>
      </c>
      <c r="AG391" s="1">
        <f>(Table2[[#This Row],[Close Price]]/Table2[[#This Row],[Current Month Low]])-1</f>
        <v>6.7753770892784226E-2</v>
      </c>
      <c r="AH391" s="1">
        <f>(Table2[[#This Row],[Current Month High]]/Table2[[#This Row],[Close Price]])-1</f>
        <v>0.10151954795357354</v>
      </c>
      <c r="AI391">
        <v>20.991142333536899</v>
      </c>
      <c r="AJ391">
        <v>29.599208312716399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0.04</v>
      </c>
      <c r="AM391" t="s">
        <v>3150</v>
      </c>
      <c r="AN391">
        <v>-1.02</v>
      </c>
      <c r="AO391" t="s">
        <v>3149</v>
      </c>
      <c r="AP391">
        <v>4.1888428283779998E-3</v>
      </c>
      <c r="AQ391">
        <f>(Table2[[#This Row],[Sharpe Ratio]]-AVERAGE(Table2[Sharpe Ratio]))/_xlfn.STDEV.P(Table2[Sharpe Ratio])</f>
        <v>-0.60572506345437405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353</v>
      </c>
      <c r="AT391">
        <f>_xlfn.RANK.AVG(Table2[[#This Row],[6M Return vs Nifty Z-Score]],Table2[6M Return vs Nifty Z-Score])</f>
        <v>323</v>
      </c>
      <c r="AU391">
        <f>_xlfn.RANK.AVG(Table2[[#This Row],[Sharpe Ratio Z-Score]],Table2[Sharpe Ratio Z-Score])</f>
        <v>497</v>
      </c>
      <c r="AV391">
        <f>(Table2[[#This Row],[Rank 1Y]]+Table2[[#This Row],[Rank 6M]]+Table2[[#This Row],[Rank Sharpe]])/3</f>
        <v>391</v>
      </c>
    </row>
    <row r="392" spans="1:48" x14ac:dyDescent="0.3">
      <c r="A392" t="s">
        <v>241</v>
      </c>
      <c r="B392" t="s">
        <v>242</v>
      </c>
      <c r="C392" t="s">
        <v>3104</v>
      </c>
      <c r="D392" t="s">
        <v>43</v>
      </c>
      <c r="E392">
        <v>98046.346091105006</v>
      </c>
      <c r="F392">
        <v>678.55</v>
      </c>
      <c r="G392">
        <v>5.2651070745294399</v>
      </c>
      <c r="H392">
        <f>(Table2[[#This Row],[1Y Return vs Nifty]]-AVERAGE(Table2[1Y Return vs Nifty]))/_xlfn.STDEV.P(Table2[1Y Return vs Nifty])</f>
        <v>-0.21403794910638471</v>
      </c>
      <c r="I392">
        <v>-2.5590790284142702</v>
      </c>
      <c r="J392">
        <f>(Table2[[#This Row],[1M Return vs Nifty]]-AVERAGE(Table2[1M Return vs Nifty]))/_xlfn.STDEV.P(Table2[1M Return vs Nifty])</f>
        <v>-4.9887409498000579E-2</v>
      </c>
      <c r="K392">
        <v>13.3075333259965</v>
      </c>
      <c r="L392">
        <f>(Table2[[#This Row],[6M Return vs Nifty]]-AVERAGE(Table2[6M Return vs Nifty]))/_xlfn.STDEV.P(Table2[6M Return vs Nifty])</f>
        <v>0.37437147318000485</v>
      </c>
      <c r="M392">
        <v>0.26858758104642799</v>
      </c>
      <c r="N392">
        <f>(Table2[[#This Row],[1W Return vs Nifty]]-AVERAGE(Table2[1W Return vs Nifty]))/_xlfn.STDEV.P(Table2[1W Return vs Nifty])</f>
        <v>-0.22840236248209106</v>
      </c>
      <c r="O392">
        <v>714.11</v>
      </c>
      <c r="P392">
        <v>726.70872597369305</v>
      </c>
      <c r="Q392">
        <v>664.88653984614098</v>
      </c>
      <c r="R392">
        <v>21.039652740994999</v>
      </c>
      <c r="S392" s="1">
        <f>(Table2[[#This Row],[Close Price]]-Table2[[#This Row],[20D EMA]])/Table2[[#This Row],[20D EMA]]</f>
        <v>-4.9796249877469938E-2</v>
      </c>
      <c r="T392" s="1">
        <f>(Table2[[#This Row],[Close Price]]-Table2[[#This Row],[50D EMA]])/Table2[[#This Row],[50D EMA]]</f>
        <v>-6.6269640438356925E-2</v>
      </c>
      <c r="U392" s="1">
        <f>(Table2[[#This Row],[Close Price]]-Table2[[#This Row],[200D EMA]])/Table2[[#This Row],[200D EMA]]</f>
        <v>2.0550062807739786E-2</v>
      </c>
      <c r="V392">
        <v>0.67424482643179096</v>
      </c>
      <c r="W392">
        <v>676</v>
      </c>
      <c r="X392">
        <v>688.65</v>
      </c>
      <c r="Y392">
        <v>668.3</v>
      </c>
      <c r="Z392">
        <v>698.75</v>
      </c>
      <c r="AA392">
        <v>668.3</v>
      </c>
      <c r="AB392">
        <v>750</v>
      </c>
      <c r="AC392" s="1">
        <f>(Table2[[#This Row],[Close Price]]/Table2[[#This Row],[Day Low]])-1</f>
        <v>3.772189349112276E-3</v>
      </c>
      <c r="AD392" s="1">
        <f>(Table2[[#This Row],[Day High]]/Table2[[#This Row],[Close Price]])-1</f>
        <v>1.4884680568860054E-2</v>
      </c>
      <c r="AE392" s="1">
        <f>(Table2[[#This Row],[Close Price]]/Table2[[#This Row],[Current Week Low]])-1</f>
        <v>1.5337423312883347E-2</v>
      </c>
      <c r="AF392" s="1">
        <f>(Table2[[#This Row],[Current Week High]]/Table2[[#This Row],[Close Price]])-1</f>
        <v>2.9769361137720107E-2</v>
      </c>
      <c r="AG392" s="1">
        <f>(Table2[[#This Row],[Close Price]]/Table2[[#This Row],[Current Month Low]])-1</f>
        <v>1.5337423312883347E-2</v>
      </c>
      <c r="AH392" s="1">
        <f>(Table2[[#This Row],[Current Month High]]/Table2[[#This Row],[Close Price]])-1</f>
        <v>0.10529806204406467</v>
      </c>
      <c r="AI392">
        <v>17.426866111561399</v>
      </c>
      <c r="AJ392">
        <v>46.412773762002303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-0.08</v>
      </c>
      <c r="AM392" t="s">
        <v>3149</v>
      </c>
      <c r="AN392">
        <v>-8.91</v>
      </c>
      <c r="AO392" t="s">
        <v>3149</v>
      </c>
      <c r="AP392">
        <v>-1.4452275226957001E-2</v>
      </c>
      <c r="AQ392">
        <f>(Table2[[#This Row],[Sharpe Ratio]]-AVERAGE(Table2[Sharpe Ratio]))/_xlfn.STDEV.P(Table2[Sharpe Ratio])</f>
        <v>-0.82282936755018254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381</v>
      </c>
      <c r="AT392">
        <f>_xlfn.RANK.AVG(Table2[[#This Row],[6M Return vs Nifty Z-Score]],Table2[6M Return vs Nifty Z-Score])</f>
        <v>201</v>
      </c>
      <c r="AU392">
        <f>_xlfn.RANK.AVG(Table2[[#This Row],[Sharpe Ratio Z-Score]],Table2[Sharpe Ratio Z-Score])</f>
        <v>593</v>
      </c>
      <c r="AV392">
        <f>(Table2[[#This Row],[Rank 1Y]]+Table2[[#This Row],[Rank 6M]]+Table2[[#This Row],[Rank Sharpe]])/3</f>
        <v>391.66666666666669</v>
      </c>
    </row>
    <row r="393" spans="1:48" x14ac:dyDescent="0.3">
      <c r="A393" t="s">
        <v>436</v>
      </c>
      <c r="B393" t="s">
        <v>437</v>
      </c>
      <c r="C393" t="s">
        <v>568</v>
      </c>
      <c r="D393" t="s">
        <v>438</v>
      </c>
      <c r="E393">
        <v>49576.404538980001</v>
      </c>
      <c r="F393">
        <v>44447.7</v>
      </c>
      <c r="G393">
        <v>0.279165803460379</v>
      </c>
      <c r="H393">
        <f>(Table2[[#This Row],[1Y Return vs Nifty]]-AVERAGE(Table2[1Y Return vs Nifty]))/_xlfn.STDEV.P(Table2[1Y Return vs Nifty])</f>
        <v>-0.31544523104846495</v>
      </c>
      <c r="I393">
        <v>3.3963863794995799</v>
      </c>
      <c r="J393">
        <f>(Table2[[#This Row],[1M Return vs Nifty]]-AVERAGE(Table2[1M Return vs Nifty]))/_xlfn.STDEV.P(Table2[1M Return vs Nifty])</f>
        <v>0.57875990024005963</v>
      </c>
      <c r="K393">
        <v>22.492724669329402</v>
      </c>
      <c r="L393">
        <f>(Table2[[#This Row],[6M Return vs Nifty]]-AVERAGE(Table2[6M Return vs Nifty]))/_xlfn.STDEV.P(Table2[6M Return vs Nifty])</f>
        <v>0.68511780792092458</v>
      </c>
      <c r="M393">
        <v>-1.16333087081368</v>
      </c>
      <c r="N393">
        <f>(Table2[[#This Row],[1W Return vs Nifty]]-AVERAGE(Table2[1W Return vs Nifty]))/_xlfn.STDEV.P(Table2[1W Return vs Nifty])</f>
        <v>-0.57760631581717836</v>
      </c>
      <c r="O393">
        <v>44727.93</v>
      </c>
      <c r="P393">
        <v>43765.042071240699</v>
      </c>
      <c r="Q393">
        <v>40728.694247583102</v>
      </c>
      <c r="R393">
        <v>44.939229865770201</v>
      </c>
      <c r="S393" s="1">
        <f>(Table2[[#This Row],[Close Price]]-Table2[[#This Row],[20D EMA]])/Table2[[#This Row],[20D EMA]]</f>
        <v>-6.2652128099825594E-3</v>
      </c>
      <c r="T393" s="1">
        <f>(Table2[[#This Row],[Close Price]]-Table2[[#This Row],[50D EMA]])/Table2[[#This Row],[50D EMA]]</f>
        <v>1.5598246830154251E-2</v>
      </c>
      <c r="U393" s="1">
        <f>(Table2[[#This Row],[Close Price]]-Table2[[#This Row],[200D EMA]])/Table2[[#This Row],[200D EMA]]</f>
        <v>9.1311686296881134E-2</v>
      </c>
      <c r="V393">
        <v>1.86135859933797</v>
      </c>
      <c r="W393">
        <v>44111.15</v>
      </c>
      <c r="X393">
        <v>45210.2</v>
      </c>
      <c r="Y393">
        <v>43969.55</v>
      </c>
      <c r="Z393">
        <v>45646.15</v>
      </c>
      <c r="AA393">
        <v>42621.05</v>
      </c>
      <c r="AB393">
        <v>48393.7</v>
      </c>
      <c r="AC393" s="1">
        <f>(Table2[[#This Row],[Close Price]]/Table2[[#This Row],[Day Low]])-1</f>
        <v>7.6295902509908586E-3</v>
      </c>
      <c r="AD393" s="1">
        <f>(Table2[[#This Row],[Day High]]/Table2[[#This Row],[Close Price]])-1</f>
        <v>1.7154993396733653E-2</v>
      </c>
      <c r="AE393" s="1">
        <f>(Table2[[#This Row],[Close Price]]/Table2[[#This Row],[Current Week Low]])-1</f>
        <v>1.0874571152081236E-2</v>
      </c>
      <c r="AF393" s="1">
        <f>(Table2[[#This Row],[Current Week High]]/Table2[[#This Row],[Close Price]])-1</f>
        <v>2.6963149949266407E-2</v>
      </c>
      <c r="AG393" s="1">
        <f>(Table2[[#This Row],[Close Price]]/Table2[[#This Row],[Current Month Low]])-1</f>
        <v>4.2857930529632604E-2</v>
      </c>
      <c r="AH393" s="1">
        <f>(Table2[[#This Row],[Current Month High]]/Table2[[#This Row],[Close Price]])-1</f>
        <v>8.8778496975096655E-2</v>
      </c>
      <c r="AI393">
        <v>8.8778496975096601</v>
      </c>
      <c r="AJ393">
        <v>34.404695487306398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0.16</v>
      </c>
      <c r="AM393" t="s">
        <v>3150</v>
      </c>
      <c r="AN393">
        <v>2.41</v>
      </c>
      <c r="AO393" t="s">
        <v>3150</v>
      </c>
      <c r="AP393">
        <v>-2.0768485343655999E-2</v>
      </c>
      <c r="AQ393">
        <f>(Table2[[#This Row],[Sharpe Ratio]]-AVERAGE(Table2[Sharpe Ratio]))/_xlfn.STDEV.P(Table2[Sharpe Ratio])</f>
        <v>-0.89639128576980298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-0.52556512447446202</v>
      </c>
      <c r="AS393">
        <f>_xlfn.RANK.AVG(Table2[[#This Row],[1Y Return vs Nifty Z-Score]],Table2[1Y Return vs Nifty Z-Score])</f>
        <v>420</v>
      </c>
      <c r="AT393">
        <f>_xlfn.RANK.AVG(Table2[[#This Row],[6M Return vs Nifty Z-Score]],Table2[6M Return vs Nifty Z-Score])</f>
        <v>147</v>
      </c>
      <c r="AU393">
        <f>_xlfn.RANK.AVG(Table2[[#This Row],[Sharpe Ratio Z-Score]],Table2[Sharpe Ratio Z-Score])</f>
        <v>608</v>
      </c>
      <c r="AV393">
        <f>(Table2[[#This Row],[Rank 1Y]]+Table2[[#This Row],[Rank 6M]]+Table2[[#This Row],[Rank Sharpe]])/3</f>
        <v>391.66666666666669</v>
      </c>
    </row>
    <row r="394" spans="1:48" x14ac:dyDescent="0.3">
      <c r="A394" t="s">
        <v>661</v>
      </c>
      <c r="B394" t="s">
        <v>662</v>
      </c>
      <c r="C394" t="s">
        <v>3108</v>
      </c>
      <c r="D394" t="s">
        <v>51</v>
      </c>
      <c r="E394">
        <v>26451.509350140001</v>
      </c>
      <c r="F394">
        <v>1702.05</v>
      </c>
      <c r="G394">
        <v>-6.6906670300598998</v>
      </c>
      <c r="H394">
        <f>(Table2[[#This Row],[1Y Return vs Nifty]]-AVERAGE(Table2[1Y Return vs Nifty]))/_xlfn.STDEV.P(Table2[1Y Return vs Nifty])</f>
        <v>-0.4572021761892191</v>
      </c>
      <c r="I394">
        <v>-6.0838848399097101</v>
      </c>
      <c r="J394">
        <f>(Table2[[#This Row],[1M Return vs Nifty]]-AVERAGE(Table2[1M Return vs Nifty]))/_xlfn.STDEV.P(Table2[1M Return vs Nifty])</f>
        <v>-0.42195903429514392</v>
      </c>
      <c r="K394">
        <v>-7.6776858299195698</v>
      </c>
      <c r="L394">
        <f>(Table2[[#This Row],[6M Return vs Nifty]]-AVERAGE(Table2[6M Return vs Nifty]))/_xlfn.STDEV.P(Table2[6M Return vs Nifty])</f>
        <v>-0.33558433423702833</v>
      </c>
      <c r="M394">
        <v>-2.0162929030866201</v>
      </c>
      <c r="N394">
        <f>(Table2[[#This Row],[1W Return vs Nifty]]-AVERAGE(Table2[1W Return vs Nifty]))/_xlfn.STDEV.P(Table2[1W Return vs Nifty])</f>
        <v>-0.78561935826908202</v>
      </c>
      <c r="O394">
        <v>1791.06</v>
      </c>
      <c r="P394">
        <v>1833.9200483536999</v>
      </c>
      <c r="Q394">
        <v>1765.5021708157899</v>
      </c>
      <c r="R394">
        <v>31.787762519258401</v>
      </c>
      <c r="S394" s="1">
        <f>(Table2[[#This Row],[Close Price]]-Table2[[#This Row],[20D EMA]])/Table2[[#This Row],[20D EMA]]</f>
        <v>-4.9696827576965592E-2</v>
      </c>
      <c r="T394" s="1">
        <f>(Table2[[#This Row],[Close Price]]-Table2[[#This Row],[50D EMA]])/Table2[[#This Row],[50D EMA]]</f>
        <v>-7.1906105433592382E-2</v>
      </c>
      <c r="U394" s="1">
        <f>(Table2[[#This Row],[Close Price]]-Table2[[#This Row],[200D EMA]])/Table2[[#This Row],[200D EMA]]</f>
        <v>-3.5940012912286844E-2</v>
      </c>
      <c r="V394">
        <v>0.74873943859284597</v>
      </c>
      <c r="W394">
        <v>1655.25</v>
      </c>
      <c r="X394">
        <v>1722</v>
      </c>
      <c r="Y394">
        <v>1655.25</v>
      </c>
      <c r="Z394">
        <v>1722</v>
      </c>
      <c r="AA394">
        <v>1655.25</v>
      </c>
      <c r="AB394">
        <v>1984</v>
      </c>
      <c r="AC394" s="1">
        <f>(Table2[[#This Row],[Close Price]]/Table2[[#This Row],[Day Low]])-1</f>
        <v>2.8273674671499771E-2</v>
      </c>
      <c r="AD394" s="1">
        <f>(Table2[[#This Row],[Day High]]/Table2[[#This Row],[Close Price]])-1</f>
        <v>1.1721159777914991E-2</v>
      </c>
      <c r="AE394" s="1">
        <f>(Table2[[#This Row],[Close Price]]/Table2[[#This Row],[Current Week Low]])-1</f>
        <v>2.8273674671499771E-2</v>
      </c>
      <c r="AF394" s="1">
        <f>(Table2[[#This Row],[Current Week High]]/Table2[[#This Row],[Close Price]])-1</f>
        <v>1.1721159777914991E-2</v>
      </c>
      <c r="AG394" s="1">
        <f>(Table2[[#This Row],[Close Price]]/Table2[[#This Row],[Current Month Low]])-1</f>
        <v>2.8273674671499771E-2</v>
      </c>
      <c r="AH394" s="1">
        <f>(Table2[[#This Row],[Current Month High]]/Table2[[#This Row],[Close Price]])-1</f>
        <v>0.16565318292647113</v>
      </c>
      <c r="AI394">
        <v>19.2679415998354</v>
      </c>
      <c r="AJ394">
        <v>24.146608315098401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-0.09</v>
      </c>
      <c r="AM394" t="s">
        <v>3149</v>
      </c>
      <c r="AN394">
        <v>-13.17</v>
      </c>
      <c r="AO394" t="s">
        <v>3149</v>
      </c>
      <c r="AP394">
        <v>8.2891260446868995E-2</v>
      </c>
      <c r="AQ394">
        <f>(Table2[[#This Row],[Sharpe Ratio]]-AVERAGE(Table2[Sharpe Ratio]))/_xlfn.STDEV.P(Table2[Sharpe Ratio])</f>
        <v>0.31088485001753147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473</v>
      </c>
      <c r="AT394">
        <f>_xlfn.RANK.AVG(Table2[[#This Row],[6M Return vs Nifty Z-Score]],Table2[6M Return vs Nifty Z-Score])</f>
        <v>432</v>
      </c>
      <c r="AU394">
        <f>_xlfn.RANK.AVG(Table2[[#This Row],[Sharpe Ratio Z-Score]],Table2[Sharpe Ratio Z-Score])</f>
        <v>270</v>
      </c>
      <c r="AV394">
        <f>(Table2[[#This Row],[Rank 1Y]]+Table2[[#This Row],[Rank 6M]]+Table2[[#This Row],[Rank Sharpe]])/3</f>
        <v>391.66666666666669</v>
      </c>
    </row>
    <row r="395" spans="1:48" x14ac:dyDescent="0.3">
      <c r="A395" t="s">
        <v>217</v>
      </c>
      <c r="B395" t="s">
        <v>218</v>
      </c>
      <c r="C395" t="s">
        <v>3104</v>
      </c>
      <c r="D395" t="s">
        <v>34</v>
      </c>
      <c r="E395">
        <v>110757.494273715</v>
      </c>
      <c r="F395">
        <v>96.37</v>
      </c>
      <c r="G395">
        <v>11.1971154327827</v>
      </c>
      <c r="H395">
        <f>(Table2[[#This Row],[1Y Return vs Nifty]]-AVERAGE(Table2[1Y Return vs Nifty]))/_xlfn.STDEV.P(Table2[1Y Return vs Nifty])</f>
        <v>-9.3388945966565579E-2</v>
      </c>
      <c r="I395">
        <v>3.0179452987232298</v>
      </c>
      <c r="J395">
        <f>(Table2[[#This Row],[1M Return vs Nifty]]-AVERAGE(Table2[1M Return vs Nifty]))/_xlfn.STDEV.P(Table2[1M Return vs Nifty])</f>
        <v>0.53881239806696701</v>
      </c>
      <c r="K395">
        <v>-27.401429428007901</v>
      </c>
      <c r="L395">
        <f>(Table2[[#This Row],[6M Return vs Nifty]]-AVERAGE(Table2[6M Return vs Nifty]))/_xlfn.STDEV.P(Table2[6M Return vs Nifty])</f>
        <v>-1.0028628700210911</v>
      </c>
      <c r="M395">
        <v>0.116887966590895</v>
      </c>
      <c r="N395">
        <f>(Table2[[#This Row],[1W Return vs Nifty]]-AVERAGE(Table2[1W Return vs Nifty]))/_xlfn.STDEV.P(Table2[1W Return vs Nifty])</f>
        <v>-0.26539755939324589</v>
      </c>
      <c r="O395">
        <v>101.73</v>
      </c>
      <c r="P395">
        <v>104.691533388594</v>
      </c>
      <c r="Q395">
        <v>108.317126620552</v>
      </c>
      <c r="R395">
        <v>29.905585252207601</v>
      </c>
      <c r="S395" s="1">
        <f>(Table2[[#This Row],[Close Price]]-Table2[[#This Row],[20D EMA]])/Table2[[#This Row],[20D EMA]]</f>
        <v>-5.2688489137914081E-2</v>
      </c>
      <c r="T395" s="1">
        <f>(Table2[[#This Row],[Close Price]]-Table2[[#This Row],[50D EMA]])/Table2[[#This Row],[50D EMA]]</f>
        <v>-7.9486211723598765E-2</v>
      </c>
      <c r="U395" s="1">
        <f>(Table2[[#This Row],[Close Price]]-Table2[[#This Row],[200D EMA]])/Table2[[#This Row],[200D EMA]]</f>
        <v>-0.11029766938338595</v>
      </c>
      <c r="V395">
        <v>0.92097485283200298</v>
      </c>
      <c r="W395">
        <v>94.81</v>
      </c>
      <c r="X395">
        <v>100.31</v>
      </c>
      <c r="Y395">
        <v>94.81</v>
      </c>
      <c r="Z395">
        <v>103.72</v>
      </c>
      <c r="AA395">
        <v>94.81</v>
      </c>
      <c r="AB395">
        <v>107.9</v>
      </c>
      <c r="AC395" s="1">
        <f>(Table2[[#This Row],[Close Price]]/Table2[[#This Row],[Day Low]])-1</f>
        <v>1.6453960552684332E-2</v>
      </c>
      <c r="AD395" s="1">
        <f>(Table2[[#This Row],[Day High]]/Table2[[#This Row],[Close Price]])-1</f>
        <v>4.08840925599252E-2</v>
      </c>
      <c r="AE395" s="1">
        <f>(Table2[[#This Row],[Close Price]]/Table2[[#This Row],[Current Week Low]])-1</f>
        <v>1.6453960552684332E-2</v>
      </c>
      <c r="AF395" s="1">
        <f>(Table2[[#This Row],[Current Week High]]/Table2[[#This Row],[Close Price]])-1</f>
        <v>7.6268548303413786E-2</v>
      </c>
      <c r="AG395" s="1">
        <f>(Table2[[#This Row],[Close Price]]/Table2[[#This Row],[Current Month Low]])-1</f>
        <v>1.6453960552684332E-2</v>
      </c>
      <c r="AH395" s="1">
        <f>(Table2[[#This Row],[Current Month High]]/Table2[[#This Row],[Close Price]])-1</f>
        <v>0.11964304244059365</v>
      </c>
      <c r="AI395">
        <v>48.282660579018298</v>
      </c>
      <c r="AJ395">
        <v>27.4735449735449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-0.16</v>
      </c>
      <c r="AM395" t="s">
        <v>3149</v>
      </c>
      <c r="AN395">
        <v>-4.57</v>
      </c>
      <c r="AO395" t="s">
        <v>3149</v>
      </c>
      <c r="AP395">
        <v>0.112722029468246</v>
      </c>
      <c r="AQ395">
        <f>(Table2[[#This Row],[Sharpe Ratio]]-AVERAGE(Table2[Sharpe Ratio]))/_xlfn.STDEV.P(Table2[Sharpe Ratio])</f>
        <v>0.65830973782759206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329</v>
      </c>
      <c r="AT395">
        <f>_xlfn.RANK.AVG(Table2[[#This Row],[6M Return vs Nifty Z-Score]],Table2[6M Return vs Nifty Z-Score])</f>
        <v>666</v>
      </c>
      <c r="AU395">
        <f>_xlfn.RANK.AVG(Table2[[#This Row],[Sharpe Ratio Z-Score]],Table2[Sharpe Ratio Z-Score])</f>
        <v>185</v>
      </c>
      <c r="AV395">
        <f>(Table2[[#This Row],[Rank 1Y]]+Table2[[#This Row],[Rank 6M]]+Table2[[#This Row],[Rank Sharpe]])/3</f>
        <v>393.33333333333331</v>
      </c>
    </row>
    <row r="396" spans="1:48" x14ac:dyDescent="0.3">
      <c r="A396" t="s">
        <v>475</v>
      </c>
      <c r="B396" t="s">
        <v>476</v>
      </c>
      <c r="C396" t="s">
        <v>3104</v>
      </c>
      <c r="D396" t="s">
        <v>54</v>
      </c>
      <c r="E396">
        <v>45217.517104999999</v>
      </c>
      <c r="F396">
        <v>4103.6000000000004</v>
      </c>
      <c r="G396">
        <v>11.5608445889915</v>
      </c>
      <c r="H396">
        <f>(Table2[[#This Row],[1Y Return vs Nifty]]-AVERAGE(Table2[1Y Return vs Nifty]))/_xlfn.STDEV.P(Table2[1Y Return vs Nifty])</f>
        <v>-8.5991188333870455E-2</v>
      </c>
      <c r="I396">
        <v>-13.451067217860301</v>
      </c>
      <c r="J396">
        <f>(Table2[[#This Row],[1M Return vs Nifty]]-AVERAGE(Table2[1M Return vs Nifty]))/_xlfn.STDEV.P(Table2[1M Return vs Nifty])</f>
        <v>-1.199624433223321</v>
      </c>
      <c r="K396">
        <v>-15.8067938257074</v>
      </c>
      <c r="L396">
        <f>(Table2[[#This Row],[6M Return vs Nifty]]-AVERAGE(Table2[6M Return vs Nifty]))/_xlfn.STDEV.P(Table2[6M Return vs Nifty])</f>
        <v>-0.61060206876008116</v>
      </c>
      <c r="M396">
        <v>-1.97973702011025</v>
      </c>
      <c r="N396">
        <f>(Table2[[#This Row],[1W Return vs Nifty]]-AVERAGE(Table2[1W Return vs Nifty]))/_xlfn.STDEV.P(Table2[1W Return vs Nifty])</f>
        <v>-0.77670442401677131</v>
      </c>
      <c r="O396">
        <v>4509.34</v>
      </c>
      <c r="P396">
        <v>4686.3994891643397</v>
      </c>
      <c r="Q396">
        <v>4387.7162599368303</v>
      </c>
      <c r="R396">
        <v>20.177169255818701</v>
      </c>
      <c r="S396" s="1">
        <f>(Table2[[#This Row],[Close Price]]-Table2[[#This Row],[20D EMA]])/Table2[[#This Row],[20D EMA]]</f>
        <v>-8.9977690748535205E-2</v>
      </c>
      <c r="T396" s="1">
        <f>(Table2[[#This Row],[Close Price]]-Table2[[#This Row],[50D EMA]])/Table2[[#This Row],[50D EMA]]</f>
        <v>-0.12435975432991989</v>
      </c>
      <c r="U396" s="1">
        <f>(Table2[[#This Row],[Close Price]]-Table2[[#This Row],[200D EMA]])/Table2[[#This Row],[200D EMA]]</f>
        <v>-6.4752651061561653E-2</v>
      </c>
      <c r="V396">
        <v>0.69427149843062597</v>
      </c>
      <c r="W396">
        <v>4027.3</v>
      </c>
      <c r="X396">
        <v>4239.55</v>
      </c>
      <c r="Y396">
        <v>4027.3</v>
      </c>
      <c r="Z396">
        <v>4239.55</v>
      </c>
      <c r="AA396">
        <v>4027.3</v>
      </c>
      <c r="AB396">
        <v>5025</v>
      </c>
      <c r="AC396" s="1">
        <f>(Table2[[#This Row],[Close Price]]/Table2[[#This Row],[Day Low]])-1</f>
        <v>1.8945695627343495E-2</v>
      </c>
      <c r="AD396" s="1">
        <f>(Table2[[#This Row],[Day High]]/Table2[[#This Row],[Close Price]])-1</f>
        <v>3.3129447314552918E-2</v>
      </c>
      <c r="AE396" s="1">
        <f>(Table2[[#This Row],[Close Price]]/Table2[[#This Row],[Current Week Low]])-1</f>
        <v>1.8945695627343495E-2</v>
      </c>
      <c r="AF396" s="1">
        <f>(Table2[[#This Row],[Current Week High]]/Table2[[#This Row],[Close Price]])-1</f>
        <v>3.3129447314552918E-2</v>
      </c>
      <c r="AG396" s="1">
        <f>(Table2[[#This Row],[Close Price]]/Table2[[#This Row],[Current Month Low]])-1</f>
        <v>1.8945695627343495E-2</v>
      </c>
      <c r="AH396" s="1">
        <f>(Table2[[#This Row],[Current Month High]]/Table2[[#This Row],[Close Price]])-1</f>
        <v>0.22453455502485609</v>
      </c>
      <c r="AI396">
        <v>34.902280924066602</v>
      </c>
      <c r="AJ396">
        <v>32.137624575357002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-0.16</v>
      </c>
      <c r="AM396" t="s">
        <v>3149</v>
      </c>
      <c r="AN396">
        <v>-15.75</v>
      </c>
      <c r="AO396" t="s">
        <v>3149</v>
      </c>
      <c r="AP396">
        <v>6.1470150943452997E-2</v>
      </c>
      <c r="AQ396">
        <f>(Table2[[#This Row],[Sharpe Ratio]]-AVERAGE(Table2[Sharpe Ratio]))/_xlfn.STDEV.P(Table2[Sharpe Ratio])</f>
        <v>6.1403297575549201E-2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326</v>
      </c>
      <c r="AT396">
        <f>_xlfn.RANK.AVG(Table2[[#This Row],[6M Return vs Nifty Z-Score]],Table2[6M Return vs Nifty Z-Score])</f>
        <v>522</v>
      </c>
      <c r="AU396">
        <f>_xlfn.RANK.AVG(Table2[[#This Row],[Sharpe Ratio Z-Score]],Table2[Sharpe Ratio Z-Score])</f>
        <v>337</v>
      </c>
      <c r="AV396">
        <f>(Table2[[#This Row],[Rank 1Y]]+Table2[[#This Row],[Rank 6M]]+Table2[[#This Row],[Rank Sharpe]])/3</f>
        <v>395</v>
      </c>
    </row>
    <row r="397" spans="1:48" x14ac:dyDescent="0.3">
      <c r="A397" t="s">
        <v>620</v>
      </c>
      <c r="B397" t="s">
        <v>621</v>
      </c>
      <c r="C397" t="s">
        <v>3121</v>
      </c>
      <c r="D397" t="s">
        <v>622</v>
      </c>
      <c r="E397">
        <v>28691.330759100001</v>
      </c>
      <c r="F397">
        <v>728.05</v>
      </c>
      <c r="G397">
        <v>-6.2474974283161</v>
      </c>
      <c r="H397">
        <f>(Table2[[#This Row],[1Y Return vs Nifty]]-AVERAGE(Table2[1Y Return vs Nifty]))/_xlfn.STDEV.P(Table2[1Y Return vs Nifty])</f>
        <v>-0.448188707656615</v>
      </c>
      <c r="I397">
        <v>2.9096074428297301</v>
      </c>
      <c r="J397">
        <f>(Table2[[#This Row],[1M Return vs Nifty]]-AVERAGE(Table2[1M Return vs Nifty]))/_xlfn.STDEV.P(Table2[1M Return vs Nifty])</f>
        <v>0.52737646535888072</v>
      </c>
      <c r="K397">
        <v>5.4194735006115797</v>
      </c>
      <c r="L397">
        <f>(Table2[[#This Row],[6M Return vs Nifty]]-AVERAGE(Table2[6M Return vs Nifty]))/_xlfn.STDEV.P(Table2[6M Return vs Nifty])</f>
        <v>0.10750869511336582</v>
      </c>
      <c r="M397">
        <v>4.2486740839825803</v>
      </c>
      <c r="N397">
        <f>(Table2[[#This Row],[1W Return vs Nifty]]-AVERAGE(Table2[1W Return vs Nifty]))/_xlfn.STDEV.P(Table2[1W Return vs Nifty])</f>
        <v>0.74222689341963388</v>
      </c>
      <c r="O397">
        <v>745.47</v>
      </c>
      <c r="P397">
        <v>766.84930752677599</v>
      </c>
      <c r="Q397">
        <v>735.40949714408202</v>
      </c>
      <c r="R397">
        <v>39.642551747022701</v>
      </c>
      <c r="S397" s="1">
        <f>(Table2[[#This Row],[Close Price]]-Table2[[#This Row],[20D EMA]])/Table2[[#This Row],[20D EMA]]</f>
        <v>-2.3367808228366094E-2</v>
      </c>
      <c r="T397" s="1">
        <f>(Table2[[#This Row],[Close Price]]-Table2[[#This Row],[50D EMA]])/Table2[[#This Row],[50D EMA]]</f>
        <v>-5.0595739144514103E-2</v>
      </c>
      <c r="U397" s="1">
        <f>(Table2[[#This Row],[Close Price]]-Table2[[#This Row],[200D EMA]])/Table2[[#This Row],[200D EMA]]</f>
        <v>-1.0007345802117363E-2</v>
      </c>
      <c r="V397">
        <v>0.73683186035995496</v>
      </c>
      <c r="W397">
        <v>725</v>
      </c>
      <c r="X397">
        <v>742.5</v>
      </c>
      <c r="Y397">
        <v>717.8</v>
      </c>
      <c r="Z397">
        <v>749.95</v>
      </c>
      <c r="AA397">
        <v>702.35</v>
      </c>
      <c r="AB397">
        <v>770.05</v>
      </c>
      <c r="AC397" s="1">
        <f>(Table2[[#This Row],[Close Price]]/Table2[[#This Row],[Day Low]])-1</f>
        <v>4.2068965517241264E-3</v>
      </c>
      <c r="AD397" s="1">
        <f>(Table2[[#This Row],[Day High]]/Table2[[#This Row],[Close Price]])-1</f>
        <v>1.9847537943822546E-2</v>
      </c>
      <c r="AE397" s="1">
        <f>(Table2[[#This Row],[Close Price]]/Table2[[#This Row],[Current Week Low]])-1</f>
        <v>1.4279743661187005E-2</v>
      </c>
      <c r="AF397" s="1">
        <f>(Table2[[#This Row],[Current Week High]]/Table2[[#This Row],[Close Price]])-1</f>
        <v>3.0080351624201862E-2</v>
      </c>
      <c r="AG397" s="1">
        <f>(Table2[[#This Row],[Close Price]]/Table2[[#This Row],[Current Month Low]])-1</f>
        <v>3.6591443012742753E-2</v>
      </c>
      <c r="AH397" s="1">
        <f>(Table2[[#This Row],[Current Month High]]/Table2[[#This Row],[Close Price]])-1</f>
        <v>5.7688345580660716E-2</v>
      </c>
      <c r="AI397">
        <v>26.502300666162999</v>
      </c>
      <c r="AJ397">
        <v>28.268146582100002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-0.01</v>
      </c>
      <c r="AM397" t="s">
        <v>3149</v>
      </c>
      <c r="AN397">
        <v>-3.41</v>
      </c>
      <c r="AO397" t="s">
        <v>3149</v>
      </c>
      <c r="AP397">
        <v>2.2407605058458999E-2</v>
      </c>
      <c r="AQ397">
        <f>(Table2[[#This Row],[Sharpe Ratio]]-AVERAGE(Table2[Sharpe Ratio]))/_xlfn.STDEV.P(Table2[Sharpe Ratio])</f>
        <v>-0.39353973831950489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469</v>
      </c>
      <c r="AT397">
        <f>_xlfn.RANK.AVG(Table2[[#This Row],[6M Return vs Nifty Z-Score]],Table2[6M Return vs Nifty Z-Score])</f>
        <v>279</v>
      </c>
      <c r="AU397">
        <f>_xlfn.RANK.AVG(Table2[[#This Row],[Sharpe Ratio Z-Score]],Table2[Sharpe Ratio Z-Score])</f>
        <v>442</v>
      </c>
      <c r="AV397">
        <f>(Table2[[#This Row],[Rank 1Y]]+Table2[[#This Row],[Rank 6M]]+Table2[[#This Row],[Rank Sharpe]])/3</f>
        <v>396.66666666666669</v>
      </c>
    </row>
    <row r="398" spans="1:48" x14ac:dyDescent="0.3">
      <c r="A398" t="s">
        <v>1165</v>
      </c>
      <c r="B398" t="s">
        <v>1166</v>
      </c>
      <c r="C398" t="s">
        <v>3109</v>
      </c>
      <c r="D398" t="s">
        <v>416</v>
      </c>
      <c r="E398">
        <v>9907.1940761850001</v>
      </c>
      <c r="F398">
        <v>361.55</v>
      </c>
      <c r="G398">
        <v>-7.5289764329159299</v>
      </c>
      <c r="H398">
        <f>(Table2[[#This Row],[1Y Return vs Nifty]]-AVERAGE(Table2[1Y Return vs Nifty]))/_xlfn.STDEV.P(Table2[1Y Return vs Nifty])</f>
        <v>-0.47425225226279683</v>
      </c>
      <c r="I398">
        <v>0.71539911712833504</v>
      </c>
      <c r="J398">
        <f>(Table2[[#This Row],[1M Return vs Nifty]]-AVERAGE(Table2[1M Return vs Nifty]))/_xlfn.STDEV.P(Table2[1M Return vs Nifty])</f>
        <v>0.29576011525397405</v>
      </c>
      <c r="K398">
        <v>-14.261565007172701</v>
      </c>
      <c r="L398">
        <f>(Table2[[#This Row],[6M Return vs Nifty]]-AVERAGE(Table2[6M Return vs Nifty]))/_xlfn.STDEV.P(Table2[6M Return vs Nifty])</f>
        <v>-0.55832507487423955</v>
      </c>
      <c r="M398">
        <v>5.1299911138159802</v>
      </c>
      <c r="N398">
        <f>(Table2[[#This Row],[1W Return vs Nifty]]-AVERAGE(Table2[1W Return vs Nifty]))/_xlfn.STDEV.P(Table2[1W Return vs Nifty])</f>
        <v>0.9571549087403185</v>
      </c>
      <c r="O398">
        <v>381.44</v>
      </c>
      <c r="P398">
        <v>394.95239166909499</v>
      </c>
      <c r="Q398">
        <v>399.32050997484703</v>
      </c>
      <c r="R398">
        <v>32.4589950193634</v>
      </c>
      <c r="S398" s="1">
        <f>(Table2[[#This Row],[Close Price]]-Table2[[#This Row],[20D EMA]])/Table2[[#This Row],[20D EMA]]</f>
        <v>-5.2144505033557012E-2</v>
      </c>
      <c r="T398" s="1">
        <f>(Table2[[#This Row],[Close Price]]-Table2[[#This Row],[50D EMA]])/Table2[[#This Row],[50D EMA]]</f>
        <v>-8.4573210274621349E-2</v>
      </c>
      <c r="U398" s="1">
        <f>(Table2[[#This Row],[Close Price]]-Table2[[#This Row],[200D EMA]])/Table2[[#This Row],[200D EMA]]</f>
        <v>-9.4586952163379132E-2</v>
      </c>
      <c r="V398">
        <v>0.69241710001064505</v>
      </c>
      <c r="W398">
        <v>359.1</v>
      </c>
      <c r="X398">
        <v>381.2</v>
      </c>
      <c r="Y398">
        <v>359.1</v>
      </c>
      <c r="Z398">
        <v>389.9</v>
      </c>
      <c r="AA398">
        <v>355.15</v>
      </c>
      <c r="AB398">
        <v>401.5</v>
      </c>
      <c r="AC398" s="1">
        <f>(Table2[[#This Row],[Close Price]]/Table2[[#This Row],[Day Low]])-1</f>
        <v>6.8226120857699524E-3</v>
      </c>
      <c r="AD398" s="1">
        <f>(Table2[[#This Row],[Day High]]/Table2[[#This Row],[Close Price]])-1</f>
        <v>5.43493292767252E-2</v>
      </c>
      <c r="AE398" s="1">
        <f>(Table2[[#This Row],[Close Price]]/Table2[[#This Row],[Current Week Low]])-1</f>
        <v>6.8226120857699524E-3</v>
      </c>
      <c r="AF398" s="1">
        <f>(Table2[[#This Row],[Current Week High]]/Table2[[#This Row],[Close Price]])-1</f>
        <v>7.841239109390119E-2</v>
      </c>
      <c r="AG398" s="1">
        <f>(Table2[[#This Row],[Close Price]]/Table2[[#This Row],[Current Month Low]])-1</f>
        <v>1.8020554695199253E-2</v>
      </c>
      <c r="AH398" s="1">
        <f>(Table2[[#This Row],[Current Month High]]/Table2[[#This Row],[Close Price]])-1</f>
        <v>0.11049647351680258</v>
      </c>
      <c r="AI398">
        <v>53.215322915226103</v>
      </c>
      <c r="AJ398">
        <v>8.9006024096385392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0.01</v>
      </c>
      <c r="AM398" t="s">
        <v>3150</v>
      </c>
      <c r="AN398">
        <v>-9.14</v>
      </c>
      <c r="AO398" t="s">
        <v>3149</v>
      </c>
      <c r="AP398">
        <v>0.106518358803483</v>
      </c>
      <c r="AQ398">
        <f>(Table2[[#This Row],[Sharpe Ratio]]-AVERAGE(Table2[Sharpe Ratio]))/_xlfn.STDEV.P(Table2[Sharpe Ratio])</f>
        <v>0.58605851349035376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481</v>
      </c>
      <c r="AT398">
        <f>_xlfn.RANK.AVG(Table2[[#This Row],[6M Return vs Nifty Z-Score]],Table2[6M Return vs Nifty Z-Score])</f>
        <v>506</v>
      </c>
      <c r="AU398">
        <f>_xlfn.RANK.AVG(Table2[[#This Row],[Sharpe Ratio Z-Score]],Table2[Sharpe Ratio Z-Score])</f>
        <v>204</v>
      </c>
      <c r="AV398">
        <f>(Table2[[#This Row],[Rank 1Y]]+Table2[[#This Row],[Rank 6M]]+Table2[[#This Row],[Rank Sharpe]])/3</f>
        <v>397</v>
      </c>
    </row>
    <row r="399" spans="1:48" x14ac:dyDescent="0.3">
      <c r="A399" t="s">
        <v>200</v>
      </c>
      <c r="B399" t="s">
        <v>201</v>
      </c>
      <c r="C399" t="s">
        <v>3108</v>
      </c>
      <c r="D399" t="s">
        <v>51</v>
      </c>
      <c r="E399">
        <v>118355.61304739999</v>
      </c>
      <c r="F399">
        <v>1465.5</v>
      </c>
      <c r="G399">
        <v>-0.60902907835565401</v>
      </c>
      <c r="H399">
        <f>(Table2[[#This Row],[1Y Return vs Nifty]]-AVERAGE(Table2[1Y Return vs Nifty]))/_xlfn.STDEV.P(Table2[1Y Return vs Nifty])</f>
        <v>-0.33350991009361519</v>
      </c>
      <c r="I399">
        <v>0.41793915495262501</v>
      </c>
      <c r="J399">
        <f>(Table2[[#This Row],[1M Return vs Nifty]]-AVERAGE(Table2[1M Return vs Nifty]))/_xlfn.STDEV.P(Table2[1M Return vs Nifty])</f>
        <v>0.26436082197152866</v>
      </c>
      <c r="K399">
        <v>-2.0349761233793902</v>
      </c>
      <c r="L399">
        <f>(Table2[[#This Row],[6M Return vs Nifty]]-AVERAGE(Table2[6M Return vs Nifty]))/_xlfn.STDEV.P(Table2[6M Return vs Nifty])</f>
        <v>-0.14468451584760314</v>
      </c>
      <c r="M399">
        <v>-1.16236825406865</v>
      </c>
      <c r="N399">
        <f>(Table2[[#This Row],[1W Return vs Nifty]]-AVERAGE(Table2[1W Return vs Nifty]))/_xlfn.STDEV.P(Table2[1W Return vs Nifty])</f>
        <v>-0.57737156112673171</v>
      </c>
      <c r="O399">
        <v>1526.27</v>
      </c>
      <c r="P399">
        <v>1554.64893164097</v>
      </c>
      <c r="Q399">
        <v>1489.4421080427501</v>
      </c>
      <c r="R399">
        <v>30.8327042291411</v>
      </c>
      <c r="S399" s="1">
        <f>(Table2[[#This Row],[Close Price]]-Table2[[#This Row],[20D EMA]])/Table2[[#This Row],[20D EMA]]</f>
        <v>-3.9816022066868892E-2</v>
      </c>
      <c r="T399" s="1">
        <f>(Table2[[#This Row],[Close Price]]-Table2[[#This Row],[50D EMA]])/Table2[[#This Row],[50D EMA]]</f>
        <v>-5.7343448946297539E-2</v>
      </c>
      <c r="U399" s="1">
        <f>(Table2[[#This Row],[Close Price]]-Table2[[#This Row],[200D EMA]])/Table2[[#This Row],[200D EMA]]</f>
        <v>-1.6074547586285168E-2</v>
      </c>
      <c r="V399">
        <v>0.85546833820556201</v>
      </c>
      <c r="W399">
        <v>1453.85</v>
      </c>
      <c r="X399">
        <v>1478.1</v>
      </c>
      <c r="Y399">
        <v>1453.85</v>
      </c>
      <c r="Z399">
        <v>1505.15</v>
      </c>
      <c r="AA399">
        <v>1453.85</v>
      </c>
      <c r="AB399">
        <v>1612.35</v>
      </c>
      <c r="AC399" s="1">
        <f>(Table2[[#This Row],[Close Price]]/Table2[[#This Row],[Day Low]])-1</f>
        <v>8.0132063142690502E-3</v>
      </c>
      <c r="AD399" s="1">
        <f>(Table2[[#This Row],[Day High]]/Table2[[#This Row],[Close Price]])-1</f>
        <v>8.597748208802436E-3</v>
      </c>
      <c r="AE399" s="1">
        <f>(Table2[[#This Row],[Close Price]]/Table2[[#This Row],[Current Week Low]])-1</f>
        <v>8.0132063142690502E-3</v>
      </c>
      <c r="AF399" s="1">
        <f>(Table2[[#This Row],[Current Week High]]/Table2[[#This Row],[Close Price]])-1</f>
        <v>2.7055612418969588E-2</v>
      </c>
      <c r="AG399" s="1">
        <f>(Table2[[#This Row],[Close Price]]/Table2[[#This Row],[Current Month Low]])-1</f>
        <v>8.0132063142690502E-3</v>
      </c>
      <c r="AH399" s="1">
        <f>(Table2[[#This Row],[Current Month High]]/Table2[[#This Row],[Close Price]])-1</f>
        <v>0.10020470829068562</v>
      </c>
      <c r="AI399">
        <v>16.141248720573099</v>
      </c>
      <c r="AJ399">
        <v>25.842600145979102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-0.06</v>
      </c>
      <c r="AM399" t="s">
        <v>3149</v>
      </c>
      <c r="AN399">
        <v>-6.03</v>
      </c>
      <c r="AO399" t="s">
        <v>3149</v>
      </c>
      <c r="AP399">
        <v>3.3956966446041001E-2</v>
      </c>
      <c r="AQ399">
        <f>(Table2[[#This Row],[Sharpe Ratio]]-AVERAGE(Table2[Sharpe Ratio]))/_xlfn.STDEV.P(Table2[Sharpe Ratio])</f>
        <v>-0.25902977709513608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426</v>
      </c>
      <c r="AT399">
        <f>_xlfn.RANK.AVG(Table2[[#This Row],[6M Return vs Nifty Z-Score]],Table2[6M Return vs Nifty Z-Score])</f>
        <v>354</v>
      </c>
      <c r="AU399">
        <f>_xlfn.RANK.AVG(Table2[[#This Row],[Sharpe Ratio Z-Score]],Table2[Sharpe Ratio Z-Score])</f>
        <v>414</v>
      </c>
      <c r="AV399">
        <f>(Table2[[#This Row],[Rank 1Y]]+Table2[[#This Row],[Rank 6M]]+Table2[[#This Row],[Rank Sharpe]])/3</f>
        <v>398</v>
      </c>
    </row>
    <row r="400" spans="1:48" x14ac:dyDescent="0.3">
      <c r="A400" t="s">
        <v>299</v>
      </c>
      <c r="B400" t="s">
        <v>300</v>
      </c>
      <c r="C400" t="s">
        <v>3104</v>
      </c>
      <c r="D400" t="s">
        <v>34</v>
      </c>
      <c r="E400">
        <v>85681.371801959904</v>
      </c>
      <c r="F400">
        <v>94.46</v>
      </c>
      <c r="G400">
        <v>5.0966301653147301</v>
      </c>
      <c r="H400">
        <f>(Table2[[#This Row],[1Y Return vs Nifty]]-AVERAGE(Table2[1Y Return vs Nifty]))/_xlfn.STDEV.P(Table2[1Y Return vs Nifty])</f>
        <v>-0.21746454089810935</v>
      </c>
      <c r="I400">
        <v>-1.32881929982901</v>
      </c>
      <c r="J400">
        <f>(Table2[[#This Row],[1M Return vs Nifty]]-AVERAGE(Table2[1M Return vs Nifty]))/_xlfn.STDEV.P(Table2[1M Return vs Nifty])</f>
        <v>7.9976407295641955E-2</v>
      </c>
      <c r="K400">
        <v>-22.352640238700999</v>
      </c>
      <c r="L400">
        <f>(Table2[[#This Row],[6M Return vs Nifty]]-AVERAGE(Table2[6M Return vs Nifty]))/_xlfn.STDEV.P(Table2[6M Return vs Nifty])</f>
        <v>-0.83205611414490732</v>
      </c>
      <c r="M400">
        <v>-0.84260103296712097</v>
      </c>
      <c r="N400">
        <f>(Table2[[#This Row],[1W Return vs Nifty]]-AVERAGE(Table2[1W Return vs Nifty]))/_xlfn.STDEV.P(Table2[1W Return vs Nifty])</f>
        <v>-0.49938948218182139</v>
      </c>
      <c r="O400">
        <v>100.75</v>
      </c>
      <c r="P400">
        <v>103.556644075996</v>
      </c>
      <c r="Q400">
        <v>104.69510853648799</v>
      </c>
      <c r="R400">
        <v>24.233739068283999</v>
      </c>
      <c r="S400" s="1">
        <f>(Table2[[#This Row],[Close Price]]-Table2[[#This Row],[20D EMA]])/Table2[[#This Row],[20D EMA]]</f>
        <v>-6.2431761786600558E-2</v>
      </c>
      <c r="T400" s="1">
        <f>(Table2[[#This Row],[Close Price]]-Table2[[#This Row],[50D EMA]])/Table2[[#This Row],[50D EMA]]</f>
        <v>-8.7842206139089968E-2</v>
      </c>
      <c r="U400" s="1">
        <f>(Table2[[#This Row],[Close Price]]-Table2[[#This Row],[200D EMA]])/Table2[[#This Row],[200D EMA]]</f>
        <v>-9.7761095810134174E-2</v>
      </c>
      <c r="V400">
        <v>0.87534364774567996</v>
      </c>
      <c r="W400">
        <v>92.52</v>
      </c>
      <c r="X400">
        <v>97.95</v>
      </c>
      <c r="Y400">
        <v>92.52</v>
      </c>
      <c r="Z400">
        <v>101.27</v>
      </c>
      <c r="AA400">
        <v>92.52</v>
      </c>
      <c r="AB400">
        <v>106.49</v>
      </c>
      <c r="AC400" s="1">
        <f>(Table2[[#This Row],[Close Price]]/Table2[[#This Row],[Day Low]])-1</f>
        <v>2.0968439256376925E-2</v>
      </c>
      <c r="AD400" s="1">
        <f>(Table2[[#This Row],[Day High]]/Table2[[#This Row],[Close Price]])-1</f>
        <v>3.6946855811984092E-2</v>
      </c>
      <c r="AE400" s="1">
        <f>(Table2[[#This Row],[Close Price]]/Table2[[#This Row],[Current Week Low]])-1</f>
        <v>2.0968439256376925E-2</v>
      </c>
      <c r="AF400" s="1">
        <f>(Table2[[#This Row],[Current Week High]]/Table2[[#This Row],[Close Price]])-1</f>
        <v>7.2094008045733737E-2</v>
      </c>
      <c r="AG400" s="1">
        <f>(Table2[[#This Row],[Close Price]]/Table2[[#This Row],[Current Month Low]])-1</f>
        <v>2.0968439256376925E-2</v>
      </c>
      <c r="AH400" s="1">
        <f>(Table2[[#This Row],[Current Month High]]/Table2[[#This Row],[Close Price]])-1</f>
        <v>0.1273554943891595</v>
      </c>
      <c r="AI400">
        <v>36.459877196697001</v>
      </c>
      <c r="AJ400">
        <v>21.413881748071901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-0.14000000000000001</v>
      </c>
      <c r="AM400" t="s">
        <v>3149</v>
      </c>
      <c r="AN400">
        <v>-9.14</v>
      </c>
      <c r="AO400" t="s">
        <v>3149</v>
      </c>
      <c r="AP400">
        <v>0.107236549979732</v>
      </c>
      <c r="AQ400">
        <f>(Table2[[#This Row],[Sharpe Ratio]]-AVERAGE(Table2[Sharpe Ratio]))/_xlfn.STDEV.P(Table2[Sharpe Ratio])</f>
        <v>0.59442294716136235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384</v>
      </c>
      <c r="AT400">
        <f>_xlfn.RANK.AVG(Table2[[#This Row],[6M Return vs Nifty Z-Score]],Table2[6M Return vs Nifty Z-Score])</f>
        <v>610</v>
      </c>
      <c r="AU400">
        <f>_xlfn.RANK.AVG(Table2[[#This Row],[Sharpe Ratio Z-Score]],Table2[Sharpe Ratio Z-Score])</f>
        <v>201</v>
      </c>
      <c r="AV400">
        <f>(Table2[[#This Row],[Rank 1Y]]+Table2[[#This Row],[Rank 6M]]+Table2[[#This Row],[Rank Sharpe]])/3</f>
        <v>398.33333333333331</v>
      </c>
    </row>
    <row r="401" spans="1:48" x14ac:dyDescent="0.3">
      <c r="A401" t="s">
        <v>1898</v>
      </c>
      <c r="B401" t="s">
        <v>1899</v>
      </c>
      <c r="C401" t="s">
        <v>3118</v>
      </c>
      <c r="D401" t="s">
        <v>490</v>
      </c>
      <c r="E401">
        <v>3722.5446741000001</v>
      </c>
      <c r="F401">
        <v>324.89999999999998</v>
      </c>
      <c r="G401">
        <v>-12.986911283115701</v>
      </c>
      <c r="H401">
        <f>(Table2[[#This Row],[1Y Return vs Nifty]]-AVERAGE(Table2[1Y Return vs Nifty]))/_xlfn.STDEV.P(Table2[1Y Return vs Nifty])</f>
        <v>-0.5852592433373307</v>
      </c>
      <c r="I401">
        <v>-11.664769105351301</v>
      </c>
      <c r="J401">
        <f>(Table2[[#This Row],[1M Return vs Nifty]]-AVERAGE(Table2[1M Return vs Nifty]))/_xlfn.STDEV.P(Table2[1M Return vs Nifty])</f>
        <v>-1.0110662894170055</v>
      </c>
      <c r="K401">
        <v>-12.2511129723117</v>
      </c>
      <c r="L401">
        <f>(Table2[[#This Row],[6M Return vs Nifty]]-AVERAGE(Table2[6M Return vs Nifty]))/_xlfn.STDEV.P(Table2[6M Return vs Nifty])</f>
        <v>-0.49030900665602556</v>
      </c>
      <c r="M401">
        <v>-6.06164866802483</v>
      </c>
      <c r="N401">
        <f>(Table2[[#This Row],[1W Return vs Nifty]]-AVERAGE(Table2[1W Return vs Nifty]))/_xlfn.STDEV.P(Table2[1W Return vs Nifty])</f>
        <v>-1.7721659202805049</v>
      </c>
      <c r="O401">
        <v>362.06</v>
      </c>
      <c r="P401">
        <v>374.39963756099701</v>
      </c>
      <c r="Q401">
        <v>368.619697895954</v>
      </c>
      <c r="R401">
        <v>17.9108117180552</v>
      </c>
      <c r="S401" s="1">
        <f>(Table2[[#This Row],[Close Price]]-Table2[[#This Row],[20D EMA]])/Table2[[#This Row],[20D EMA]]</f>
        <v>-0.10263492238855446</v>
      </c>
      <c r="T401" s="1">
        <f>(Table2[[#This Row],[Close Price]]-Table2[[#This Row],[50D EMA]])/Table2[[#This Row],[50D EMA]]</f>
        <v>-0.13221069839559493</v>
      </c>
      <c r="U401" s="1">
        <f>(Table2[[#This Row],[Close Price]]-Table2[[#This Row],[200D EMA]])/Table2[[#This Row],[200D EMA]]</f>
        <v>-0.11860380263317963</v>
      </c>
      <c r="V401">
        <v>0.42297807698572498</v>
      </c>
      <c r="W401">
        <v>323.95</v>
      </c>
      <c r="X401">
        <v>335</v>
      </c>
      <c r="Y401">
        <v>323.95</v>
      </c>
      <c r="Z401">
        <v>352.7</v>
      </c>
      <c r="AA401">
        <v>323.95</v>
      </c>
      <c r="AB401">
        <v>383.9</v>
      </c>
      <c r="AC401" s="1">
        <f>(Table2[[#This Row],[Close Price]]/Table2[[#This Row],[Day Low]])-1</f>
        <v>2.9325513196480912E-3</v>
      </c>
      <c r="AD401" s="1">
        <f>(Table2[[#This Row],[Day High]]/Table2[[#This Row],[Close Price]])-1</f>
        <v>3.1086488150200209E-2</v>
      </c>
      <c r="AE401" s="1">
        <f>(Table2[[#This Row],[Close Price]]/Table2[[#This Row],[Current Week Low]])-1</f>
        <v>2.9325513196480912E-3</v>
      </c>
      <c r="AF401" s="1">
        <f>(Table2[[#This Row],[Current Week High]]/Table2[[#This Row],[Close Price]])-1</f>
        <v>8.556478916589727E-2</v>
      </c>
      <c r="AG401" s="1">
        <f>(Table2[[#This Row],[Close Price]]/Table2[[#This Row],[Current Month Low]])-1</f>
        <v>2.9325513196480912E-3</v>
      </c>
      <c r="AH401" s="1">
        <f>(Table2[[#This Row],[Current Month High]]/Table2[[#This Row],[Close Price]])-1</f>
        <v>0.1815943367189905</v>
      </c>
      <c r="AI401">
        <v>41.228070175438603</v>
      </c>
      <c r="AJ401">
        <v>6.9453587886767396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0.03</v>
      </c>
      <c r="AM401" t="s">
        <v>3150</v>
      </c>
      <c r="AN401">
        <v>-13.6</v>
      </c>
      <c r="AO401" t="s">
        <v>3149</v>
      </c>
      <c r="AP401">
        <v>0.112911910082716</v>
      </c>
      <c r="AQ401">
        <f>(Table2[[#This Row],[Sharpe Ratio]]-AVERAGE(Table2[Sharpe Ratio]))/_xlfn.STDEV.P(Table2[Sharpe Ratio])</f>
        <v>0.66052118772793733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527</v>
      </c>
      <c r="AT401">
        <f>_xlfn.RANK.AVG(Table2[[#This Row],[6M Return vs Nifty Z-Score]],Table2[6M Return vs Nifty Z-Score])</f>
        <v>486</v>
      </c>
      <c r="AU401">
        <f>_xlfn.RANK.AVG(Table2[[#This Row],[Sharpe Ratio Z-Score]],Table2[Sharpe Ratio Z-Score])</f>
        <v>183</v>
      </c>
      <c r="AV401">
        <f>(Table2[[#This Row],[Rank 1Y]]+Table2[[#This Row],[Rank 6M]]+Table2[[#This Row],[Rank Sharpe]])/3</f>
        <v>398.66666666666669</v>
      </c>
    </row>
    <row r="402" spans="1:48" x14ac:dyDescent="0.3">
      <c r="A402" t="s">
        <v>1110</v>
      </c>
      <c r="B402" t="s">
        <v>1111</v>
      </c>
      <c r="C402" t="s">
        <v>3104</v>
      </c>
      <c r="D402" t="s">
        <v>565</v>
      </c>
      <c r="E402">
        <v>10953.924093125001</v>
      </c>
      <c r="F402">
        <v>822.65</v>
      </c>
      <c r="G402">
        <v>-11.2366669390406</v>
      </c>
      <c r="H402">
        <f>(Table2[[#This Row],[1Y Return vs Nifty]]-AVERAGE(Table2[1Y Return vs Nifty]))/_xlfn.STDEV.P(Table2[1Y Return vs Nifty])</f>
        <v>-0.54966164761412661</v>
      </c>
      <c r="I402">
        <v>2.2585672781231501</v>
      </c>
      <c r="J402">
        <f>(Table2[[#This Row],[1M Return vs Nifty]]-AVERAGE(Table2[1M Return vs Nifty]))/_xlfn.STDEV.P(Table2[1M Return vs Nifty])</f>
        <v>0.45865393570899726</v>
      </c>
      <c r="K402">
        <v>6.7941246009925802</v>
      </c>
      <c r="L402">
        <f>(Table2[[#This Row],[6M Return vs Nifty]]-AVERAGE(Table2[6M Return vs Nifty]))/_xlfn.STDEV.P(Table2[6M Return vs Nifty])</f>
        <v>0.15401483472699823</v>
      </c>
      <c r="M402">
        <v>2.58019039192249</v>
      </c>
      <c r="N402">
        <f>(Table2[[#This Row],[1W Return vs Nifty]]-AVERAGE(Table2[1W Return vs Nifty]))/_xlfn.STDEV.P(Table2[1W Return vs Nifty])</f>
        <v>0.33533144446048663</v>
      </c>
      <c r="O402">
        <v>844.79</v>
      </c>
      <c r="P402">
        <v>853.66789544184701</v>
      </c>
      <c r="Q402">
        <v>823.19286808995798</v>
      </c>
      <c r="R402">
        <v>36.628509766610797</v>
      </c>
      <c r="S402" s="1">
        <f>(Table2[[#This Row],[Close Price]]-Table2[[#This Row],[20D EMA]])/Table2[[#This Row],[20D EMA]]</f>
        <v>-2.6207696587317544E-2</v>
      </c>
      <c r="T402" s="1">
        <f>(Table2[[#This Row],[Close Price]]-Table2[[#This Row],[50D EMA]])/Table2[[#This Row],[50D EMA]]</f>
        <v>-3.6334850598771298E-2</v>
      </c>
      <c r="U402" s="1">
        <f>(Table2[[#This Row],[Close Price]]-Table2[[#This Row],[200D EMA]])/Table2[[#This Row],[200D EMA]]</f>
        <v>-6.5946646405916332E-4</v>
      </c>
      <c r="V402">
        <v>0.34865235139441902</v>
      </c>
      <c r="W402">
        <v>812.35</v>
      </c>
      <c r="X402">
        <v>834.9</v>
      </c>
      <c r="Y402">
        <v>811.9</v>
      </c>
      <c r="Z402">
        <v>852.2</v>
      </c>
      <c r="AA402">
        <v>810.5</v>
      </c>
      <c r="AB402">
        <v>891.9</v>
      </c>
      <c r="AC402" s="1">
        <f>(Table2[[#This Row],[Close Price]]/Table2[[#This Row],[Day Low]])-1</f>
        <v>1.2679263864098012E-2</v>
      </c>
      <c r="AD402" s="1">
        <f>(Table2[[#This Row],[Day High]]/Table2[[#This Row],[Close Price]])-1</f>
        <v>1.4890901355375963E-2</v>
      </c>
      <c r="AE402" s="1">
        <f>(Table2[[#This Row],[Close Price]]/Table2[[#This Row],[Current Week Low]])-1</f>
        <v>1.3240546865377567E-2</v>
      </c>
      <c r="AF402" s="1">
        <f>(Table2[[#This Row],[Current Week High]]/Table2[[#This Row],[Close Price]])-1</f>
        <v>3.592050082051923E-2</v>
      </c>
      <c r="AG402" s="1">
        <f>(Table2[[#This Row],[Close Price]]/Table2[[#This Row],[Current Month Low]])-1</f>
        <v>1.4990746452806958E-2</v>
      </c>
      <c r="AH402" s="1">
        <f>(Table2[[#This Row],[Current Month High]]/Table2[[#This Row],[Close Price]])-1</f>
        <v>8.4179177049778176E-2</v>
      </c>
      <c r="AI402">
        <v>15.693186652890001</v>
      </c>
      <c r="AJ402">
        <v>20.977941176470502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-0.05</v>
      </c>
      <c r="AM402" t="s">
        <v>3149</v>
      </c>
      <c r="AN402">
        <v>-6.1</v>
      </c>
      <c r="AO402" t="s">
        <v>3149</v>
      </c>
      <c r="AP402">
        <v>2.8594873660238E-2</v>
      </c>
      <c r="AQ402">
        <f>(Table2[[#This Row],[Sharpe Ratio]]-AVERAGE(Table2[Sharpe Ratio]))/_xlfn.STDEV.P(Table2[Sharpe Ratio])</f>
        <v>-0.32147954106869486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517</v>
      </c>
      <c r="AT402">
        <f>_xlfn.RANK.AVG(Table2[[#This Row],[6M Return vs Nifty Z-Score]],Table2[6M Return vs Nifty Z-Score])</f>
        <v>257</v>
      </c>
      <c r="AU402">
        <f>_xlfn.RANK.AVG(Table2[[#This Row],[Sharpe Ratio Z-Score]],Table2[Sharpe Ratio Z-Score])</f>
        <v>424</v>
      </c>
      <c r="AV402">
        <f>(Table2[[#This Row],[Rank 1Y]]+Table2[[#This Row],[Rank 6M]]+Table2[[#This Row],[Rank Sharpe]])/3</f>
        <v>399.33333333333331</v>
      </c>
    </row>
    <row r="403" spans="1:48" x14ac:dyDescent="0.3">
      <c r="A403" t="s">
        <v>362</v>
      </c>
      <c r="B403" t="s">
        <v>363</v>
      </c>
      <c r="C403" t="s">
        <v>3114</v>
      </c>
      <c r="D403" t="s">
        <v>364</v>
      </c>
      <c r="E403">
        <v>63778.77511355</v>
      </c>
      <c r="F403">
        <v>217.63</v>
      </c>
      <c r="G403">
        <v>12.3317174379794</v>
      </c>
      <c r="H403">
        <f>(Table2[[#This Row],[1Y Return vs Nifty]]-AVERAGE(Table2[1Y Return vs Nifty]))/_xlfn.STDEV.P(Table2[1Y Return vs Nifty])</f>
        <v>-7.0312680287174342E-2</v>
      </c>
      <c r="I403">
        <v>1.1534841618699101</v>
      </c>
      <c r="J403">
        <f>(Table2[[#This Row],[1M Return vs Nifty]]-AVERAGE(Table2[1M Return vs Nifty]))/_xlfn.STDEV.P(Table2[1M Return vs Nifty])</f>
        <v>0.34200351790178479</v>
      </c>
      <c r="K403">
        <v>-26.524453542335699</v>
      </c>
      <c r="L403">
        <f>(Table2[[#This Row],[6M Return vs Nifty]]-AVERAGE(Table2[6M Return vs Nifty]))/_xlfn.STDEV.P(Table2[6M Return vs Nifty])</f>
        <v>-0.97319369580986281</v>
      </c>
      <c r="M403">
        <v>-1.0210511454975499</v>
      </c>
      <c r="N403">
        <f>(Table2[[#This Row],[1W Return vs Nifty]]-AVERAGE(Table2[1W Return vs Nifty]))/_xlfn.STDEV.P(Table2[1W Return vs Nifty])</f>
        <v>-0.54290836043062618</v>
      </c>
      <c r="O403">
        <v>225.61</v>
      </c>
      <c r="P403">
        <v>226.53596425329101</v>
      </c>
      <c r="Q403">
        <v>222.610085318356</v>
      </c>
      <c r="R403">
        <v>34.908911558907</v>
      </c>
      <c r="S403" s="1">
        <f>(Table2[[#This Row],[Close Price]]-Table2[[#This Row],[20D EMA]])/Table2[[#This Row],[20D EMA]]</f>
        <v>-3.5370772572137839E-2</v>
      </c>
      <c r="T403" s="1">
        <f>(Table2[[#This Row],[Close Price]]-Table2[[#This Row],[50D EMA]])/Table2[[#This Row],[50D EMA]]</f>
        <v>-3.9313688149459632E-2</v>
      </c>
      <c r="U403" s="1">
        <f>(Table2[[#This Row],[Close Price]]-Table2[[#This Row],[200D EMA]])/Table2[[#This Row],[200D EMA]]</f>
        <v>-2.2371337359823364E-2</v>
      </c>
      <c r="V403">
        <v>1.2595155793283099</v>
      </c>
      <c r="W403">
        <v>215.21</v>
      </c>
      <c r="X403">
        <v>223</v>
      </c>
      <c r="Y403">
        <v>215.21</v>
      </c>
      <c r="Z403">
        <v>229.4</v>
      </c>
      <c r="AA403">
        <v>215.21</v>
      </c>
      <c r="AB403">
        <v>246.24</v>
      </c>
      <c r="AC403" s="1">
        <f>(Table2[[#This Row],[Close Price]]/Table2[[#This Row],[Day Low]])-1</f>
        <v>1.124483063054682E-2</v>
      </c>
      <c r="AD403" s="1">
        <f>(Table2[[#This Row],[Day High]]/Table2[[#This Row],[Close Price]])-1</f>
        <v>2.4674906952166564E-2</v>
      </c>
      <c r="AE403" s="1">
        <f>(Table2[[#This Row],[Close Price]]/Table2[[#This Row],[Current Week Low]])-1</f>
        <v>1.124483063054682E-2</v>
      </c>
      <c r="AF403" s="1">
        <f>(Table2[[#This Row],[Current Week High]]/Table2[[#This Row],[Close Price]])-1</f>
        <v>5.4082617286219881E-2</v>
      </c>
      <c r="AG403" s="1">
        <f>(Table2[[#This Row],[Close Price]]/Table2[[#This Row],[Current Month Low]])-1</f>
        <v>1.124483063054682E-2</v>
      </c>
      <c r="AH403" s="1">
        <f>(Table2[[#This Row],[Current Month High]]/Table2[[#This Row],[Close Price]])-1</f>
        <v>0.13146165510269725</v>
      </c>
      <c r="AI403">
        <v>31.5765289711896</v>
      </c>
      <c r="AJ403">
        <v>30.200418785521901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7.0000000000000007E-2</v>
      </c>
      <c r="AM403" t="s">
        <v>3150</v>
      </c>
      <c r="AN403">
        <v>-2.34</v>
      </c>
      <c r="AO403" t="s">
        <v>3149</v>
      </c>
      <c r="AP403">
        <v>9.8368625268536E-2</v>
      </c>
      <c r="AQ403">
        <f>(Table2[[#This Row],[Sharpe Ratio]]-AVERAGE(Table2[Sharpe Ratio]))/_xlfn.STDEV.P(Table2[Sharpe Ratio])</f>
        <v>0.49114241337131798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321</v>
      </c>
      <c r="AT403">
        <f>_xlfn.RANK.AVG(Table2[[#This Row],[6M Return vs Nifty Z-Score]],Table2[6M Return vs Nifty Z-Score])</f>
        <v>655</v>
      </c>
      <c r="AU403">
        <f>_xlfn.RANK.AVG(Table2[[#This Row],[Sharpe Ratio Z-Score]],Table2[Sharpe Ratio Z-Score])</f>
        <v>225</v>
      </c>
      <c r="AV403">
        <f>(Table2[[#This Row],[Rank 1Y]]+Table2[[#This Row],[Rank 6M]]+Table2[[#This Row],[Rank Sharpe]])/3</f>
        <v>400.33333333333331</v>
      </c>
    </row>
    <row r="404" spans="1:48" x14ac:dyDescent="0.3">
      <c r="A404" t="s">
        <v>173</v>
      </c>
      <c r="B404" t="s">
        <v>174</v>
      </c>
      <c r="C404" t="s">
        <v>3114</v>
      </c>
      <c r="D404" t="s">
        <v>175</v>
      </c>
      <c r="E404">
        <v>144902.556428565</v>
      </c>
      <c r="F404">
        <v>648.04999999999995</v>
      </c>
      <c r="G404">
        <v>8.2423592061561006</v>
      </c>
      <c r="H404">
        <f>(Table2[[#This Row],[1Y Return vs Nifty]]-AVERAGE(Table2[1Y Return vs Nifty]))/_xlfn.STDEV.P(Table2[1Y Return vs Nifty])</f>
        <v>-0.15348467944065736</v>
      </c>
      <c r="I404">
        <v>-10.3232150314869</v>
      </c>
      <c r="J404">
        <f>(Table2[[#This Row],[1M Return vs Nifty]]-AVERAGE(Table2[1M Return vs Nifty]))/_xlfn.STDEV.P(Table2[1M Return vs Nifty])</f>
        <v>-0.86945445866364479</v>
      </c>
      <c r="K404">
        <v>-10.2107037334114</v>
      </c>
      <c r="L404">
        <f>(Table2[[#This Row],[6M Return vs Nifty]]-AVERAGE(Table2[6M Return vs Nifty]))/_xlfn.STDEV.P(Table2[6M Return vs Nifty])</f>
        <v>-0.42127944933275818</v>
      </c>
      <c r="M404">
        <v>2.3560311862733299</v>
      </c>
      <c r="N404">
        <f>(Table2[[#This Row],[1W Return vs Nifty]]-AVERAGE(Table2[1W Return vs Nifty]))/_xlfn.STDEV.P(Table2[1W Return vs Nifty])</f>
        <v>0.28066542581434456</v>
      </c>
      <c r="O404">
        <v>668.41</v>
      </c>
      <c r="P404">
        <v>684.56134600329494</v>
      </c>
      <c r="Q404">
        <v>644.96350456300104</v>
      </c>
      <c r="R404">
        <v>43.285766061290303</v>
      </c>
      <c r="S404" s="1">
        <f>(Table2[[#This Row],[Close Price]]-Table2[[#This Row],[20D EMA]])/Table2[[#This Row],[20D EMA]]</f>
        <v>-3.046034619470088E-2</v>
      </c>
      <c r="T404" s="1">
        <f>(Table2[[#This Row],[Close Price]]-Table2[[#This Row],[50D EMA]])/Table2[[#This Row],[50D EMA]]</f>
        <v>-5.3335389467227164E-2</v>
      </c>
      <c r="U404" s="1">
        <f>(Table2[[#This Row],[Close Price]]-Table2[[#This Row],[200D EMA]])/Table2[[#This Row],[200D EMA]]</f>
        <v>4.7855350189003176E-3</v>
      </c>
      <c r="V404">
        <v>1.59977360064876</v>
      </c>
      <c r="W404">
        <v>634.29999999999995</v>
      </c>
      <c r="X404">
        <v>653.9</v>
      </c>
      <c r="Y404">
        <v>634.29999999999995</v>
      </c>
      <c r="Z404">
        <v>663.1</v>
      </c>
      <c r="AA404">
        <v>622.54999999999995</v>
      </c>
      <c r="AB404">
        <v>714.25</v>
      </c>
      <c r="AC404" s="1">
        <f>(Table2[[#This Row],[Close Price]]/Table2[[#This Row],[Day Low]])-1</f>
        <v>2.1677439697304068E-2</v>
      </c>
      <c r="AD404" s="1">
        <f>(Table2[[#This Row],[Day High]]/Table2[[#This Row],[Close Price]])-1</f>
        <v>9.0270812437311942E-3</v>
      </c>
      <c r="AE404" s="1">
        <f>(Table2[[#This Row],[Close Price]]/Table2[[#This Row],[Current Week Low]])-1</f>
        <v>2.1677439697304068E-2</v>
      </c>
      <c r="AF404" s="1">
        <f>(Table2[[#This Row],[Current Week High]]/Table2[[#This Row],[Close Price]])-1</f>
        <v>2.3223516703958058E-2</v>
      </c>
      <c r="AG404" s="1">
        <f>(Table2[[#This Row],[Close Price]]/Table2[[#This Row],[Current Month Low]])-1</f>
        <v>4.0960565416432448E-2</v>
      </c>
      <c r="AH404" s="1">
        <f>(Table2[[#This Row],[Current Month High]]/Table2[[#This Row],[Close Price]])-1</f>
        <v>0.10215261168119749</v>
      </c>
      <c r="AI404">
        <v>19.226911503741999</v>
      </c>
      <c r="AJ404">
        <v>31.811247838909701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0.01</v>
      </c>
      <c r="AM404" t="s">
        <v>3150</v>
      </c>
      <c r="AN404">
        <v>-6.2</v>
      </c>
      <c r="AO404" t="s">
        <v>3149</v>
      </c>
      <c r="AP404">
        <v>4.4020571974688998E-2</v>
      </c>
      <c r="AQ404">
        <f>(Table2[[#This Row],[Sharpe Ratio]]-AVERAGE(Table2[Sharpe Ratio]))/_xlfn.STDEV.P(Table2[Sharpe Ratio])</f>
        <v>-0.14182371313983805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351</v>
      </c>
      <c r="AT404">
        <f>_xlfn.RANK.AVG(Table2[[#This Row],[6M Return vs Nifty Z-Score]],Table2[6M Return vs Nifty Z-Score])</f>
        <v>464</v>
      </c>
      <c r="AU404">
        <f>_xlfn.RANK.AVG(Table2[[#This Row],[Sharpe Ratio Z-Score]],Table2[Sharpe Ratio Z-Score])</f>
        <v>389</v>
      </c>
      <c r="AV404">
        <f>(Table2[[#This Row],[Rank 1Y]]+Table2[[#This Row],[Rank 6M]]+Table2[[#This Row],[Rank Sharpe]])/3</f>
        <v>401.33333333333331</v>
      </c>
    </row>
    <row r="405" spans="1:48" x14ac:dyDescent="0.3">
      <c r="A405" t="s">
        <v>245</v>
      </c>
      <c r="B405" t="s">
        <v>246</v>
      </c>
      <c r="C405" t="s">
        <v>3108</v>
      </c>
      <c r="D405" t="s">
        <v>247</v>
      </c>
      <c r="E405">
        <v>96946.804982250003</v>
      </c>
      <c r="F405">
        <v>6742.5</v>
      </c>
      <c r="G405">
        <v>4.2906176599826997</v>
      </c>
      <c r="H405">
        <f>(Table2[[#This Row],[1Y Return vs Nifty]]-AVERAGE(Table2[1Y Return vs Nifty]))/_xlfn.STDEV.P(Table2[1Y Return vs Nifty])</f>
        <v>-0.23385774188732242</v>
      </c>
      <c r="I405">
        <v>1.2227452535051</v>
      </c>
      <c r="J405">
        <f>(Table2[[#This Row],[1M Return vs Nifty]]-AVERAGE(Table2[1M Return vs Nifty]))/_xlfn.STDEV.P(Table2[1M Return vs Nifty])</f>
        <v>0.34931458361096096</v>
      </c>
      <c r="K405">
        <v>9.7091487151220708</v>
      </c>
      <c r="L405">
        <f>(Table2[[#This Row],[6M Return vs Nifty]]-AVERAGE(Table2[6M Return vs Nifty]))/_xlfn.STDEV.P(Table2[6M Return vs Nifty])</f>
        <v>0.25263369037061384</v>
      </c>
      <c r="M405">
        <v>-1.68539330797898</v>
      </c>
      <c r="N405">
        <f>(Table2[[#This Row],[1W Return vs Nifty]]-AVERAGE(Table2[1W Return vs Nifty]))/_xlfn.STDEV.P(Table2[1W Return vs Nifty])</f>
        <v>-0.70492241172267589</v>
      </c>
      <c r="O405">
        <v>6948.91</v>
      </c>
      <c r="P405">
        <v>6935.1305438521504</v>
      </c>
      <c r="Q405">
        <v>6468.19404951671</v>
      </c>
      <c r="R405">
        <v>34.543555275774303</v>
      </c>
      <c r="S405" s="1">
        <f>(Table2[[#This Row],[Close Price]]-Table2[[#This Row],[20D EMA]])/Table2[[#This Row],[20D EMA]]</f>
        <v>-2.9703939178950346E-2</v>
      </c>
      <c r="T405" s="1">
        <f>(Table2[[#This Row],[Close Price]]-Table2[[#This Row],[50D EMA]])/Table2[[#This Row],[50D EMA]]</f>
        <v>-2.7776051601928871E-2</v>
      </c>
      <c r="U405" s="1">
        <f>(Table2[[#This Row],[Close Price]]-Table2[[#This Row],[200D EMA]])/Table2[[#This Row],[200D EMA]]</f>
        <v>4.2408429367357267E-2</v>
      </c>
      <c r="V405">
        <v>1.7560898339691799</v>
      </c>
      <c r="W405">
        <v>6594.15</v>
      </c>
      <c r="X405">
        <v>6761.95</v>
      </c>
      <c r="Y405">
        <v>6594.15</v>
      </c>
      <c r="Z405">
        <v>6874.45</v>
      </c>
      <c r="AA405">
        <v>6594.15</v>
      </c>
      <c r="AB405">
        <v>7545</v>
      </c>
      <c r="AC405" s="1">
        <f>(Table2[[#This Row],[Close Price]]/Table2[[#This Row],[Day Low]])-1</f>
        <v>2.249721343918476E-2</v>
      </c>
      <c r="AD405" s="1">
        <f>(Table2[[#This Row],[Day High]]/Table2[[#This Row],[Close Price]])-1</f>
        <v>2.884686688913618E-3</v>
      </c>
      <c r="AE405" s="1">
        <f>(Table2[[#This Row],[Close Price]]/Table2[[#This Row],[Current Week Low]])-1</f>
        <v>2.249721343918476E-2</v>
      </c>
      <c r="AF405" s="1">
        <f>(Table2[[#This Row],[Current Week High]]/Table2[[#This Row],[Close Price]])-1</f>
        <v>1.9569892473118244E-2</v>
      </c>
      <c r="AG405" s="1">
        <f>(Table2[[#This Row],[Close Price]]/Table2[[#This Row],[Current Month Low]])-1</f>
        <v>2.249721343918476E-2</v>
      </c>
      <c r="AH405" s="1">
        <f>(Table2[[#This Row],[Current Month High]]/Table2[[#This Row],[Close Price]])-1</f>
        <v>0.11902113459399333</v>
      </c>
      <c r="AI405">
        <v>11.902113459399301</v>
      </c>
      <c r="AJ405">
        <v>27.581672138281998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0.04</v>
      </c>
      <c r="AM405" t="s">
        <v>3150</v>
      </c>
      <c r="AN405">
        <v>-4.12</v>
      </c>
      <c r="AO405" t="s">
        <v>3149</v>
      </c>
      <c r="AP405">
        <v>-1.1812411771505001E-2</v>
      </c>
      <c r="AQ405">
        <f>(Table2[[#This Row],[Sharpe Ratio]]-AVERAGE(Table2[Sharpe Ratio]))/_xlfn.STDEV.P(Table2[Sharpe Ratio])</f>
        <v>-0.79208412379910631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-1.1289160034275298</v>
      </c>
      <c r="AS405">
        <f>_xlfn.RANK.AVG(Table2[[#This Row],[1Y Return vs Nifty Z-Score]],Table2[1Y Return vs Nifty Z-Score])</f>
        <v>392</v>
      </c>
      <c r="AT405">
        <f>_xlfn.RANK.AVG(Table2[[#This Row],[6M Return vs Nifty Z-Score]],Table2[6M Return vs Nifty Z-Score])</f>
        <v>229</v>
      </c>
      <c r="AU405">
        <f>_xlfn.RANK.AVG(Table2[[#This Row],[Sharpe Ratio Z-Score]],Table2[Sharpe Ratio Z-Score])</f>
        <v>585</v>
      </c>
      <c r="AV405">
        <f>(Table2[[#This Row],[Rank 1Y]]+Table2[[#This Row],[Rank 6M]]+Table2[[#This Row],[Rank Sharpe]])/3</f>
        <v>402</v>
      </c>
    </row>
    <row r="406" spans="1:48" x14ac:dyDescent="0.3">
      <c r="A406" t="s">
        <v>281</v>
      </c>
      <c r="B406" t="s">
        <v>282</v>
      </c>
      <c r="C406" t="s">
        <v>3104</v>
      </c>
      <c r="D406" t="s">
        <v>43</v>
      </c>
      <c r="E406">
        <v>89341.268886260004</v>
      </c>
      <c r="F406">
        <v>1804.7</v>
      </c>
      <c r="G406">
        <v>7.6524097674348504</v>
      </c>
      <c r="H406">
        <f>(Table2[[#This Row],[1Y Return vs Nifty]]-AVERAGE(Table2[1Y Return vs Nifty]))/_xlfn.STDEV.P(Table2[1Y Return vs Nifty])</f>
        <v>-0.1654834507481161</v>
      </c>
      <c r="I406">
        <v>-3.7182395207798402</v>
      </c>
      <c r="J406">
        <f>(Table2[[#This Row],[1M Return vs Nifty]]-AVERAGE(Table2[1M Return vs Nifty]))/_xlfn.STDEV.P(Table2[1M Return vs Nifty])</f>
        <v>-0.17224612962622637</v>
      </c>
      <c r="K406">
        <v>5.87494541677441</v>
      </c>
      <c r="L406">
        <f>(Table2[[#This Row],[6M Return vs Nifty]]-AVERAGE(Table2[6M Return vs Nifty]))/_xlfn.STDEV.P(Table2[6M Return vs Nifty])</f>
        <v>0.12291787095244699</v>
      </c>
      <c r="M406">
        <v>-0.59475958794629702</v>
      </c>
      <c r="N406">
        <f>(Table2[[#This Row],[1W Return vs Nifty]]-AVERAGE(Table2[1W Return vs Nifty]))/_xlfn.STDEV.P(Table2[1W Return vs Nifty])</f>
        <v>-0.43894804273453664</v>
      </c>
      <c r="O406">
        <v>1908.86</v>
      </c>
      <c r="P406">
        <v>1977.3621578058901</v>
      </c>
      <c r="Q406">
        <v>1845.28463002424</v>
      </c>
      <c r="R406">
        <v>18.678678953124098</v>
      </c>
      <c r="S406" s="1">
        <f>(Table2[[#This Row],[Close Price]]-Table2[[#This Row],[20D EMA]])/Table2[[#This Row],[20D EMA]]</f>
        <v>-5.4566599960185584E-2</v>
      </c>
      <c r="T406" s="1">
        <f>(Table2[[#This Row],[Close Price]]-Table2[[#This Row],[50D EMA]])/Table2[[#This Row],[50D EMA]]</f>
        <v>-8.7319440763182446E-2</v>
      </c>
      <c r="U406" s="1">
        <f>(Table2[[#This Row],[Close Price]]-Table2[[#This Row],[200D EMA]])/Table2[[#This Row],[200D EMA]]</f>
        <v>-2.1993696454138238E-2</v>
      </c>
      <c r="V406">
        <v>0.65087357361786102</v>
      </c>
      <c r="W406">
        <v>1801</v>
      </c>
      <c r="X406">
        <v>1846.7</v>
      </c>
      <c r="Y406">
        <v>1789.05</v>
      </c>
      <c r="Z406">
        <v>1873.2</v>
      </c>
      <c r="AA406">
        <v>1789.05</v>
      </c>
      <c r="AB406">
        <v>2003.75</v>
      </c>
      <c r="AC406" s="1">
        <f>(Table2[[#This Row],[Close Price]]/Table2[[#This Row],[Day Low]])-1</f>
        <v>2.0544142143255062E-3</v>
      </c>
      <c r="AD406" s="1">
        <f>(Table2[[#This Row],[Day High]]/Table2[[#This Row],[Close Price]])-1</f>
        <v>2.3272566077464418E-2</v>
      </c>
      <c r="AE406" s="1">
        <f>(Table2[[#This Row],[Close Price]]/Table2[[#This Row],[Current Week Low]])-1</f>
        <v>8.7476593722926044E-3</v>
      </c>
      <c r="AF406" s="1">
        <f>(Table2[[#This Row],[Current Week High]]/Table2[[#This Row],[Close Price]])-1</f>
        <v>3.7956447054912079E-2</v>
      </c>
      <c r="AG406" s="1">
        <f>(Table2[[#This Row],[Close Price]]/Table2[[#This Row],[Current Month Low]])-1</f>
        <v>8.7476593722926044E-3</v>
      </c>
      <c r="AH406" s="1">
        <f>(Table2[[#This Row],[Current Month High]]/Table2[[#This Row],[Close Price]])-1</f>
        <v>0.1102953399456974</v>
      </c>
      <c r="AI406">
        <v>27.550285365988799</v>
      </c>
      <c r="AJ406">
        <v>33.335796084225997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-0.16</v>
      </c>
      <c r="AM406" t="s">
        <v>3149</v>
      </c>
      <c r="AN406">
        <v>-5.82</v>
      </c>
      <c r="AO406" t="s">
        <v>3149</v>
      </c>
      <c r="AP406">
        <v>-7.6539019122310002E-3</v>
      </c>
      <c r="AQ406">
        <f>(Table2[[#This Row],[Sharpe Ratio]]-AVERAGE(Table2[Sharpe Ratio]))/_xlfn.STDEV.P(Table2[Sharpe Ratio])</f>
        <v>-0.74365192212572784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355</v>
      </c>
      <c r="AT406">
        <f>_xlfn.RANK.AVG(Table2[[#This Row],[6M Return vs Nifty Z-Score]],Table2[6M Return vs Nifty Z-Score])</f>
        <v>274</v>
      </c>
      <c r="AU406">
        <f>_xlfn.RANK.AVG(Table2[[#This Row],[Sharpe Ratio Z-Score]],Table2[Sharpe Ratio Z-Score])</f>
        <v>578</v>
      </c>
      <c r="AV406">
        <f>(Table2[[#This Row],[Rank 1Y]]+Table2[[#This Row],[Rank 6M]]+Table2[[#This Row],[Rank Sharpe]])/3</f>
        <v>402.33333333333331</v>
      </c>
    </row>
    <row r="407" spans="1:48" x14ac:dyDescent="0.3">
      <c r="A407" t="s">
        <v>1910</v>
      </c>
      <c r="B407" t="s">
        <v>1911</v>
      </c>
      <c r="C407" t="s">
        <v>3113</v>
      </c>
      <c r="D407" t="s">
        <v>270</v>
      </c>
      <c r="E407">
        <v>3656.4370114499998</v>
      </c>
      <c r="F407">
        <v>1164.75</v>
      </c>
      <c r="G407">
        <v>-2.4515827742477301</v>
      </c>
      <c r="H407">
        <f>(Table2[[#This Row],[1Y Return vs Nifty]]-AVERAGE(Table2[1Y Return vs Nifty]))/_xlfn.STDEV.P(Table2[1Y Return vs Nifty])</f>
        <v>-0.37098495281362032</v>
      </c>
      <c r="I407">
        <v>8.5862499611363798</v>
      </c>
      <c r="J407">
        <f>(Table2[[#This Row],[1M Return vs Nifty]]-AVERAGE(Table2[1M Return vs Nifty]))/_xlfn.STDEV.P(Table2[1M Return vs Nifty])</f>
        <v>1.1265917748351246</v>
      </c>
      <c r="K407">
        <v>29.852183970127701</v>
      </c>
      <c r="L407">
        <f>(Table2[[#This Row],[6M Return vs Nifty]]-AVERAGE(Table2[6M Return vs Nifty]))/_xlfn.STDEV.P(Table2[6M Return vs Nifty])</f>
        <v>0.93409737926736292</v>
      </c>
      <c r="M407">
        <v>0.718029638568916</v>
      </c>
      <c r="N407">
        <f>(Table2[[#This Row],[1W Return vs Nifty]]-AVERAGE(Table2[1W Return vs Nifty]))/_xlfn.STDEV.P(Table2[1W Return vs Nifty])</f>
        <v>-0.11879630001531484</v>
      </c>
      <c r="O407">
        <v>1179.99</v>
      </c>
      <c r="P407">
        <v>1166.7523058403799</v>
      </c>
      <c r="Q407">
        <v>1102.49585104984</v>
      </c>
      <c r="R407">
        <v>43.75193636889</v>
      </c>
      <c r="S407" s="1">
        <f>(Table2[[#This Row],[Close Price]]-Table2[[#This Row],[20D EMA]])/Table2[[#This Row],[20D EMA]]</f>
        <v>-1.2915363689522801E-2</v>
      </c>
      <c r="T407" s="1">
        <f>(Table2[[#This Row],[Close Price]]-Table2[[#This Row],[50D EMA]])/Table2[[#This Row],[50D EMA]]</f>
        <v>-1.7161361759107027E-3</v>
      </c>
      <c r="U407" s="1">
        <f>(Table2[[#This Row],[Close Price]]-Table2[[#This Row],[200D EMA]])/Table2[[#This Row],[200D EMA]]</f>
        <v>5.6466560750209775E-2</v>
      </c>
      <c r="V407">
        <v>1.48421524254465</v>
      </c>
      <c r="W407">
        <v>1160.9000000000001</v>
      </c>
      <c r="X407">
        <v>1204.0999999999999</v>
      </c>
      <c r="Y407">
        <v>1152.7</v>
      </c>
      <c r="Z407">
        <v>1243.9000000000001</v>
      </c>
      <c r="AA407">
        <v>1103.1500000000001</v>
      </c>
      <c r="AB407">
        <v>1269</v>
      </c>
      <c r="AC407" s="1">
        <f>(Table2[[#This Row],[Close Price]]/Table2[[#This Row],[Day Low]])-1</f>
        <v>3.3163924541304013E-3</v>
      </c>
      <c r="AD407" s="1">
        <f>(Table2[[#This Row],[Day High]]/Table2[[#This Row],[Close Price]])-1</f>
        <v>3.3784073835587014E-2</v>
      </c>
      <c r="AE407" s="1">
        <f>(Table2[[#This Row],[Close Price]]/Table2[[#This Row],[Current Week Low]])-1</f>
        <v>1.0453717359243386E-2</v>
      </c>
      <c r="AF407" s="1">
        <f>(Table2[[#This Row],[Current Week High]]/Table2[[#This Row],[Close Price]])-1</f>
        <v>6.7954496673105824E-2</v>
      </c>
      <c r="AG407" s="1">
        <f>(Table2[[#This Row],[Close Price]]/Table2[[#This Row],[Current Month Low]])-1</f>
        <v>5.5840094275483754E-2</v>
      </c>
      <c r="AH407" s="1">
        <f>(Table2[[#This Row],[Current Month High]]/Table2[[#This Row],[Close Price]])-1</f>
        <v>8.9504185447520923E-2</v>
      </c>
      <c r="AI407">
        <v>18.051083923588699</v>
      </c>
      <c r="AJ407">
        <v>54.959090001995598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0.06</v>
      </c>
      <c r="AM407" t="s">
        <v>3150</v>
      </c>
      <c r="AN407">
        <v>1.27</v>
      </c>
      <c r="AO407" t="s">
        <v>3150</v>
      </c>
      <c r="AP407">
        <v>-5.3566158220137002E-2</v>
      </c>
      <c r="AQ407">
        <f>(Table2[[#This Row],[Sharpe Ratio]]-AVERAGE(Table2[Sharpe Ratio]))/_xlfn.STDEV.P(Table2[Sharpe Ratio])</f>
        <v>-1.2783703025151276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0.29253759875842489</v>
      </c>
      <c r="AS407">
        <f>_xlfn.RANK.AVG(Table2[[#This Row],[1Y Return vs Nifty Z-Score]],Table2[1Y Return vs Nifty Z-Score])</f>
        <v>438</v>
      </c>
      <c r="AT407">
        <f>_xlfn.RANK.AVG(Table2[[#This Row],[6M Return vs Nifty Z-Score]],Table2[6M Return vs Nifty Z-Score])</f>
        <v>101</v>
      </c>
      <c r="AU407">
        <f>_xlfn.RANK.AVG(Table2[[#This Row],[Sharpe Ratio Z-Score]],Table2[Sharpe Ratio Z-Score])</f>
        <v>669</v>
      </c>
      <c r="AV407">
        <f>(Table2[[#This Row],[Rank 1Y]]+Table2[[#This Row],[Rank 6M]]+Table2[[#This Row],[Rank Sharpe]])/3</f>
        <v>402.66666666666669</v>
      </c>
    </row>
    <row r="408" spans="1:48" x14ac:dyDescent="0.3">
      <c r="A408" t="s">
        <v>713</v>
      </c>
      <c r="B408" t="s">
        <v>714</v>
      </c>
      <c r="C408" t="s">
        <v>3108</v>
      </c>
      <c r="D408" t="s">
        <v>51</v>
      </c>
      <c r="E408">
        <v>23474.533721160002</v>
      </c>
      <c r="F408">
        <v>5131.3</v>
      </c>
      <c r="G408">
        <v>10.2716922198685</v>
      </c>
      <c r="H408">
        <f>(Table2[[#This Row],[1Y Return vs Nifty]]-AVERAGE(Table2[1Y Return vs Nifty]))/_xlfn.STDEV.P(Table2[1Y Return vs Nifty])</f>
        <v>-0.11221079876540818</v>
      </c>
      <c r="I408">
        <v>-3.4373832105129001</v>
      </c>
      <c r="J408">
        <f>(Table2[[#This Row],[1M Return vs Nifty]]-AVERAGE(Table2[1M Return vs Nifty]))/_xlfn.STDEV.P(Table2[1M Return vs Nifty])</f>
        <v>-0.14259948544663786</v>
      </c>
      <c r="K408">
        <v>13.441284191411</v>
      </c>
      <c r="L408">
        <f>(Table2[[#This Row],[6M Return vs Nifty]]-AVERAGE(Table2[6M Return vs Nifty]))/_xlfn.STDEV.P(Table2[6M Return vs Nifty])</f>
        <v>0.37889642967164622</v>
      </c>
      <c r="M408">
        <v>0.209406024529013</v>
      </c>
      <c r="N408">
        <f>(Table2[[#This Row],[1W Return vs Nifty]]-AVERAGE(Table2[1W Return vs Nifty]))/_xlfn.STDEV.P(Table2[1W Return vs Nifty])</f>
        <v>-0.24283505135034247</v>
      </c>
      <c r="O408">
        <v>5282.99</v>
      </c>
      <c r="P408">
        <v>5425.2556451925002</v>
      </c>
      <c r="Q408">
        <v>5077.7665837774002</v>
      </c>
      <c r="R408">
        <v>32.280183327717097</v>
      </c>
      <c r="S408" s="1">
        <f>(Table2[[#This Row],[Close Price]]-Table2[[#This Row],[20D EMA]])/Table2[[#This Row],[20D EMA]]</f>
        <v>-2.8712906895526889E-2</v>
      </c>
      <c r="T408" s="1">
        <f>(Table2[[#This Row],[Close Price]]-Table2[[#This Row],[50D EMA]])/Table2[[#This Row],[50D EMA]]</f>
        <v>-5.4182819099590988E-2</v>
      </c>
      <c r="U408" s="1">
        <f>(Table2[[#This Row],[Close Price]]-Table2[[#This Row],[200D EMA]])/Table2[[#This Row],[200D EMA]]</f>
        <v>1.0542709149654517E-2</v>
      </c>
      <c r="V408">
        <v>0.33267986433110902</v>
      </c>
      <c r="W408">
        <v>5100</v>
      </c>
      <c r="X408">
        <v>5210.6499999999996</v>
      </c>
      <c r="Y408">
        <v>5100</v>
      </c>
      <c r="Z408">
        <v>5298.95</v>
      </c>
      <c r="AA408">
        <v>5036.6499999999996</v>
      </c>
      <c r="AB408">
        <v>5390</v>
      </c>
      <c r="AC408" s="1">
        <f>(Table2[[#This Row],[Close Price]]/Table2[[#This Row],[Day Low]])-1</f>
        <v>6.1372549019607092E-3</v>
      </c>
      <c r="AD408" s="1">
        <f>(Table2[[#This Row],[Day High]]/Table2[[#This Row],[Close Price]])-1</f>
        <v>1.5463917525773141E-2</v>
      </c>
      <c r="AE408" s="1">
        <f>(Table2[[#This Row],[Close Price]]/Table2[[#This Row],[Current Week Low]])-1</f>
        <v>6.1372549019607092E-3</v>
      </c>
      <c r="AF408" s="1">
        <f>(Table2[[#This Row],[Current Week High]]/Table2[[#This Row],[Close Price]])-1</f>
        <v>3.267203242842931E-2</v>
      </c>
      <c r="AG408" s="1">
        <f>(Table2[[#This Row],[Close Price]]/Table2[[#This Row],[Current Month Low]])-1</f>
        <v>1.8792252787070973E-2</v>
      </c>
      <c r="AH408" s="1">
        <f>(Table2[[#This Row],[Current Month High]]/Table2[[#This Row],[Close Price]])-1</f>
        <v>5.0416073899401725E-2</v>
      </c>
      <c r="AI408">
        <v>25.721552043341799</v>
      </c>
      <c r="AJ408">
        <v>29.906329113923999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-0.14000000000000001</v>
      </c>
      <c r="AM408" t="s">
        <v>3149</v>
      </c>
      <c r="AN408">
        <v>-0.54</v>
      </c>
      <c r="AO408" t="s">
        <v>3149</v>
      </c>
      <c r="AP408">
        <v>-5.6934844072332E-2</v>
      </c>
      <c r="AQ408">
        <f>(Table2[[#This Row],[Sharpe Ratio]]-AVERAGE(Table2[Sharpe Ratio]))/_xlfn.STDEV.P(Table2[Sharpe Ratio])</f>
        <v>-1.3176037967447765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337</v>
      </c>
      <c r="AT408">
        <f>_xlfn.RANK.AVG(Table2[[#This Row],[6M Return vs Nifty Z-Score]],Table2[6M Return vs Nifty Z-Score])</f>
        <v>200</v>
      </c>
      <c r="AU408">
        <f>_xlfn.RANK.AVG(Table2[[#This Row],[Sharpe Ratio Z-Score]],Table2[Sharpe Ratio Z-Score])</f>
        <v>673</v>
      </c>
      <c r="AV408">
        <f>(Table2[[#This Row],[Rank 1Y]]+Table2[[#This Row],[Rank 6M]]+Table2[[#This Row],[Rank Sharpe]])/3</f>
        <v>403.33333333333331</v>
      </c>
    </row>
    <row r="409" spans="1:48" x14ac:dyDescent="0.3">
      <c r="A409" t="s">
        <v>1282</v>
      </c>
      <c r="B409" t="s">
        <v>1283</v>
      </c>
      <c r="C409" t="s">
        <v>3121</v>
      </c>
      <c r="D409" t="s">
        <v>1027</v>
      </c>
      <c r="E409">
        <v>8620.0572458499992</v>
      </c>
      <c r="F409">
        <v>448.15</v>
      </c>
      <c r="G409">
        <v>9.2893327418873302</v>
      </c>
      <c r="H409">
        <f>(Table2[[#This Row],[1Y Return vs Nifty]]-AVERAGE(Table2[1Y Return vs Nifty]))/_xlfn.STDEV.P(Table2[1Y Return vs Nifty])</f>
        <v>-0.13219065796073151</v>
      </c>
      <c r="I409">
        <v>-6.3540613364099601</v>
      </c>
      <c r="J409">
        <f>(Table2[[#This Row],[1M Return vs Nifty]]-AVERAGE(Table2[1M Return vs Nifty]))/_xlfn.STDEV.P(Table2[1M Return vs Nifty])</f>
        <v>-0.45047833816913491</v>
      </c>
      <c r="K409">
        <v>1.5066462065369</v>
      </c>
      <c r="L409">
        <f>(Table2[[#This Row],[6M Return vs Nifty]]-AVERAGE(Table2[6M Return vs Nifty]))/_xlfn.STDEV.P(Table2[6M Return vs Nifty])</f>
        <v>-2.4867070905977857E-2</v>
      </c>
      <c r="M409">
        <v>-1.3278136826721401</v>
      </c>
      <c r="N409">
        <f>(Table2[[#This Row],[1W Return vs Nifty]]-AVERAGE(Table2[1W Return vs Nifty]))/_xlfn.STDEV.P(Table2[1W Return vs Nifty])</f>
        <v>-0.61771896893791423</v>
      </c>
      <c r="O409">
        <v>496.4</v>
      </c>
      <c r="P409">
        <v>517.66807803201095</v>
      </c>
      <c r="Q409">
        <v>485.71062221783001</v>
      </c>
      <c r="R409">
        <v>27.701642775849798</v>
      </c>
      <c r="S409" s="1">
        <f>(Table2[[#This Row],[Close Price]]-Table2[[#This Row],[20D EMA]])/Table2[[#This Row],[20D EMA]]</f>
        <v>-9.7199838839645447E-2</v>
      </c>
      <c r="T409" s="1">
        <f>(Table2[[#This Row],[Close Price]]-Table2[[#This Row],[50D EMA]])/Table2[[#This Row],[50D EMA]]</f>
        <v>-0.13429083418914659</v>
      </c>
      <c r="U409" s="1">
        <f>(Table2[[#This Row],[Close Price]]-Table2[[#This Row],[200D EMA]])/Table2[[#This Row],[200D EMA]]</f>
        <v>-7.7331276072000243E-2</v>
      </c>
      <c r="V409">
        <v>0.43627630491625302</v>
      </c>
      <c r="W409">
        <v>446.35</v>
      </c>
      <c r="X409">
        <v>465.9</v>
      </c>
      <c r="Y409">
        <v>446.35</v>
      </c>
      <c r="Z409">
        <v>485</v>
      </c>
      <c r="AA409">
        <v>439.1</v>
      </c>
      <c r="AB409">
        <v>550</v>
      </c>
      <c r="AC409" s="1">
        <f>(Table2[[#This Row],[Close Price]]/Table2[[#This Row],[Day Low]])-1</f>
        <v>4.0327097569170522E-3</v>
      </c>
      <c r="AD409" s="1">
        <f>(Table2[[#This Row],[Day High]]/Table2[[#This Row],[Close Price]])-1</f>
        <v>3.9607274350105914E-2</v>
      </c>
      <c r="AE409" s="1">
        <f>(Table2[[#This Row],[Close Price]]/Table2[[#This Row],[Current Week Low]])-1</f>
        <v>4.0327097569170522E-3</v>
      </c>
      <c r="AF409" s="1">
        <f>(Table2[[#This Row],[Current Week High]]/Table2[[#This Row],[Close Price]])-1</f>
        <v>8.222693294655814E-2</v>
      </c>
      <c r="AG409" s="1">
        <f>(Table2[[#This Row],[Close Price]]/Table2[[#This Row],[Current Month Low]])-1</f>
        <v>2.0610339330448646E-2</v>
      </c>
      <c r="AH409" s="1">
        <f>(Table2[[#This Row],[Current Month High]]/Table2[[#This Row],[Close Price]])-1</f>
        <v>0.22726765591877718</v>
      </c>
      <c r="AI409">
        <v>53.720852393171903</v>
      </c>
      <c r="AJ409">
        <v>37.532607027773501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-0.02</v>
      </c>
      <c r="AM409" t="s">
        <v>3149</v>
      </c>
      <c r="AN409">
        <v>-15.97</v>
      </c>
      <c r="AO409" t="s">
        <v>3149</v>
      </c>
      <c r="AP409">
        <v>-6.9802958112999999E-4</v>
      </c>
      <c r="AQ409">
        <f>(Table2[[#This Row],[Sharpe Ratio]]-AVERAGE(Table2[Sharpe Ratio]))/_xlfn.STDEV.P(Table2[Sharpe Ratio])</f>
        <v>-0.66264015999106485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347</v>
      </c>
      <c r="AT409">
        <f>_xlfn.RANK.AVG(Table2[[#This Row],[6M Return vs Nifty Z-Score]],Table2[6M Return vs Nifty Z-Score])</f>
        <v>308</v>
      </c>
      <c r="AU409">
        <f>_xlfn.RANK.AVG(Table2[[#This Row],[Sharpe Ratio Z-Score]],Table2[Sharpe Ratio Z-Score])</f>
        <v>558</v>
      </c>
      <c r="AV409">
        <f>(Table2[[#This Row],[Rank 1Y]]+Table2[[#This Row],[Rank 6M]]+Table2[[#This Row],[Rank Sharpe]])/3</f>
        <v>404.33333333333331</v>
      </c>
    </row>
    <row r="410" spans="1:48" x14ac:dyDescent="0.3">
      <c r="A410" t="s">
        <v>644</v>
      </c>
      <c r="B410" t="s">
        <v>645</v>
      </c>
      <c r="C410" t="s">
        <v>3104</v>
      </c>
      <c r="D410" t="s">
        <v>487</v>
      </c>
      <c r="E410">
        <v>27211.58552964</v>
      </c>
      <c r="F410">
        <v>837.15</v>
      </c>
      <c r="G410">
        <v>4.9652276344430302</v>
      </c>
      <c r="H410">
        <f>(Table2[[#This Row],[1Y Return vs Nifty]]-AVERAGE(Table2[1Y Return vs Nifty]))/_xlfn.STDEV.P(Table2[1Y Return vs Nifty])</f>
        <v>-0.22013709012634208</v>
      </c>
      <c r="I410">
        <v>3.1032151789559799</v>
      </c>
      <c r="J410">
        <f>(Table2[[#This Row],[1M Return vs Nifty]]-AVERAGE(Table2[1M Return vs Nifty]))/_xlfn.STDEV.P(Table2[1M Return vs Nifty])</f>
        <v>0.54781332026840779</v>
      </c>
      <c r="K410">
        <v>12.4580005830781</v>
      </c>
      <c r="L410">
        <f>(Table2[[#This Row],[6M Return vs Nifty]]-AVERAGE(Table2[6M Return vs Nifty]))/_xlfn.STDEV.P(Table2[6M Return vs Nifty])</f>
        <v>0.34563073428446622</v>
      </c>
      <c r="M410">
        <v>1.92130081030139</v>
      </c>
      <c r="N410">
        <f>(Table2[[#This Row],[1W Return vs Nifty]]-AVERAGE(Table2[1W Return vs Nifty]))/_xlfn.STDEV.P(Table2[1W Return vs Nifty])</f>
        <v>0.17464712168044313</v>
      </c>
      <c r="O410">
        <v>848.74</v>
      </c>
      <c r="P410">
        <v>845.67472717503995</v>
      </c>
      <c r="Q410">
        <v>786.42834656894604</v>
      </c>
      <c r="R410">
        <v>35.442727150545899</v>
      </c>
      <c r="S410" s="1">
        <f>(Table2[[#This Row],[Close Price]]-Table2[[#This Row],[20D EMA]])/Table2[[#This Row],[20D EMA]]</f>
        <v>-1.3655536442255617E-2</v>
      </c>
      <c r="T410" s="1">
        <f>(Table2[[#This Row],[Close Price]]-Table2[[#This Row],[50D EMA]])/Table2[[#This Row],[50D EMA]]</f>
        <v>-1.0080385402454506E-2</v>
      </c>
      <c r="U410" s="1">
        <f>(Table2[[#This Row],[Close Price]]-Table2[[#This Row],[200D EMA]])/Table2[[#This Row],[200D EMA]]</f>
        <v>6.4496217172669248E-2</v>
      </c>
      <c r="V410">
        <v>0.33148997058520302</v>
      </c>
      <c r="W410">
        <v>828.3</v>
      </c>
      <c r="X410">
        <v>843</v>
      </c>
      <c r="Y410">
        <v>828.3</v>
      </c>
      <c r="Z410">
        <v>846.95</v>
      </c>
      <c r="AA410">
        <v>828</v>
      </c>
      <c r="AB410">
        <v>875.85</v>
      </c>
      <c r="AC410" s="1">
        <f>(Table2[[#This Row],[Close Price]]/Table2[[#This Row],[Day Low]])-1</f>
        <v>1.068453458891705E-2</v>
      </c>
      <c r="AD410" s="1">
        <f>(Table2[[#This Row],[Day High]]/Table2[[#This Row],[Close Price]])-1</f>
        <v>6.9879949829780852E-3</v>
      </c>
      <c r="AE410" s="1">
        <f>(Table2[[#This Row],[Close Price]]/Table2[[#This Row],[Current Week Low]])-1</f>
        <v>1.068453458891705E-2</v>
      </c>
      <c r="AF410" s="1">
        <f>(Table2[[#This Row],[Current Week High]]/Table2[[#This Row],[Close Price]])-1</f>
        <v>1.1706384757809385E-2</v>
      </c>
      <c r="AG410" s="1">
        <f>(Table2[[#This Row],[Close Price]]/Table2[[#This Row],[Current Month Low]])-1</f>
        <v>1.1050724637681197E-2</v>
      </c>
      <c r="AH410" s="1">
        <f>(Table2[[#This Row],[Current Month High]]/Table2[[#This Row],[Close Price]])-1</f>
        <v>4.6228274502777333E-2</v>
      </c>
      <c r="AI410">
        <v>10.1893328555217</v>
      </c>
      <c r="AJ410">
        <v>28.0045871559633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0.02</v>
      </c>
      <c r="AM410" t="s">
        <v>3150</v>
      </c>
      <c r="AN410">
        <v>-3.1</v>
      </c>
      <c r="AO410" t="s">
        <v>3149</v>
      </c>
      <c r="AP410">
        <v>-2.6678797968663001E-2</v>
      </c>
      <c r="AQ410">
        <f>(Table2[[#This Row],[Sharpe Ratio]]-AVERAGE(Table2[Sharpe Ratio]))/_xlfn.STDEV.P(Table2[Sharpe Ratio])</f>
        <v>-0.9652259074717765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-0.11727182136480144</v>
      </c>
      <c r="AS410">
        <f>_xlfn.RANK.AVG(Table2[[#This Row],[1Y Return vs Nifty Z-Score]],Table2[1Y Return vs Nifty Z-Score])</f>
        <v>386</v>
      </c>
      <c r="AT410">
        <f>_xlfn.RANK.AVG(Table2[[#This Row],[6M Return vs Nifty Z-Score]],Table2[6M Return vs Nifty Z-Score])</f>
        <v>212</v>
      </c>
      <c r="AU410">
        <f>_xlfn.RANK.AVG(Table2[[#This Row],[Sharpe Ratio Z-Score]],Table2[Sharpe Ratio Z-Score])</f>
        <v>616</v>
      </c>
      <c r="AV410">
        <f>(Table2[[#This Row],[Rank 1Y]]+Table2[[#This Row],[Rank 6M]]+Table2[[#This Row],[Rank Sharpe]])/3</f>
        <v>404.66666666666669</v>
      </c>
    </row>
    <row r="411" spans="1:48" x14ac:dyDescent="0.3">
      <c r="A411" t="s">
        <v>697</v>
      </c>
      <c r="B411" t="s">
        <v>698</v>
      </c>
      <c r="C411" t="s">
        <v>3104</v>
      </c>
      <c r="D411" t="s">
        <v>487</v>
      </c>
      <c r="E411">
        <v>24522.612592959998</v>
      </c>
      <c r="F411">
        <v>2719.3</v>
      </c>
      <c r="G411">
        <v>-27.334359221609098</v>
      </c>
      <c r="H411">
        <f>(Table2[[#This Row],[1Y Return vs Nifty]]-AVERAGE(Table2[1Y Return vs Nifty]))/_xlfn.STDEV.P(Table2[1Y Return vs Nifty])</f>
        <v>-0.87706687185682153</v>
      </c>
      <c r="I411">
        <v>-8.6037680876674596</v>
      </c>
      <c r="J411">
        <f>(Table2[[#This Row],[1M Return vs Nifty]]-AVERAGE(Table2[1M Return vs Nifty]))/_xlfn.STDEV.P(Table2[1M Return vs Nifty])</f>
        <v>-0.68795299380196584</v>
      </c>
      <c r="K411">
        <v>-1.29876831787616</v>
      </c>
      <c r="L411">
        <f>(Table2[[#This Row],[6M Return vs Nifty]]-AVERAGE(Table2[6M Return vs Nifty]))/_xlfn.STDEV.P(Table2[6M Return vs Nifty])</f>
        <v>-0.11977769914488515</v>
      </c>
      <c r="M411">
        <v>2.2126422512986301</v>
      </c>
      <c r="N411">
        <f>(Table2[[#This Row],[1W Return vs Nifty]]-AVERAGE(Table2[1W Return vs Nifty]))/_xlfn.STDEV.P(Table2[1W Return vs Nifty])</f>
        <v>0.24569696591872145</v>
      </c>
      <c r="O411">
        <v>2795.61</v>
      </c>
      <c r="P411">
        <v>2744.8206193757001</v>
      </c>
      <c r="Q411">
        <v>2603.8078526016998</v>
      </c>
      <c r="R411">
        <v>42.075740139476999</v>
      </c>
      <c r="S411" s="1">
        <f>(Table2[[#This Row],[Close Price]]-Table2[[#This Row],[20D EMA]])/Table2[[#This Row],[20D EMA]]</f>
        <v>-2.7296368234481901E-2</v>
      </c>
      <c r="T411" s="1">
        <f>(Table2[[#This Row],[Close Price]]-Table2[[#This Row],[50D EMA]])/Table2[[#This Row],[50D EMA]]</f>
        <v>-9.2977366883466705E-3</v>
      </c>
      <c r="U411" s="1">
        <f>(Table2[[#This Row],[Close Price]]-Table2[[#This Row],[200D EMA]])/Table2[[#This Row],[200D EMA]]</f>
        <v>4.4355096050156605E-2</v>
      </c>
      <c r="V411">
        <v>0.55652931942890704</v>
      </c>
      <c r="W411">
        <v>2626</v>
      </c>
      <c r="X411">
        <v>2741</v>
      </c>
      <c r="Y411">
        <v>2623</v>
      </c>
      <c r="Z411">
        <v>2754</v>
      </c>
      <c r="AA411">
        <v>2605</v>
      </c>
      <c r="AB411">
        <v>3100</v>
      </c>
      <c r="AC411" s="1">
        <f>(Table2[[#This Row],[Close Price]]/Table2[[#This Row],[Day Low]])-1</f>
        <v>3.5529322162985544E-2</v>
      </c>
      <c r="AD411" s="1">
        <f>(Table2[[#This Row],[Day High]]/Table2[[#This Row],[Close Price]])-1</f>
        <v>7.9799948516161567E-3</v>
      </c>
      <c r="AE411" s="1">
        <f>(Table2[[#This Row],[Close Price]]/Table2[[#This Row],[Current Week Low]])-1</f>
        <v>3.6713686618375929E-2</v>
      </c>
      <c r="AF411" s="1">
        <f>(Table2[[#This Row],[Current Week High]]/Table2[[#This Row],[Close Price]])-1</f>
        <v>1.2760636928621283E-2</v>
      </c>
      <c r="AG411" s="1">
        <f>(Table2[[#This Row],[Close Price]]/Table2[[#This Row],[Current Month Low]])-1</f>
        <v>4.3877159309021252E-2</v>
      </c>
      <c r="AH411" s="1">
        <f>(Table2[[#This Row],[Current Month High]]/Table2[[#This Row],[Close Price]])-1</f>
        <v>0.13999926451660349</v>
      </c>
      <c r="AI411">
        <v>43.272165630860798</v>
      </c>
      <c r="AJ411">
        <v>34.286419753086399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0.08</v>
      </c>
      <c r="AM411" t="s">
        <v>3150</v>
      </c>
      <c r="AN411">
        <v>-11.43</v>
      </c>
      <c r="AO411" t="s">
        <v>3149</v>
      </c>
      <c r="AP411">
        <v>9.2033468709962998E-2</v>
      </c>
      <c r="AQ411">
        <f>(Table2[[#This Row],[Sharpe Ratio]]-AVERAGE(Table2[Sharpe Ratio]))/_xlfn.STDEV.P(Table2[Sharpe Ratio])</f>
        <v>0.41735983488518696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-1.0217407639997642</v>
      </c>
      <c r="AS411">
        <f>_xlfn.RANK.AVG(Table2[[#This Row],[1Y Return vs Nifty Z-Score]],Table2[1Y Return vs Nifty Z-Score])</f>
        <v>624</v>
      </c>
      <c r="AT411">
        <f>_xlfn.RANK.AVG(Table2[[#This Row],[6M Return vs Nifty Z-Score]],Table2[6M Return vs Nifty Z-Score])</f>
        <v>348</v>
      </c>
      <c r="AU411">
        <f>_xlfn.RANK.AVG(Table2[[#This Row],[Sharpe Ratio Z-Score]],Table2[Sharpe Ratio Z-Score])</f>
        <v>242</v>
      </c>
      <c r="AV411">
        <f>(Table2[[#This Row],[Rank 1Y]]+Table2[[#This Row],[Rank 6M]]+Table2[[#This Row],[Rank Sharpe]])/3</f>
        <v>404.66666666666669</v>
      </c>
    </row>
    <row r="412" spans="1:48" x14ac:dyDescent="0.3">
      <c r="A412" t="s">
        <v>1490</v>
      </c>
      <c r="B412" t="s">
        <v>1491</v>
      </c>
      <c r="C412" t="s">
        <v>3107</v>
      </c>
      <c r="D412" t="s">
        <v>48</v>
      </c>
      <c r="E412">
        <v>6626.4380896599996</v>
      </c>
      <c r="F412">
        <v>178.04</v>
      </c>
      <c r="G412">
        <v>4.9687392677913701E-2</v>
      </c>
      <c r="H412">
        <f>(Table2[[#This Row],[1Y Return vs Nifty]]-AVERAGE(Table2[1Y Return vs Nifty]))/_xlfn.STDEV.P(Table2[1Y Return vs Nifty])</f>
        <v>-0.32011251063253604</v>
      </c>
      <c r="I412">
        <v>0.25218962878697498</v>
      </c>
      <c r="J412">
        <f>(Table2[[#This Row],[1M Return vs Nifty]]-AVERAGE(Table2[1M Return vs Nifty]))/_xlfn.STDEV.P(Table2[1M Return vs Nifty])</f>
        <v>0.24686462535590697</v>
      </c>
      <c r="K412">
        <v>-12.5977496899113</v>
      </c>
      <c r="L412">
        <f>(Table2[[#This Row],[6M Return vs Nifty]]-AVERAGE(Table2[6M Return vs Nifty]))/_xlfn.STDEV.P(Table2[6M Return vs Nifty])</f>
        <v>-0.50203615369677668</v>
      </c>
      <c r="M412">
        <v>4.4047787742336597</v>
      </c>
      <c r="N412">
        <f>(Table2[[#This Row],[1W Return vs Nifty]]-AVERAGE(Table2[1W Return vs Nifty]))/_xlfn.STDEV.P(Table2[1W Return vs Nifty])</f>
        <v>0.78029636231921595</v>
      </c>
      <c r="O412">
        <v>183.19</v>
      </c>
      <c r="P412">
        <v>187.00276674002399</v>
      </c>
      <c r="Q412">
        <v>189.10037248854101</v>
      </c>
      <c r="R412">
        <v>41.300378481290799</v>
      </c>
      <c r="S412" s="1">
        <f>(Table2[[#This Row],[Close Price]]-Table2[[#This Row],[20D EMA]])/Table2[[#This Row],[20D EMA]]</f>
        <v>-2.8112888258092723E-2</v>
      </c>
      <c r="T412" s="1">
        <f>(Table2[[#This Row],[Close Price]]-Table2[[#This Row],[50D EMA]])/Table2[[#This Row],[50D EMA]]</f>
        <v>-4.7928524782118655E-2</v>
      </c>
      <c r="U412" s="1">
        <f>(Table2[[#This Row],[Close Price]]-Table2[[#This Row],[200D EMA]])/Table2[[#This Row],[200D EMA]]</f>
        <v>-5.8489427297195036E-2</v>
      </c>
      <c r="V412">
        <v>0.75995485614802605</v>
      </c>
      <c r="W412">
        <v>175.26</v>
      </c>
      <c r="X412">
        <v>180.49</v>
      </c>
      <c r="Y412">
        <v>170.79</v>
      </c>
      <c r="Z412">
        <v>180.8</v>
      </c>
      <c r="AA412">
        <v>167.16</v>
      </c>
      <c r="AB412">
        <v>200</v>
      </c>
      <c r="AC412" s="1">
        <f>(Table2[[#This Row],[Close Price]]/Table2[[#This Row],[Day Low]])-1</f>
        <v>1.5862147666324322E-2</v>
      </c>
      <c r="AD412" s="1">
        <f>(Table2[[#This Row],[Day High]]/Table2[[#This Row],[Close Price]])-1</f>
        <v>1.3760952594922493E-2</v>
      </c>
      <c r="AE412" s="1">
        <f>(Table2[[#This Row],[Close Price]]/Table2[[#This Row],[Current Week Low]])-1</f>
        <v>4.2449792142397191E-2</v>
      </c>
      <c r="AF412" s="1">
        <f>(Table2[[#This Row],[Current Week High]]/Table2[[#This Row],[Close Price]])-1</f>
        <v>1.5502134351831121E-2</v>
      </c>
      <c r="AG412" s="1">
        <f>(Table2[[#This Row],[Close Price]]/Table2[[#This Row],[Current Month Low]])-1</f>
        <v>6.5087341469250992E-2</v>
      </c>
      <c r="AH412" s="1">
        <f>(Table2[[#This Row],[Current Month High]]/Table2[[#This Row],[Close Price]])-1</f>
        <v>0.12334306897326441</v>
      </c>
      <c r="AI412">
        <v>40.024713547517401</v>
      </c>
      <c r="AJ412">
        <v>17.7513227513227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0.04</v>
      </c>
      <c r="AM412" t="s">
        <v>3150</v>
      </c>
      <c r="AN412">
        <v>-8.8699999999999992</v>
      </c>
      <c r="AO412" t="s">
        <v>3149</v>
      </c>
      <c r="AP412">
        <v>6.9455448388133001E-2</v>
      </c>
      <c r="AQ412">
        <f>(Table2[[#This Row],[Sharpe Ratio]]-AVERAGE(Table2[Sharpe Ratio]))/_xlfn.STDEV.P(Table2[Sharpe Ratio])</f>
        <v>0.15440428815879001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422</v>
      </c>
      <c r="AT412">
        <f>_xlfn.RANK.AVG(Table2[[#This Row],[6M Return vs Nifty Z-Score]],Table2[6M Return vs Nifty Z-Score])</f>
        <v>489</v>
      </c>
      <c r="AU412">
        <f>_xlfn.RANK.AVG(Table2[[#This Row],[Sharpe Ratio Z-Score]],Table2[Sharpe Ratio Z-Score])</f>
        <v>304</v>
      </c>
      <c r="AV412">
        <f>(Table2[[#This Row],[Rank 1Y]]+Table2[[#This Row],[Rank 6M]]+Table2[[#This Row],[Rank Sharpe]])/3</f>
        <v>405</v>
      </c>
    </row>
    <row r="413" spans="1:48" x14ac:dyDescent="0.3">
      <c r="A413" t="s">
        <v>1459</v>
      </c>
      <c r="B413" t="s">
        <v>1460</v>
      </c>
      <c r="C413" t="s">
        <v>3104</v>
      </c>
      <c r="D413" t="s">
        <v>565</v>
      </c>
      <c r="E413">
        <v>6893.7835984149997</v>
      </c>
      <c r="F413">
        <v>640.85</v>
      </c>
      <c r="G413">
        <v>1.15713197798506</v>
      </c>
      <c r="H413">
        <f>(Table2[[#This Row],[1Y Return vs Nifty]]-AVERAGE(Table2[1Y Return vs Nifty]))/_xlfn.STDEV.P(Table2[1Y Return vs Nifty])</f>
        <v>-0.29758859003421084</v>
      </c>
      <c r="I413">
        <v>-3.2938934212792499</v>
      </c>
      <c r="J413">
        <f>(Table2[[#This Row],[1M Return vs Nifty]]-AVERAGE(Table2[1M Return vs Nifty]))/_xlfn.STDEV.P(Table2[1M Return vs Nifty])</f>
        <v>-0.12745298323427537</v>
      </c>
      <c r="K413">
        <v>6.2039279705677997</v>
      </c>
      <c r="L413">
        <f>(Table2[[#This Row],[6M Return vs Nifty]]-AVERAGE(Table2[6M Return vs Nifty]))/_xlfn.STDEV.P(Table2[6M Return vs Nifty])</f>
        <v>0.13404775589046816</v>
      </c>
      <c r="M413">
        <v>-0.55309684598790898</v>
      </c>
      <c r="N413">
        <f>(Table2[[#This Row],[1W Return vs Nifty]]-AVERAGE(Table2[1W Return vs Nifty]))/_xlfn.STDEV.P(Table2[1W Return vs Nifty])</f>
        <v>-0.42878769164767871</v>
      </c>
      <c r="O413">
        <v>675.41</v>
      </c>
      <c r="P413">
        <v>698.171004154814</v>
      </c>
      <c r="Q413">
        <v>658.99569492675903</v>
      </c>
      <c r="R413">
        <v>29.113637401546999</v>
      </c>
      <c r="S413" s="1">
        <f>(Table2[[#This Row],[Close Price]]-Table2[[#This Row],[20D EMA]])/Table2[[#This Row],[20D EMA]]</f>
        <v>-5.1168919619194189E-2</v>
      </c>
      <c r="T413" s="1">
        <f>(Table2[[#This Row],[Close Price]]-Table2[[#This Row],[50D EMA]])/Table2[[#This Row],[50D EMA]]</f>
        <v>-8.2101668235570968E-2</v>
      </c>
      <c r="U413" s="1">
        <f>(Table2[[#This Row],[Close Price]]-Table2[[#This Row],[200D EMA]])/Table2[[#This Row],[200D EMA]]</f>
        <v>-2.7535377038807096E-2</v>
      </c>
      <c r="V413">
        <v>0.58371793407244799</v>
      </c>
      <c r="W413">
        <v>633.15</v>
      </c>
      <c r="X413">
        <v>651.75</v>
      </c>
      <c r="Y413">
        <v>631.35</v>
      </c>
      <c r="Z413">
        <v>655.8</v>
      </c>
      <c r="AA413">
        <v>631.35</v>
      </c>
      <c r="AB413">
        <v>719.9</v>
      </c>
      <c r="AC413" s="1">
        <f>(Table2[[#This Row],[Close Price]]/Table2[[#This Row],[Day Low]])-1</f>
        <v>1.216141514648994E-2</v>
      </c>
      <c r="AD413" s="1">
        <f>(Table2[[#This Row],[Day High]]/Table2[[#This Row],[Close Price]])-1</f>
        <v>1.7008660372942241E-2</v>
      </c>
      <c r="AE413" s="1">
        <f>(Table2[[#This Row],[Close Price]]/Table2[[#This Row],[Current Week Low]])-1</f>
        <v>1.5047121248119133E-2</v>
      </c>
      <c r="AF413" s="1">
        <f>(Table2[[#This Row],[Current Week High]]/Table2[[#This Row],[Close Price]])-1</f>
        <v>2.3328391979402285E-2</v>
      </c>
      <c r="AG413" s="1">
        <f>(Table2[[#This Row],[Close Price]]/Table2[[#This Row],[Current Month Low]])-1</f>
        <v>1.5047121248119133E-2</v>
      </c>
      <c r="AH413" s="1">
        <f>(Table2[[#This Row],[Current Month High]]/Table2[[#This Row],[Close Price]])-1</f>
        <v>0.12335179839275945</v>
      </c>
      <c r="AI413">
        <v>24.6781618163376</v>
      </c>
      <c r="AJ413">
        <v>23.4421650775305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-0.14000000000000001</v>
      </c>
      <c r="AM413" t="s">
        <v>3149</v>
      </c>
      <c r="AN413">
        <v>-8.02</v>
      </c>
      <c r="AO413" t="s">
        <v>3149</v>
      </c>
      <c r="AQ413">
        <f>(Table2[[#This Row],[Sharpe Ratio]]-AVERAGE(Table2[Sharpe Ratio]))/_xlfn.STDEV.P(Table2[Sharpe Ratio])</f>
        <v>-0.65451053890290556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413</v>
      </c>
      <c r="AT413">
        <f>_xlfn.RANK.AVG(Table2[[#This Row],[6M Return vs Nifty Z-Score]],Table2[6M Return vs Nifty Z-Score])</f>
        <v>269</v>
      </c>
      <c r="AU413">
        <f>_xlfn.RANK.AVG(Table2[[#This Row],[Sharpe Ratio Z-Score]],Table2[Sharpe Ratio Z-Score])</f>
        <v>534</v>
      </c>
      <c r="AV413">
        <f>(Table2[[#This Row],[Rank 1Y]]+Table2[[#This Row],[Rank 6M]]+Table2[[#This Row],[Rank Sharpe]])/3</f>
        <v>405.33333333333331</v>
      </c>
    </row>
    <row r="414" spans="1:48" x14ac:dyDescent="0.3">
      <c r="A414" t="s">
        <v>1045</v>
      </c>
      <c r="B414" t="s">
        <v>1046</v>
      </c>
      <c r="C414" t="s">
        <v>3104</v>
      </c>
      <c r="D414" t="s">
        <v>24</v>
      </c>
      <c r="E414">
        <v>12598.088415136001</v>
      </c>
      <c r="F414">
        <v>170.09</v>
      </c>
      <c r="G414">
        <v>-5.06747552818213</v>
      </c>
      <c r="H414">
        <f>(Table2[[#This Row],[1Y Return vs Nifty]]-AVERAGE(Table2[1Y Return vs Nifty]))/_xlfn.STDEV.P(Table2[1Y Return vs Nifty])</f>
        <v>-0.42418866292703533</v>
      </c>
      <c r="I414">
        <v>15.7283118253458</v>
      </c>
      <c r="J414">
        <f>(Table2[[#This Row],[1M Return vs Nifty]]-AVERAGE(Table2[1M Return vs Nifty]))/_xlfn.STDEV.P(Table2[1M Return vs Nifty])</f>
        <v>1.8804938915281002</v>
      </c>
      <c r="K414">
        <v>13.659930240259101</v>
      </c>
      <c r="L414">
        <f>(Table2[[#This Row],[6M Return vs Nifty]]-AVERAGE(Table2[6M Return vs Nifty]))/_xlfn.STDEV.P(Table2[6M Return vs Nifty])</f>
        <v>0.38629349476756802</v>
      </c>
      <c r="M414">
        <v>-5.46039054414309E-2</v>
      </c>
      <c r="N414">
        <f>(Table2[[#This Row],[1W Return vs Nifty]]-AVERAGE(Table2[1W Return vs Nifty]))/_xlfn.STDEV.P(Table2[1W Return vs Nifty])</f>
        <v>-0.30721952181067946</v>
      </c>
      <c r="O414">
        <v>171.77</v>
      </c>
      <c r="P414">
        <v>168.49278960638301</v>
      </c>
      <c r="Q414">
        <v>159.00367975332199</v>
      </c>
      <c r="R414">
        <v>38.4254808740315</v>
      </c>
      <c r="S414" s="1">
        <f>(Table2[[#This Row],[Close Price]]-Table2[[#This Row],[20D EMA]])/Table2[[#This Row],[20D EMA]]</f>
        <v>-9.7805204634104134E-3</v>
      </c>
      <c r="T414" s="1">
        <f>(Table2[[#This Row],[Close Price]]-Table2[[#This Row],[50D EMA]])/Table2[[#This Row],[50D EMA]]</f>
        <v>9.4793990730893743E-3</v>
      </c>
      <c r="U414" s="1">
        <f>(Table2[[#This Row],[Close Price]]-Table2[[#This Row],[200D EMA]])/Table2[[#This Row],[200D EMA]]</f>
        <v>6.9723670948227803E-2</v>
      </c>
      <c r="V414">
        <v>0.66602946104843497</v>
      </c>
      <c r="W414">
        <v>166.72</v>
      </c>
      <c r="X414">
        <v>171.2</v>
      </c>
      <c r="Y414">
        <v>166.72</v>
      </c>
      <c r="Z414">
        <v>174.59</v>
      </c>
      <c r="AA414">
        <v>166.72</v>
      </c>
      <c r="AB414">
        <v>182.24</v>
      </c>
      <c r="AC414" s="1">
        <f>(Table2[[#This Row],[Close Price]]/Table2[[#This Row],[Day Low]])-1</f>
        <v>2.0213531669865725E-2</v>
      </c>
      <c r="AD414" s="1">
        <f>(Table2[[#This Row],[Day High]]/Table2[[#This Row],[Close Price]])-1</f>
        <v>6.5259568463753581E-3</v>
      </c>
      <c r="AE414" s="1">
        <f>(Table2[[#This Row],[Close Price]]/Table2[[#This Row],[Current Week Low]])-1</f>
        <v>2.0213531669865725E-2</v>
      </c>
      <c r="AF414" s="1">
        <f>(Table2[[#This Row],[Current Week High]]/Table2[[#This Row],[Close Price]])-1</f>
        <v>2.6456581809630286E-2</v>
      </c>
      <c r="AG414" s="1">
        <f>(Table2[[#This Row],[Close Price]]/Table2[[#This Row],[Current Month Low]])-1</f>
        <v>2.0213531669865725E-2</v>
      </c>
      <c r="AH414" s="1">
        <f>(Table2[[#This Row],[Current Month High]]/Table2[[#This Row],[Close Price]])-1</f>
        <v>7.143277088600164E-2</v>
      </c>
      <c r="AI414">
        <v>7.1432770886001604</v>
      </c>
      <c r="AJ414">
        <v>35.637958532695301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0.02</v>
      </c>
      <c r="AM414" t="s">
        <v>3150</v>
      </c>
      <c r="AN414">
        <v>-4.3499999999999996</v>
      </c>
      <c r="AO414" t="s">
        <v>3149</v>
      </c>
      <c r="AP414">
        <v>-3.522153333356E-3</v>
      </c>
      <c r="AQ414">
        <f>(Table2[[#This Row],[Sharpe Ratio]]-AVERAGE(Table2[Sharpe Ratio]))/_xlfn.STDEV.P(Table2[Sharpe Ratio])</f>
        <v>-0.69553139645485595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0.83984780510309753</v>
      </c>
      <c r="AS414">
        <f>_xlfn.RANK.AVG(Table2[[#This Row],[1Y Return vs Nifty Z-Score]],Table2[1Y Return vs Nifty Z-Score])</f>
        <v>456</v>
      </c>
      <c r="AT414">
        <f>_xlfn.RANK.AVG(Table2[[#This Row],[6M Return vs Nifty Z-Score]],Table2[6M Return vs Nifty Z-Score])</f>
        <v>197</v>
      </c>
      <c r="AU414">
        <f>_xlfn.RANK.AVG(Table2[[#This Row],[Sharpe Ratio Z-Score]],Table2[Sharpe Ratio Z-Score])</f>
        <v>567</v>
      </c>
      <c r="AV414">
        <f>(Table2[[#This Row],[Rank 1Y]]+Table2[[#This Row],[Rank 6M]]+Table2[[#This Row],[Rank Sharpe]])/3</f>
        <v>406.66666666666669</v>
      </c>
    </row>
    <row r="415" spans="1:48" x14ac:dyDescent="0.3">
      <c r="A415" t="s">
        <v>1035</v>
      </c>
      <c r="B415" t="s">
        <v>1036</v>
      </c>
      <c r="C415" t="s">
        <v>3113</v>
      </c>
      <c r="D415" t="s">
        <v>85</v>
      </c>
      <c r="E415">
        <v>12870.994392945</v>
      </c>
      <c r="F415">
        <v>2299.0500000000002</v>
      </c>
      <c r="G415">
        <v>6.1512103623977499</v>
      </c>
      <c r="H415">
        <f>(Table2[[#This Row],[1Y Return vs Nifty]]-AVERAGE(Table2[1Y Return vs Nifty]))/_xlfn.STDEV.P(Table2[1Y Return vs Nifty])</f>
        <v>-0.19601581024484949</v>
      </c>
      <c r="I415">
        <v>-1.34649706434863</v>
      </c>
      <c r="J415">
        <f>(Table2[[#This Row],[1M Return vs Nifty]]-AVERAGE(Table2[1M Return vs Nifty]))/_xlfn.STDEV.P(Table2[1M Return vs Nifty])</f>
        <v>7.8110376961106801E-2</v>
      </c>
      <c r="K415">
        <v>-31.257573008683099</v>
      </c>
      <c r="L415">
        <f>(Table2[[#This Row],[6M Return vs Nifty]]-AVERAGE(Table2[6M Return vs Nifty]))/_xlfn.STDEV.P(Table2[6M Return vs Nifty])</f>
        <v>-1.1333209562099347</v>
      </c>
      <c r="M415">
        <v>6.26444192793873</v>
      </c>
      <c r="N415">
        <f>(Table2[[#This Row],[1W Return vs Nifty]]-AVERAGE(Table2[1W Return vs Nifty]))/_xlfn.STDEV.P(Table2[1W Return vs Nifty])</f>
        <v>1.2338150136794335</v>
      </c>
      <c r="O415">
        <v>2299.41</v>
      </c>
      <c r="P415">
        <v>2425.8761502822599</v>
      </c>
      <c r="Q415">
        <v>2540.2271390480801</v>
      </c>
      <c r="R415">
        <v>52.761753347223198</v>
      </c>
      <c r="S415" s="1">
        <f>(Table2[[#This Row],[Close Price]]-Table2[[#This Row],[20D EMA]])/Table2[[#This Row],[20D EMA]]</f>
        <v>-1.5656190066133164E-4</v>
      </c>
      <c r="T415" s="1">
        <f>(Table2[[#This Row],[Close Price]]-Table2[[#This Row],[50D EMA]])/Table2[[#This Row],[50D EMA]]</f>
        <v>-5.2280554498836646E-2</v>
      </c>
      <c r="U415" s="1">
        <f>(Table2[[#This Row],[Close Price]]-Table2[[#This Row],[200D EMA]])/Table2[[#This Row],[200D EMA]]</f>
        <v>-9.4943139273151039E-2</v>
      </c>
      <c r="V415">
        <v>1.12200946290264</v>
      </c>
      <c r="W415">
        <v>2241.35</v>
      </c>
      <c r="X415">
        <v>2317.6999999999998</v>
      </c>
      <c r="Y415">
        <v>2145.0500000000002</v>
      </c>
      <c r="Z415">
        <v>2324.25</v>
      </c>
      <c r="AA415">
        <v>2145.0500000000002</v>
      </c>
      <c r="AB415">
        <v>2485</v>
      </c>
      <c r="AC415" s="1">
        <f>(Table2[[#This Row],[Close Price]]/Table2[[#This Row],[Day Low]])-1</f>
        <v>2.5743413567715923E-2</v>
      </c>
      <c r="AD415" s="1">
        <f>(Table2[[#This Row],[Day High]]/Table2[[#This Row],[Close Price]])-1</f>
        <v>8.1120462799850745E-3</v>
      </c>
      <c r="AE415" s="1">
        <f>(Table2[[#This Row],[Close Price]]/Table2[[#This Row],[Current Week Low]])-1</f>
        <v>7.1793198293746086E-2</v>
      </c>
      <c r="AF415" s="1">
        <f>(Table2[[#This Row],[Current Week High]]/Table2[[#This Row],[Close Price]])-1</f>
        <v>1.0961049128987987E-2</v>
      </c>
      <c r="AG415" s="1">
        <f>(Table2[[#This Row],[Close Price]]/Table2[[#This Row],[Current Month Low]])-1</f>
        <v>7.1793198293746086E-2</v>
      </c>
      <c r="AH415" s="1">
        <f>(Table2[[#This Row],[Current Month High]]/Table2[[#This Row],[Close Price]])-1</f>
        <v>8.0881233552989151E-2</v>
      </c>
      <c r="AI415">
        <v>58.978708597029197</v>
      </c>
      <c r="AJ415">
        <v>31.299257567104501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0</v>
      </c>
      <c r="AM415">
        <v>0</v>
      </c>
      <c r="AN415">
        <v>-5.9</v>
      </c>
      <c r="AO415" t="s">
        <v>3149</v>
      </c>
      <c r="AP415">
        <v>0.117901711286309</v>
      </c>
      <c r="AQ415">
        <f>(Table2[[#This Row],[Sharpe Ratio]]-AVERAGE(Table2[Sharpe Ratio]))/_xlfn.STDEV.P(Table2[Sharpe Ratio])</f>
        <v>0.71863504735088235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371</v>
      </c>
      <c r="AT415">
        <f>_xlfn.RANK.AVG(Table2[[#This Row],[6M Return vs Nifty Z-Score]],Table2[6M Return vs Nifty Z-Score])</f>
        <v>689</v>
      </c>
      <c r="AU415">
        <f>_xlfn.RANK.AVG(Table2[[#This Row],[Sharpe Ratio Z-Score]],Table2[Sharpe Ratio Z-Score])</f>
        <v>162</v>
      </c>
      <c r="AV415">
        <f>(Table2[[#This Row],[Rank 1Y]]+Table2[[#This Row],[Rank 6M]]+Table2[[#This Row],[Rank Sharpe]])/3</f>
        <v>407.33333333333331</v>
      </c>
    </row>
    <row r="416" spans="1:48" x14ac:dyDescent="0.3">
      <c r="A416" t="s">
        <v>381</v>
      </c>
      <c r="B416" t="s">
        <v>382</v>
      </c>
      <c r="C416" t="s">
        <v>3109</v>
      </c>
      <c r="D416" t="s">
        <v>114</v>
      </c>
      <c r="E416">
        <v>60349.598479840002</v>
      </c>
      <c r="F416">
        <v>1296.2</v>
      </c>
      <c r="G416">
        <v>4.7604757622945497</v>
      </c>
      <c r="H416">
        <f>(Table2[[#This Row],[1Y Return vs Nifty]]-AVERAGE(Table2[1Y Return vs Nifty]))/_xlfn.STDEV.P(Table2[1Y Return vs Nifty])</f>
        <v>-0.22430146545655483</v>
      </c>
      <c r="I416">
        <v>-4.6729475655614499</v>
      </c>
      <c r="J416">
        <f>(Table2[[#This Row],[1M Return vs Nifty]]-AVERAGE(Table2[1M Return vs Nifty]))/_xlfn.STDEV.P(Table2[1M Return vs Nifty])</f>
        <v>-0.2730232482607679</v>
      </c>
      <c r="K416">
        <v>-17.348121743868202</v>
      </c>
      <c r="L416">
        <f>(Table2[[#This Row],[6M Return vs Nifty]]-AVERAGE(Table2[6M Return vs Nifty]))/_xlfn.STDEV.P(Table2[6M Return vs Nifty])</f>
        <v>-0.66274709038230106</v>
      </c>
      <c r="M416">
        <v>0.50173492493307703</v>
      </c>
      <c r="N416">
        <f>(Table2[[#This Row],[1W Return vs Nifty]]-AVERAGE(Table2[1W Return vs Nifty]))/_xlfn.STDEV.P(Table2[1W Return vs Nifty])</f>
        <v>-0.17154439400697924</v>
      </c>
      <c r="O416">
        <v>1385.29</v>
      </c>
      <c r="P416">
        <v>1449.67147974713</v>
      </c>
      <c r="Q416">
        <v>1420.3572591510101</v>
      </c>
      <c r="R416">
        <v>26.592917947521201</v>
      </c>
      <c r="S416" s="1">
        <f>(Table2[[#This Row],[Close Price]]-Table2[[#This Row],[20D EMA]])/Table2[[#This Row],[20D EMA]]</f>
        <v>-6.4311443813208732E-2</v>
      </c>
      <c r="T416" s="1">
        <f>(Table2[[#This Row],[Close Price]]-Table2[[#This Row],[50D EMA]])/Table2[[#This Row],[50D EMA]]</f>
        <v>-0.10586638551646223</v>
      </c>
      <c r="U416" s="1">
        <f>(Table2[[#This Row],[Close Price]]-Table2[[#This Row],[200D EMA]])/Table2[[#This Row],[200D EMA]]</f>
        <v>-8.7412697299285511E-2</v>
      </c>
      <c r="V416">
        <v>0.99394805777275697</v>
      </c>
      <c r="W416">
        <v>1288.5999999999999</v>
      </c>
      <c r="X416">
        <v>1317.95</v>
      </c>
      <c r="Y416">
        <v>1286.5999999999999</v>
      </c>
      <c r="Z416">
        <v>1355.35</v>
      </c>
      <c r="AA416">
        <v>1286.5999999999999</v>
      </c>
      <c r="AB416">
        <v>1482.9</v>
      </c>
      <c r="AC416" s="1">
        <f>(Table2[[#This Row],[Close Price]]/Table2[[#This Row],[Day Low]])-1</f>
        <v>5.8978736613379823E-3</v>
      </c>
      <c r="AD416" s="1">
        <f>(Table2[[#This Row],[Day High]]/Table2[[#This Row],[Close Price]])-1</f>
        <v>1.6779817929331919E-2</v>
      </c>
      <c r="AE416" s="1">
        <f>(Table2[[#This Row],[Close Price]]/Table2[[#This Row],[Current Week Low]])-1</f>
        <v>7.4615265039641443E-3</v>
      </c>
      <c r="AF416" s="1">
        <f>(Table2[[#This Row],[Current Week High]]/Table2[[#This Row],[Close Price]])-1</f>
        <v>4.5633389908964483E-2</v>
      </c>
      <c r="AG416" s="1">
        <f>(Table2[[#This Row],[Close Price]]/Table2[[#This Row],[Current Month Low]])-1</f>
        <v>7.4615265039641443E-3</v>
      </c>
      <c r="AH416" s="1">
        <f>(Table2[[#This Row],[Current Month High]]/Table2[[#This Row],[Close Price]])-1</f>
        <v>0.14403641413362145</v>
      </c>
      <c r="AI416">
        <v>39.214627372319001</v>
      </c>
      <c r="AJ416">
        <v>21.937911571025399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-7.0000000000000007E-2</v>
      </c>
      <c r="AM416" t="s">
        <v>3149</v>
      </c>
      <c r="AN416">
        <v>-8.6300000000000008</v>
      </c>
      <c r="AO416" t="s">
        <v>3149</v>
      </c>
      <c r="AP416">
        <v>7.6429708545595998E-2</v>
      </c>
      <c r="AQ416">
        <f>(Table2[[#This Row],[Sharpe Ratio]]-AVERAGE(Table2[Sharpe Ratio]))/_xlfn.STDEV.P(Table2[Sharpe Ratio])</f>
        <v>0.23563020462874057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388</v>
      </c>
      <c r="AT416">
        <f>_xlfn.RANK.AVG(Table2[[#This Row],[6M Return vs Nifty Z-Score]],Table2[6M Return vs Nifty Z-Score])</f>
        <v>549</v>
      </c>
      <c r="AU416">
        <f>_xlfn.RANK.AVG(Table2[[#This Row],[Sharpe Ratio Z-Score]],Table2[Sharpe Ratio Z-Score])</f>
        <v>288</v>
      </c>
      <c r="AV416">
        <f>(Table2[[#This Row],[Rank 1Y]]+Table2[[#This Row],[Rank 6M]]+Table2[[#This Row],[Rank Sharpe]])/3</f>
        <v>408.33333333333331</v>
      </c>
    </row>
    <row r="417" spans="1:48" x14ac:dyDescent="0.3">
      <c r="A417" t="s">
        <v>625</v>
      </c>
      <c r="B417" t="s">
        <v>626</v>
      </c>
      <c r="C417" t="s">
        <v>3109</v>
      </c>
      <c r="D417" t="s">
        <v>211</v>
      </c>
      <c r="E417">
        <v>28234.6713528</v>
      </c>
      <c r="F417">
        <v>14855.25</v>
      </c>
      <c r="G417">
        <v>-26.878655432449101</v>
      </c>
      <c r="H417">
        <f>(Table2[[#This Row],[1Y Return vs Nifty]]-AVERAGE(Table2[1Y Return vs Nifty]))/_xlfn.STDEV.P(Table2[1Y Return vs Nifty])</f>
        <v>-0.86779847495500373</v>
      </c>
      <c r="I417">
        <v>9.0702500199342602</v>
      </c>
      <c r="J417">
        <f>(Table2[[#This Row],[1M Return vs Nifty]]-AVERAGE(Table2[1M Return vs Nifty]))/_xlfn.STDEV.P(Table2[1M Return vs Nifty])</f>
        <v>1.1776818767895463</v>
      </c>
      <c r="K417">
        <v>6.5100121198551504</v>
      </c>
      <c r="L417">
        <f>(Table2[[#This Row],[6M Return vs Nifty]]-AVERAGE(Table2[6M Return vs Nifty]))/_xlfn.STDEV.P(Table2[6M Return vs Nifty])</f>
        <v>0.14440295960458305</v>
      </c>
      <c r="M417">
        <v>1.2261179607602699</v>
      </c>
      <c r="N417">
        <f>(Table2[[#This Row],[1W Return vs Nifty]]-AVERAGE(Table2[1W Return vs Nifty]))/_xlfn.STDEV.P(Table2[1W Return vs Nifty])</f>
        <v>5.1119089487708328E-3</v>
      </c>
      <c r="O417">
        <v>14706.6</v>
      </c>
      <c r="P417">
        <v>14995.006094096399</v>
      </c>
      <c r="Q417">
        <v>15103.7720138327</v>
      </c>
      <c r="R417">
        <v>59.649994827165699</v>
      </c>
      <c r="S417" s="1">
        <f>(Table2[[#This Row],[Close Price]]-Table2[[#This Row],[20D EMA]])/Table2[[#This Row],[20D EMA]]</f>
        <v>1.0107706743910871E-2</v>
      </c>
      <c r="T417" s="1">
        <f>(Table2[[#This Row],[Close Price]]-Table2[[#This Row],[50D EMA]])/Table2[[#This Row],[50D EMA]]</f>
        <v>-9.3201758785161192E-3</v>
      </c>
      <c r="U417" s="1">
        <f>(Table2[[#This Row],[Close Price]]-Table2[[#This Row],[200D EMA]])/Table2[[#This Row],[200D EMA]]</f>
        <v>-1.6454301190794787E-2</v>
      </c>
      <c r="V417">
        <v>0.84642690988039604</v>
      </c>
      <c r="W417">
        <v>14705.05</v>
      </c>
      <c r="X417">
        <v>15118.65</v>
      </c>
      <c r="Y417">
        <v>14410</v>
      </c>
      <c r="Z417">
        <v>15118.65</v>
      </c>
      <c r="AA417">
        <v>14255</v>
      </c>
      <c r="AB417">
        <v>15290</v>
      </c>
      <c r="AC417" s="1">
        <f>(Table2[[#This Row],[Close Price]]/Table2[[#This Row],[Day Low]])-1</f>
        <v>1.0214178122481821E-2</v>
      </c>
      <c r="AD417" s="1">
        <f>(Table2[[#This Row],[Day High]]/Table2[[#This Row],[Close Price]])-1</f>
        <v>1.7731105164840777E-2</v>
      </c>
      <c r="AE417" s="1">
        <f>(Table2[[#This Row],[Close Price]]/Table2[[#This Row],[Current Week Low]])-1</f>
        <v>3.0898681471200451E-2</v>
      </c>
      <c r="AF417" s="1">
        <f>(Table2[[#This Row],[Current Week High]]/Table2[[#This Row],[Close Price]])-1</f>
        <v>1.7731105164840777E-2</v>
      </c>
      <c r="AG417" s="1">
        <f>(Table2[[#This Row],[Close Price]]/Table2[[#This Row],[Current Month Low]])-1</f>
        <v>4.2108032269379203E-2</v>
      </c>
      <c r="AH417" s="1">
        <f>(Table2[[#This Row],[Current Month High]]/Table2[[#This Row],[Close Price]])-1</f>
        <v>2.9265747799599451E-2</v>
      </c>
      <c r="AI417">
        <v>22.852190303091401</v>
      </c>
      <c r="AJ417">
        <v>14.4913294797687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0.08</v>
      </c>
      <c r="AM417" t="s">
        <v>3150</v>
      </c>
      <c r="AN417">
        <v>3.37</v>
      </c>
      <c r="AO417" t="s">
        <v>3150</v>
      </c>
      <c r="AP417">
        <v>5.8771146572360003E-2</v>
      </c>
      <c r="AQ417">
        <f>(Table2[[#This Row],[Sharpe Ratio]]-AVERAGE(Table2[Sharpe Ratio]))/_xlfn.STDEV.P(Table2[Sharpe Ratio])</f>
        <v>2.9969267492252271E-2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619</v>
      </c>
      <c r="AT417">
        <f>_xlfn.RANK.AVG(Table2[[#This Row],[6M Return vs Nifty Z-Score]],Table2[6M Return vs Nifty Z-Score])</f>
        <v>261</v>
      </c>
      <c r="AU417">
        <f>_xlfn.RANK.AVG(Table2[[#This Row],[Sharpe Ratio Z-Score]],Table2[Sharpe Ratio Z-Score])</f>
        <v>345</v>
      </c>
      <c r="AV417">
        <f>(Table2[[#This Row],[Rank 1Y]]+Table2[[#This Row],[Rank 6M]]+Table2[[#This Row],[Rank Sharpe]])/3</f>
        <v>408.33333333333331</v>
      </c>
    </row>
    <row r="418" spans="1:48" x14ac:dyDescent="0.3">
      <c r="A418" t="s">
        <v>1189</v>
      </c>
      <c r="B418" t="s">
        <v>1190</v>
      </c>
      <c r="C418" t="s">
        <v>3116</v>
      </c>
      <c r="D418" t="s">
        <v>509</v>
      </c>
      <c r="E418">
        <v>9640.5650075800004</v>
      </c>
      <c r="F418">
        <v>300.95</v>
      </c>
      <c r="G418">
        <v>-7.2140940339961501</v>
      </c>
      <c r="H418">
        <f>(Table2[[#This Row],[1Y Return vs Nifty]]-AVERAGE(Table2[1Y Return vs Nifty]))/_xlfn.STDEV.P(Table2[1Y Return vs Nifty])</f>
        <v>-0.46784797141192952</v>
      </c>
      <c r="I418">
        <v>-5.9918784553773499</v>
      </c>
      <c r="J418">
        <f>(Table2[[#This Row],[1M Return vs Nifty]]-AVERAGE(Table2[1M Return vs Nifty]))/_xlfn.STDEV.P(Table2[1M Return vs Nifty])</f>
        <v>-0.41224701984231304</v>
      </c>
      <c r="K418">
        <v>2.5116847862665499</v>
      </c>
      <c r="L418">
        <f>(Table2[[#This Row],[6M Return vs Nifty]]-AVERAGE(Table2[6M Return vs Nifty]))/_xlfn.STDEV.P(Table2[6M Return vs Nifty])</f>
        <v>9.1346219548791869E-3</v>
      </c>
      <c r="M418">
        <v>1.02225045174138</v>
      </c>
      <c r="N418">
        <f>(Table2[[#This Row],[1W Return vs Nifty]]-AVERAGE(Table2[1W Return vs Nifty]))/_xlfn.STDEV.P(Table2[1W Return vs Nifty])</f>
        <v>-4.4605545291373276E-2</v>
      </c>
      <c r="O418">
        <v>318.88</v>
      </c>
      <c r="P418">
        <v>328.08364225610097</v>
      </c>
      <c r="Q418">
        <v>314.060476483012</v>
      </c>
      <c r="R418">
        <v>24.793978687195299</v>
      </c>
      <c r="S418" s="1">
        <f>(Table2[[#This Row],[Close Price]]-Table2[[#This Row],[20D EMA]])/Table2[[#This Row],[20D EMA]]</f>
        <v>-5.6228048168590089E-2</v>
      </c>
      <c r="T418" s="1">
        <f>(Table2[[#This Row],[Close Price]]-Table2[[#This Row],[50D EMA]])/Table2[[#This Row],[50D EMA]]</f>
        <v>-8.2703429130186731E-2</v>
      </c>
      <c r="U418" s="1">
        <f>(Table2[[#This Row],[Close Price]]-Table2[[#This Row],[200D EMA]])/Table2[[#This Row],[200D EMA]]</f>
        <v>-4.1745069707047881E-2</v>
      </c>
      <c r="V418">
        <v>0.23119011765613301</v>
      </c>
      <c r="W418">
        <v>297.05</v>
      </c>
      <c r="X418">
        <v>308.85000000000002</v>
      </c>
      <c r="Y418">
        <v>297.05</v>
      </c>
      <c r="Z418">
        <v>311.14999999999998</v>
      </c>
      <c r="AA418">
        <v>297.05</v>
      </c>
      <c r="AB418">
        <v>334.35</v>
      </c>
      <c r="AC418" s="1">
        <f>(Table2[[#This Row],[Close Price]]/Table2[[#This Row],[Day Low]])-1</f>
        <v>1.3129102844638973E-2</v>
      </c>
      <c r="AD418" s="1">
        <f>(Table2[[#This Row],[Day High]]/Table2[[#This Row],[Close Price]])-1</f>
        <v>2.625020767569386E-2</v>
      </c>
      <c r="AE418" s="1">
        <f>(Table2[[#This Row],[Close Price]]/Table2[[#This Row],[Current Week Low]])-1</f>
        <v>1.3129102844638973E-2</v>
      </c>
      <c r="AF418" s="1">
        <f>(Table2[[#This Row],[Current Week High]]/Table2[[#This Row],[Close Price]])-1</f>
        <v>3.3892673201528556E-2</v>
      </c>
      <c r="AG418" s="1">
        <f>(Table2[[#This Row],[Close Price]]/Table2[[#This Row],[Current Month Low]])-1</f>
        <v>1.3129102844638973E-2</v>
      </c>
      <c r="AH418" s="1">
        <f>(Table2[[#This Row],[Current Month High]]/Table2[[#This Row],[Close Price]])-1</f>
        <v>0.11098189067951503</v>
      </c>
      <c r="AI418">
        <v>33.244725037381599</v>
      </c>
      <c r="AJ418">
        <v>16.058000077127701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0.04</v>
      </c>
      <c r="AM418" t="s">
        <v>3150</v>
      </c>
      <c r="AN418">
        <v>-7.37</v>
      </c>
      <c r="AO418" t="s">
        <v>3149</v>
      </c>
      <c r="AP418">
        <v>2.0260447750804E-2</v>
      </c>
      <c r="AQ418">
        <f>(Table2[[#This Row],[Sharpe Ratio]]-AVERAGE(Table2[Sharpe Ratio]))/_xlfn.STDEV.P(Table2[Sharpe Ratio])</f>
        <v>-0.41854666610564467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477</v>
      </c>
      <c r="AT418">
        <f>_xlfn.RANK.AVG(Table2[[#This Row],[6M Return vs Nifty Z-Score]],Table2[6M Return vs Nifty Z-Score])</f>
        <v>301</v>
      </c>
      <c r="AU418">
        <f>_xlfn.RANK.AVG(Table2[[#This Row],[Sharpe Ratio Z-Score]],Table2[Sharpe Ratio Z-Score])</f>
        <v>450</v>
      </c>
      <c r="AV418">
        <f>(Table2[[#This Row],[Rank 1Y]]+Table2[[#This Row],[Rank 6M]]+Table2[[#This Row],[Rank Sharpe]])/3</f>
        <v>409.33333333333331</v>
      </c>
    </row>
    <row r="419" spans="1:48" x14ac:dyDescent="0.3">
      <c r="A419" t="s">
        <v>790</v>
      </c>
      <c r="B419" t="s">
        <v>791</v>
      </c>
      <c r="C419" t="s">
        <v>3102</v>
      </c>
      <c r="D419" t="s">
        <v>188</v>
      </c>
      <c r="E419">
        <v>18740.280853839999</v>
      </c>
      <c r="F419">
        <v>332.15</v>
      </c>
      <c r="G419">
        <v>1.2862727773184801</v>
      </c>
      <c r="H419">
        <f>(Table2[[#This Row],[1Y Return vs Nifty]]-AVERAGE(Table2[1Y Return vs Nifty]))/_xlfn.STDEV.P(Table2[1Y Return vs Nifty])</f>
        <v>-0.29496204135739063</v>
      </c>
      <c r="I419">
        <v>-12.5035253402409</v>
      </c>
      <c r="J419">
        <f>(Table2[[#This Row],[1M Return vs Nifty]]-AVERAGE(Table2[1M Return vs Nifty]))/_xlfn.STDEV.P(Table2[1M Return vs Nifty])</f>
        <v>-1.0996037612137015</v>
      </c>
      <c r="K419">
        <v>7.4248651779064998</v>
      </c>
      <c r="L419">
        <f>(Table2[[#This Row],[6M Return vs Nifty]]-AVERAGE(Table2[6M Return vs Nifty]))/_xlfn.STDEV.P(Table2[6M Return vs Nifty])</f>
        <v>0.17535356520327092</v>
      </c>
      <c r="M419">
        <v>-8.8257655327020501</v>
      </c>
      <c r="N419">
        <f>(Table2[[#This Row],[1W Return vs Nifty]]-AVERAGE(Table2[1W Return vs Nifty]))/_xlfn.STDEV.P(Table2[1W Return vs Nifty])</f>
        <v>-2.4462549617141094</v>
      </c>
      <c r="O419">
        <v>368.74</v>
      </c>
      <c r="P419">
        <v>381.04929157808601</v>
      </c>
      <c r="Q419">
        <v>353.675915169635</v>
      </c>
      <c r="R419">
        <v>21.093876839342599</v>
      </c>
      <c r="S419" s="1">
        <f>(Table2[[#This Row],[Close Price]]-Table2[[#This Row],[20D EMA]])/Table2[[#This Row],[20D EMA]]</f>
        <v>-9.9229809621955933E-2</v>
      </c>
      <c r="T419" s="1">
        <f>(Table2[[#This Row],[Close Price]]-Table2[[#This Row],[50D EMA]])/Table2[[#This Row],[50D EMA]]</f>
        <v>-0.12832799498346636</v>
      </c>
      <c r="U419" s="1">
        <f>(Table2[[#This Row],[Close Price]]-Table2[[#This Row],[200D EMA]])/Table2[[#This Row],[200D EMA]]</f>
        <v>-6.0863390031267652E-2</v>
      </c>
      <c r="V419">
        <v>0.29669656301765501</v>
      </c>
      <c r="W419">
        <v>321.8</v>
      </c>
      <c r="X419">
        <v>335</v>
      </c>
      <c r="Y419">
        <v>321.05</v>
      </c>
      <c r="Z419">
        <v>349</v>
      </c>
      <c r="AA419">
        <v>321.05</v>
      </c>
      <c r="AB419">
        <v>401.4</v>
      </c>
      <c r="AC419" s="1">
        <f>(Table2[[#This Row],[Close Price]]/Table2[[#This Row],[Day Low]])-1</f>
        <v>3.2162834058421241E-2</v>
      </c>
      <c r="AD419" s="1">
        <f>(Table2[[#This Row],[Day High]]/Table2[[#This Row],[Close Price]])-1</f>
        <v>8.5804606352553048E-3</v>
      </c>
      <c r="AE419" s="1">
        <f>(Table2[[#This Row],[Close Price]]/Table2[[#This Row],[Current Week Low]])-1</f>
        <v>3.4574053885687572E-2</v>
      </c>
      <c r="AF419" s="1">
        <f>(Table2[[#This Row],[Current Week High]]/Table2[[#This Row],[Close Price]])-1</f>
        <v>5.0730091825982315E-2</v>
      </c>
      <c r="AG419" s="1">
        <f>(Table2[[#This Row],[Close Price]]/Table2[[#This Row],[Current Month Low]])-1</f>
        <v>3.4574053885687572E-2</v>
      </c>
      <c r="AH419" s="1">
        <f>(Table2[[#This Row],[Current Month High]]/Table2[[#This Row],[Close Price]])-1</f>
        <v>0.2084901399969894</v>
      </c>
      <c r="AI419">
        <v>41.412012644889302</v>
      </c>
      <c r="AJ419">
        <v>27.725437415881501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-0.12</v>
      </c>
      <c r="AM419" t="s">
        <v>3149</v>
      </c>
      <c r="AN419">
        <v>-15.03</v>
      </c>
      <c r="AO419" t="s">
        <v>3149</v>
      </c>
      <c r="AP419">
        <v>-5.7386115430640003E-3</v>
      </c>
      <c r="AQ419">
        <f>(Table2[[#This Row],[Sharpe Ratio]]-AVERAGE(Table2[Sharpe Ratio]))/_xlfn.STDEV.P(Table2[Sharpe Ratio])</f>
        <v>-0.72134543913983207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412</v>
      </c>
      <c r="AT419">
        <f>_xlfn.RANK.AVG(Table2[[#This Row],[6M Return vs Nifty Z-Score]],Table2[6M Return vs Nifty Z-Score])</f>
        <v>248</v>
      </c>
      <c r="AU419">
        <f>_xlfn.RANK.AVG(Table2[[#This Row],[Sharpe Ratio Z-Score]],Table2[Sharpe Ratio Z-Score])</f>
        <v>571</v>
      </c>
      <c r="AV419">
        <f>(Table2[[#This Row],[Rank 1Y]]+Table2[[#This Row],[Rank 6M]]+Table2[[#This Row],[Rank Sharpe]])/3</f>
        <v>410.33333333333331</v>
      </c>
    </row>
    <row r="420" spans="1:48" x14ac:dyDescent="0.3">
      <c r="A420" t="s">
        <v>516</v>
      </c>
      <c r="B420" t="s">
        <v>517</v>
      </c>
      <c r="C420" t="s">
        <v>3108</v>
      </c>
      <c r="D420" t="s">
        <v>518</v>
      </c>
      <c r="E420">
        <v>38696.215473359996</v>
      </c>
      <c r="F420">
        <v>323.10000000000002</v>
      </c>
      <c r="G420">
        <v>21.916632699097399</v>
      </c>
      <c r="H420">
        <f>(Table2[[#This Row],[1Y Return vs Nifty]]-AVERAGE(Table2[1Y Return vs Nifty]))/_xlfn.STDEV.P(Table2[1Y Return vs Nifty])</f>
        <v>0.12463149402852781</v>
      </c>
      <c r="I420">
        <v>1.58612056027375</v>
      </c>
      <c r="J420">
        <f>(Table2[[#This Row],[1M Return vs Nifty]]-AVERAGE(Table2[1M Return vs Nifty]))/_xlfn.STDEV.P(Table2[1M Return vs Nifty])</f>
        <v>0.38767177207213493</v>
      </c>
      <c r="K420">
        <v>1.39549366790812</v>
      </c>
      <c r="L420">
        <f>(Table2[[#This Row],[6M Return vs Nifty]]-AVERAGE(Table2[6M Return vs Nifty]))/_xlfn.STDEV.P(Table2[6M Return vs Nifty])</f>
        <v>-2.8627498172538065E-2</v>
      </c>
      <c r="M420">
        <v>-1.4650259232160801</v>
      </c>
      <c r="N420">
        <f>(Table2[[#This Row],[1W Return vs Nifty]]-AVERAGE(Table2[1W Return vs Nifty]))/_xlfn.STDEV.P(Table2[1W Return vs Nifty])</f>
        <v>-0.65118110973347798</v>
      </c>
      <c r="O420">
        <v>330.24</v>
      </c>
      <c r="P420">
        <v>338.32716323835001</v>
      </c>
      <c r="Q420">
        <v>323.47124269787702</v>
      </c>
      <c r="R420">
        <v>43.570232963097403</v>
      </c>
      <c r="S420" s="1">
        <f>(Table2[[#This Row],[Close Price]]-Table2[[#This Row],[20D EMA]])/Table2[[#This Row],[20D EMA]]</f>
        <v>-2.162063953488368E-2</v>
      </c>
      <c r="T420" s="1">
        <f>(Table2[[#This Row],[Close Price]]-Table2[[#This Row],[50D EMA]])/Table2[[#This Row],[50D EMA]]</f>
        <v>-4.5007214592528939E-2</v>
      </c>
      <c r="U420" s="1">
        <f>(Table2[[#This Row],[Close Price]]-Table2[[#This Row],[200D EMA]])/Table2[[#This Row],[200D EMA]]</f>
        <v>-1.1476837779478767E-3</v>
      </c>
      <c r="V420">
        <v>1.1475903205676901</v>
      </c>
      <c r="W420">
        <v>319.5</v>
      </c>
      <c r="X420">
        <v>328.4</v>
      </c>
      <c r="Y420">
        <v>319.5</v>
      </c>
      <c r="Z420">
        <v>337.65</v>
      </c>
      <c r="AA420">
        <v>306.10000000000002</v>
      </c>
      <c r="AB420">
        <v>353.55</v>
      </c>
      <c r="AC420" s="1">
        <f>(Table2[[#This Row],[Close Price]]/Table2[[#This Row],[Day Low]])-1</f>
        <v>1.1267605633802802E-2</v>
      </c>
      <c r="AD420" s="1">
        <f>(Table2[[#This Row],[Day High]]/Table2[[#This Row],[Close Price]])-1</f>
        <v>1.6403590219746134E-2</v>
      </c>
      <c r="AE420" s="1">
        <f>(Table2[[#This Row],[Close Price]]/Table2[[#This Row],[Current Week Low]])-1</f>
        <v>1.1267605633802802E-2</v>
      </c>
      <c r="AF420" s="1">
        <f>(Table2[[#This Row],[Current Week High]]/Table2[[#This Row],[Close Price]])-1</f>
        <v>4.5032497678737071E-2</v>
      </c>
      <c r="AG420" s="1">
        <f>(Table2[[#This Row],[Close Price]]/Table2[[#This Row],[Current Month Low]])-1</f>
        <v>5.5537406076445528E-2</v>
      </c>
      <c r="AH420" s="1">
        <f>(Table2[[#This Row],[Current Month High]]/Table2[[#This Row],[Close Price]])-1</f>
        <v>9.4243268337975916E-2</v>
      </c>
      <c r="AI420">
        <v>22.500773754255601</v>
      </c>
      <c r="AJ420">
        <v>39.718918918918902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-0.06</v>
      </c>
      <c r="AM420" t="s">
        <v>3149</v>
      </c>
      <c r="AN420">
        <v>1.67</v>
      </c>
      <c r="AO420" t="s">
        <v>3150</v>
      </c>
      <c r="AP420">
        <v>-4.4821074313890999E-2</v>
      </c>
      <c r="AQ420">
        <f>(Table2[[#This Row],[Sharpe Ratio]]-AVERAGE(Table2[Sharpe Ratio]))/_xlfn.STDEV.P(Table2[Sharpe Ratio])</f>
        <v>-1.1765204376041747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275</v>
      </c>
      <c r="AT420">
        <f>_xlfn.RANK.AVG(Table2[[#This Row],[6M Return vs Nifty Z-Score]],Table2[6M Return vs Nifty Z-Score])</f>
        <v>311</v>
      </c>
      <c r="AU420">
        <f>_xlfn.RANK.AVG(Table2[[#This Row],[Sharpe Ratio Z-Score]],Table2[Sharpe Ratio Z-Score])</f>
        <v>651</v>
      </c>
      <c r="AV420">
        <f>(Table2[[#This Row],[Rank 1Y]]+Table2[[#This Row],[Rank 6M]]+Table2[[#This Row],[Rank Sharpe]])/3</f>
        <v>412.33333333333331</v>
      </c>
    </row>
    <row r="421" spans="1:48" x14ac:dyDescent="0.3">
      <c r="A421" t="s">
        <v>711</v>
      </c>
      <c r="B421" t="s">
        <v>712</v>
      </c>
      <c r="C421" t="s">
        <v>3104</v>
      </c>
      <c r="D421" t="s">
        <v>411</v>
      </c>
      <c r="E421">
        <v>23688.435329129999</v>
      </c>
      <c r="F421">
        <v>1054.95</v>
      </c>
      <c r="G421">
        <v>-3.7081372371255799</v>
      </c>
      <c r="H421">
        <f>(Table2[[#This Row],[1Y Return vs Nifty]]-AVERAGE(Table2[1Y Return vs Nifty]))/_xlfn.STDEV.P(Table2[1Y Return vs Nifty])</f>
        <v>-0.39654156605172847</v>
      </c>
      <c r="I421">
        <v>6.9250137440561401</v>
      </c>
      <c r="J421">
        <f>(Table2[[#This Row],[1M Return vs Nifty]]-AVERAGE(Table2[1M Return vs Nifty]))/_xlfn.STDEV.P(Table2[1M Return vs Nifty])</f>
        <v>0.95123492072273608</v>
      </c>
      <c r="K421">
        <v>25.2210761133007</v>
      </c>
      <c r="L421">
        <f>(Table2[[#This Row],[6M Return vs Nifty]]-AVERAGE(Table2[6M Return vs Nifty]))/_xlfn.STDEV.P(Table2[6M Return vs Nifty])</f>
        <v>0.77742129724502806</v>
      </c>
      <c r="M421">
        <v>5.9032168276297901</v>
      </c>
      <c r="N421">
        <f>(Table2[[#This Row],[1W Return vs Nifty]]-AVERAGE(Table2[1W Return vs Nifty]))/_xlfn.STDEV.P(Table2[1W Return vs Nifty])</f>
        <v>1.1457225438129519</v>
      </c>
      <c r="O421">
        <v>1052.79</v>
      </c>
      <c r="P421">
        <v>1048.4935308577601</v>
      </c>
      <c r="Q421">
        <v>985.662404591734</v>
      </c>
      <c r="R421">
        <v>52.1706873919439</v>
      </c>
      <c r="S421" s="1">
        <f>(Table2[[#This Row],[Close Price]]-Table2[[#This Row],[20D EMA]])/Table2[[#This Row],[20D EMA]]</f>
        <v>2.0516912204713968E-3</v>
      </c>
      <c r="T421" s="1">
        <f>(Table2[[#This Row],[Close Price]]-Table2[[#This Row],[50D EMA]])/Table2[[#This Row],[50D EMA]]</f>
        <v>6.1578531027825971E-3</v>
      </c>
      <c r="U421" s="1">
        <f>(Table2[[#This Row],[Close Price]]-Table2[[#This Row],[200D EMA]])/Table2[[#This Row],[200D EMA]]</f>
        <v>7.0295463320390397E-2</v>
      </c>
      <c r="V421">
        <v>0.68696272910974399</v>
      </c>
      <c r="W421">
        <v>1036.7</v>
      </c>
      <c r="X421">
        <v>1062.2</v>
      </c>
      <c r="Y421">
        <v>1014.3</v>
      </c>
      <c r="Z421">
        <v>1090.0999999999999</v>
      </c>
      <c r="AA421">
        <v>994.05</v>
      </c>
      <c r="AB421">
        <v>1103.5999999999999</v>
      </c>
      <c r="AC421" s="1">
        <f>(Table2[[#This Row],[Close Price]]/Table2[[#This Row],[Day Low]])-1</f>
        <v>1.7603935564772799E-2</v>
      </c>
      <c r="AD421" s="1">
        <f>(Table2[[#This Row],[Day High]]/Table2[[#This Row],[Close Price]])-1</f>
        <v>6.8723636191287962E-3</v>
      </c>
      <c r="AE421" s="1">
        <f>(Table2[[#This Row],[Close Price]]/Table2[[#This Row],[Current Week Low]])-1</f>
        <v>4.0076900325347609E-2</v>
      </c>
      <c r="AF421" s="1">
        <f>(Table2[[#This Row],[Current Week High]]/Table2[[#This Row],[Close Price]])-1</f>
        <v>3.3319114649983383E-2</v>
      </c>
      <c r="AG421" s="1">
        <f>(Table2[[#This Row],[Close Price]]/Table2[[#This Row],[Current Month Low]])-1</f>
        <v>6.1264523917307967E-2</v>
      </c>
      <c r="AH421" s="1">
        <f>(Table2[[#This Row],[Current Month High]]/Table2[[#This Row],[Close Price]])-1</f>
        <v>4.6115929664912958E-2</v>
      </c>
      <c r="AI421">
        <v>8.4222001042703205</v>
      </c>
      <c r="AJ421">
        <v>43.2188433342384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0.02</v>
      </c>
      <c r="AM421" t="s">
        <v>3150</v>
      </c>
      <c r="AN421">
        <v>-1.03</v>
      </c>
      <c r="AO421" t="s">
        <v>3149</v>
      </c>
      <c r="AP421">
        <v>-5.6810307274359997E-2</v>
      </c>
      <c r="AQ421">
        <f>(Table2[[#This Row],[Sharpe Ratio]]-AVERAGE(Table2[Sharpe Ratio]))/_xlfn.STDEV.P(Table2[Sharpe Ratio])</f>
        <v>-1.3161533754354016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1.161683820293586</v>
      </c>
      <c r="AS421">
        <f>_xlfn.RANK.AVG(Table2[[#This Row],[1Y Return vs Nifty Z-Score]],Table2[1Y Return vs Nifty Z-Score])</f>
        <v>450</v>
      </c>
      <c r="AT421">
        <f>_xlfn.RANK.AVG(Table2[[#This Row],[6M Return vs Nifty Z-Score]],Table2[6M Return vs Nifty Z-Score])</f>
        <v>120</v>
      </c>
      <c r="AU421">
        <f>_xlfn.RANK.AVG(Table2[[#This Row],[Sharpe Ratio Z-Score]],Table2[Sharpe Ratio Z-Score])</f>
        <v>672</v>
      </c>
      <c r="AV421">
        <f>(Table2[[#This Row],[Rank 1Y]]+Table2[[#This Row],[Rank 6M]]+Table2[[#This Row],[Rank Sharpe]])/3</f>
        <v>414</v>
      </c>
    </row>
    <row r="422" spans="1:48" x14ac:dyDescent="0.3">
      <c r="A422" t="s">
        <v>1408</v>
      </c>
      <c r="B422" t="s">
        <v>1409</v>
      </c>
      <c r="C422" t="s">
        <v>3117</v>
      </c>
      <c r="D422" t="s">
        <v>134</v>
      </c>
      <c r="E422">
        <v>7321.5244183199902</v>
      </c>
      <c r="F422">
        <v>499.8</v>
      </c>
      <c r="G422">
        <v>-10.024352751520601</v>
      </c>
      <c r="H422">
        <f>(Table2[[#This Row],[1Y Return vs Nifty]]-AVERAGE(Table2[1Y Return vs Nifty]))/_xlfn.STDEV.P(Table2[1Y Return vs Nifty])</f>
        <v>-0.52500482156413486</v>
      </c>
      <c r="I422">
        <v>-7.7523474300083199</v>
      </c>
      <c r="J422">
        <f>(Table2[[#This Row],[1M Return vs Nifty]]-AVERAGE(Table2[1M Return vs Nifty]))/_xlfn.STDEV.P(Table2[1M Return vs Nifty])</f>
        <v>-0.59807869024517302</v>
      </c>
      <c r="K422">
        <v>7.7077128878681496</v>
      </c>
      <c r="L422">
        <f>(Table2[[#This Row],[6M Return vs Nifty]]-AVERAGE(Table2[6M Return vs Nifty]))/_xlfn.STDEV.P(Table2[6M Return vs Nifty])</f>
        <v>0.18492265155923923</v>
      </c>
      <c r="M422">
        <v>2.3903372601288502</v>
      </c>
      <c r="N422">
        <f>(Table2[[#This Row],[1W Return vs Nifty]]-AVERAGE(Table2[1W Return vs Nifty]))/_xlfn.STDEV.P(Table2[1W Return vs Nifty])</f>
        <v>0.28903169597322897</v>
      </c>
      <c r="O422">
        <v>531.88</v>
      </c>
      <c r="P422">
        <v>550.51657875135197</v>
      </c>
      <c r="Q422">
        <v>523.39171202267505</v>
      </c>
      <c r="R422">
        <v>32.455848400921901</v>
      </c>
      <c r="S422" s="1">
        <f>(Table2[[#This Row],[Close Price]]-Table2[[#This Row],[20D EMA]])/Table2[[#This Row],[20D EMA]]</f>
        <v>-6.0314356621794359E-2</v>
      </c>
      <c r="T422" s="1">
        <f>(Table2[[#This Row],[Close Price]]-Table2[[#This Row],[50D EMA]])/Table2[[#This Row],[50D EMA]]</f>
        <v>-9.2125434017598887E-2</v>
      </c>
      <c r="U422" s="1">
        <f>(Table2[[#This Row],[Close Price]]-Table2[[#This Row],[200D EMA]])/Table2[[#This Row],[200D EMA]]</f>
        <v>-4.5074676348052241E-2</v>
      </c>
      <c r="V422">
        <v>0.50132393627002803</v>
      </c>
      <c r="W422">
        <v>494.1</v>
      </c>
      <c r="X422">
        <v>510.95</v>
      </c>
      <c r="Y422">
        <v>492.6</v>
      </c>
      <c r="Z422">
        <v>520.95000000000005</v>
      </c>
      <c r="AA422">
        <v>486</v>
      </c>
      <c r="AB422">
        <v>570</v>
      </c>
      <c r="AC422" s="1">
        <f>(Table2[[#This Row],[Close Price]]/Table2[[#This Row],[Day Low]])-1</f>
        <v>1.1536126290224713E-2</v>
      </c>
      <c r="AD422" s="1">
        <f>(Table2[[#This Row],[Day High]]/Table2[[#This Row],[Close Price]])-1</f>
        <v>2.2308923569427819E-2</v>
      </c>
      <c r="AE422" s="1">
        <f>(Table2[[#This Row],[Close Price]]/Table2[[#This Row],[Current Week Low]])-1</f>
        <v>1.4616321559074219E-2</v>
      </c>
      <c r="AF422" s="1">
        <f>(Table2[[#This Row],[Current Week High]]/Table2[[#This Row],[Close Price]])-1</f>
        <v>4.2316926770708418E-2</v>
      </c>
      <c r="AG422" s="1">
        <f>(Table2[[#This Row],[Close Price]]/Table2[[#This Row],[Current Month Low]])-1</f>
        <v>2.839506172839501E-2</v>
      </c>
      <c r="AH422" s="1">
        <f>(Table2[[#This Row],[Current Month High]]/Table2[[#This Row],[Close Price]])-1</f>
        <v>0.14045618247298908</v>
      </c>
      <c r="AI422">
        <v>39.855942376950701</v>
      </c>
      <c r="AJ422">
        <v>31.509011972108901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-0.04</v>
      </c>
      <c r="AM422" t="s">
        <v>3149</v>
      </c>
      <c r="AN422">
        <v>-10.5</v>
      </c>
      <c r="AO422" t="s">
        <v>3149</v>
      </c>
      <c r="AP422">
        <v>3.23117321851E-3</v>
      </c>
      <c r="AQ422">
        <f>(Table2[[#This Row],[Sharpe Ratio]]-AVERAGE(Table2[Sharpe Ratio]))/_xlfn.STDEV.P(Table2[Sharpe Ratio])</f>
        <v>-0.61687858941708273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499</v>
      </c>
      <c r="AT422">
        <f>_xlfn.RANK.AVG(Table2[[#This Row],[6M Return vs Nifty Z-Score]],Table2[6M Return vs Nifty Z-Score])</f>
        <v>245</v>
      </c>
      <c r="AU422">
        <f>_xlfn.RANK.AVG(Table2[[#This Row],[Sharpe Ratio Z-Score]],Table2[Sharpe Ratio Z-Score])</f>
        <v>501</v>
      </c>
      <c r="AV422">
        <f>(Table2[[#This Row],[Rank 1Y]]+Table2[[#This Row],[Rank 6M]]+Table2[[#This Row],[Rank Sharpe]])/3</f>
        <v>415</v>
      </c>
    </row>
    <row r="423" spans="1:48" x14ac:dyDescent="0.3">
      <c r="A423" t="s">
        <v>70</v>
      </c>
      <c r="B423" t="s">
        <v>71</v>
      </c>
      <c r="C423" t="s">
        <v>3102</v>
      </c>
      <c r="D423" t="s">
        <v>72</v>
      </c>
      <c r="E423">
        <v>304631.46097328898</v>
      </c>
      <c r="F423">
        <v>242.15</v>
      </c>
      <c r="G423">
        <v>11.679372541866901</v>
      </c>
      <c r="H423">
        <f>(Table2[[#This Row],[1Y Return vs Nifty]]-AVERAGE(Table2[1Y Return vs Nifty]))/_xlfn.STDEV.P(Table2[1Y Return vs Nifty])</f>
        <v>-8.3580490557505327E-2</v>
      </c>
      <c r="I423">
        <v>-6.3436953611463398</v>
      </c>
      <c r="J423">
        <f>(Table2[[#This Row],[1M Return vs Nifty]]-AVERAGE(Table2[1M Return vs Nifty]))/_xlfn.STDEV.P(Table2[1M Return vs Nifty])</f>
        <v>-0.44938412604364314</v>
      </c>
      <c r="K423">
        <v>-17.1922506311045</v>
      </c>
      <c r="L423">
        <f>(Table2[[#This Row],[6M Return vs Nifty]]-AVERAGE(Table2[6M Return vs Nifty]))/_xlfn.STDEV.P(Table2[6M Return vs Nifty])</f>
        <v>-0.65747377868167256</v>
      </c>
      <c r="M423">
        <v>-1.1994931415844501</v>
      </c>
      <c r="N423">
        <f>(Table2[[#This Row],[1W Return vs Nifty]]-AVERAGE(Table2[1W Return vs Nifty]))/_xlfn.STDEV.P(Table2[1W Return vs Nifty])</f>
        <v>-0.5864252593110082</v>
      </c>
      <c r="O423">
        <v>260.95999999999998</v>
      </c>
      <c r="P423">
        <v>275.868682499388</v>
      </c>
      <c r="Q423">
        <v>273.14679489326397</v>
      </c>
      <c r="R423">
        <v>13.878974512832601</v>
      </c>
      <c r="S423" s="1">
        <f>(Table2[[#This Row],[Close Price]]-Table2[[#This Row],[20D EMA]])/Table2[[#This Row],[20D EMA]]</f>
        <v>-7.2080012262415602E-2</v>
      </c>
      <c r="T423" s="1">
        <f>(Table2[[#This Row],[Close Price]]-Table2[[#This Row],[50D EMA]])/Table2[[#This Row],[50D EMA]]</f>
        <v>-0.12222729377577246</v>
      </c>
      <c r="U423" s="1">
        <f>(Table2[[#This Row],[Close Price]]-Table2[[#This Row],[200D EMA]])/Table2[[#This Row],[200D EMA]]</f>
        <v>-0.11348035368812001</v>
      </c>
      <c r="V423">
        <v>0.87130573543382195</v>
      </c>
      <c r="W423">
        <v>240.8</v>
      </c>
      <c r="X423">
        <v>248</v>
      </c>
      <c r="Y423">
        <v>240.8</v>
      </c>
      <c r="Z423">
        <v>255.4</v>
      </c>
      <c r="AA423">
        <v>240.8</v>
      </c>
      <c r="AB423">
        <v>274.35000000000002</v>
      </c>
      <c r="AC423" s="1">
        <f>(Table2[[#This Row],[Close Price]]/Table2[[#This Row],[Day Low]])-1</f>
        <v>5.6063122923588615E-3</v>
      </c>
      <c r="AD423" s="1">
        <f>(Table2[[#This Row],[Day High]]/Table2[[#This Row],[Close Price]])-1</f>
        <v>2.4158579392938195E-2</v>
      </c>
      <c r="AE423" s="1">
        <f>(Table2[[#This Row],[Close Price]]/Table2[[#This Row],[Current Week Low]])-1</f>
        <v>5.6063122923588615E-3</v>
      </c>
      <c r="AF423" s="1">
        <f>(Table2[[#This Row],[Current Week High]]/Table2[[#This Row],[Close Price]])-1</f>
        <v>5.4718149907082347E-2</v>
      </c>
      <c r="AG423" s="1">
        <f>(Table2[[#This Row],[Close Price]]/Table2[[#This Row],[Current Month Low]])-1</f>
        <v>5.6063122923588615E-3</v>
      </c>
      <c r="AH423" s="1">
        <f>(Table2[[#This Row],[Current Month High]]/Table2[[#This Row],[Close Price]])-1</f>
        <v>0.13297542845343813</v>
      </c>
      <c r="AI423">
        <v>42.473673342969199</v>
      </c>
      <c r="AJ423">
        <v>28.7005049162901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-0.09</v>
      </c>
      <c r="AM423" t="s">
        <v>3149</v>
      </c>
      <c r="AN423">
        <v>-10.89</v>
      </c>
      <c r="AO423" t="s">
        <v>3149</v>
      </c>
      <c r="AP423">
        <v>4.9616884141508999E-2</v>
      </c>
      <c r="AQ423">
        <f>(Table2[[#This Row],[Sharpe Ratio]]-AVERAGE(Table2[Sharpe Ratio]))/_xlfn.STDEV.P(Table2[Sharpe Ratio])</f>
        <v>-7.664610657816294E-2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325</v>
      </c>
      <c r="AT423">
        <f>_xlfn.RANK.AVG(Table2[[#This Row],[6M Return vs Nifty Z-Score]],Table2[6M Return vs Nifty Z-Score])</f>
        <v>547</v>
      </c>
      <c r="AU423">
        <f>_xlfn.RANK.AVG(Table2[[#This Row],[Sharpe Ratio Z-Score]],Table2[Sharpe Ratio Z-Score])</f>
        <v>374</v>
      </c>
      <c r="AV423">
        <f>(Table2[[#This Row],[Rank 1Y]]+Table2[[#This Row],[Rank 6M]]+Table2[[#This Row],[Rank Sharpe]])/3</f>
        <v>415.33333333333331</v>
      </c>
    </row>
    <row r="424" spans="1:48" x14ac:dyDescent="0.3">
      <c r="A424" t="s">
        <v>507</v>
      </c>
      <c r="B424" t="s">
        <v>508</v>
      </c>
      <c r="C424" t="s">
        <v>3116</v>
      </c>
      <c r="D424" t="s">
        <v>509</v>
      </c>
      <c r="E424">
        <v>40121.725538519997</v>
      </c>
      <c r="F424">
        <v>610.20000000000005</v>
      </c>
      <c r="G424">
        <v>0.218956456101111</v>
      </c>
      <c r="H424">
        <f>(Table2[[#This Row],[1Y Return vs Nifty]]-AVERAGE(Table2[1Y Return vs Nifty]))/_xlfn.STDEV.P(Table2[1Y Return vs Nifty])</f>
        <v>-0.31666980749878099</v>
      </c>
      <c r="I424">
        <v>4.4316291900545304</v>
      </c>
      <c r="J424">
        <f>(Table2[[#This Row],[1M Return vs Nifty]]-AVERAGE(Table2[1M Return vs Nifty]))/_xlfn.STDEV.P(Table2[1M Return vs Nifty])</f>
        <v>0.68803811163160367</v>
      </c>
      <c r="K424">
        <v>23.653863835681101</v>
      </c>
      <c r="L424">
        <f>(Table2[[#This Row],[6M Return vs Nifty]]-AVERAGE(Table2[6M Return vs Nifty]))/_xlfn.STDEV.P(Table2[6M Return vs Nifty])</f>
        <v>0.72440057586563589</v>
      </c>
      <c r="M424">
        <v>-1.78995998699202</v>
      </c>
      <c r="N424">
        <f>(Table2[[#This Row],[1W Return vs Nifty]]-AVERAGE(Table2[1W Return vs Nifty]))/_xlfn.STDEV.P(Table2[1W Return vs Nifty])</f>
        <v>-0.73042323381980057</v>
      </c>
      <c r="O424">
        <v>607.99</v>
      </c>
      <c r="P424">
        <v>615.81381137354197</v>
      </c>
      <c r="Q424">
        <v>576.42709498596605</v>
      </c>
      <c r="R424">
        <v>52.375950700086797</v>
      </c>
      <c r="S424" s="1">
        <f>(Table2[[#This Row],[Close Price]]-Table2[[#This Row],[20D EMA]])/Table2[[#This Row],[20D EMA]]</f>
        <v>3.6349282060560806E-3</v>
      </c>
      <c r="T424" s="1">
        <f>(Table2[[#This Row],[Close Price]]-Table2[[#This Row],[50D EMA]])/Table2[[#This Row],[50D EMA]]</f>
        <v>-9.1160855275730091E-3</v>
      </c>
      <c r="U424" s="1">
        <f>(Table2[[#This Row],[Close Price]]-Table2[[#This Row],[200D EMA]])/Table2[[#This Row],[200D EMA]]</f>
        <v>5.8590072027853317E-2</v>
      </c>
      <c r="V424">
        <v>1.6445746368696701</v>
      </c>
      <c r="W424">
        <v>606</v>
      </c>
      <c r="X424">
        <v>617.5</v>
      </c>
      <c r="Y424">
        <v>603.65</v>
      </c>
      <c r="Z424">
        <v>622.45000000000005</v>
      </c>
      <c r="AA424">
        <v>558.25</v>
      </c>
      <c r="AB424">
        <v>655.95</v>
      </c>
      <c r="AC424" s="1">
        <f>(Table2[[#This Row],[Close Price]]/Table2[[#This Row],[Day Low]])-1</f>
        <v>6.9306930693069368E-3</v>
      </c>
      <c r="AD424" s="1">
        <f>(Table2[[#This Row],[Day High]]/Table2[[#This Row],[Close Price]])-1</f>
        <v>1.1963290724352538E-2</v>
      </c>
      <c r="AE424" s="1">
        <f>(Table2[[#This Row],[Close Price]]/Table2[[#This Row],[Current Week Low]])-1</f>
        <v>1.0850658494160559E-2</v>
      </c>
      <c r="AF424" s="1">
        <f>(Table2[[#This Row],[Current Week High]]/Table2[[#This Row],[Close Price]])-1</f>
        <v>2.0075385119632916E-2</v>
      </c>
      <c r="AG424" s="1">
        <f>(Table2[[#This Row],[Close Price]]/Table2[[#This Row],[Current Month Low]])-1</f>
        <v>9.3058665472458557E-2</v>
      </c>
      <c r="AH424" s="1">
        <f>(Table2[[#This Row],[Current Month High]]/Table2[[#This Row],[Close Price]])-1</f>
        <v>7.4975417895771779E-2</v>
      </c>
      <c r="AI424">
        <v>17.248443133398801</v>
      </c>
      <c r="AJ424">
        <v>44.923405771285999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7.0000000000000007E-2</v>
      </c>
      <c r="AM424" t="s">
        <v>3150</v>
      </c>
      <c r="AN424">
        <v>5.65</v>
      </c>
      <c r="AO424" t="s">
        <v>3150</v>
      </c>
      <c r="AP424">
        <v>-6.8552684275988998E-2</v>
      </c>
      <c r="AQ424">
        <f>(Table2[[#This Row],[Sharpe Ratio]]-AVERAGE(Table2[Sharpe Ratio]))/_xlfn.STDEV.P(Table2[Sharpe Ratio])</f>
        <v>-1.452911298420589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421</v>
      </c>
      <c r="AT424">
        <f>_xlfn.RANK.AVG(Table2[[#This Row],[6M Return vs Nifty Z-Score]],Table2[6M Return vs Nifty Z-Score])</f>
        <v>139</v>
      </c>
      <c r="AU424">
        <f>_xlfn.RANK.AVG(Table2[[#This Row],[Sharpe Ratio Z-Score]],Table2[Sharpe Ratio Z-Score])</f>
        <v>686</v>
      </c>
      <c r="AV424">
        <f>(Table2[[#This Row],[Rank 1Y]]+Table2[[#This Row],[Rank 6M]]+Table2[[#This Row],[Rank Sharpe]])/3</f>
        <v>415.33333333333331</v>
      </c>
    </row>
    <row r="425" spans="1:48" x14ac:dyDescent="0.3">
      <c r="A425" t="s">
        <v>967</v>
      </c>
      <c r="B425" t="s">
        <v>968</v>
      </c>
      <c r="C425" t="s">
        <v>3118</v>
      </c>
      <c r="D425" t="s">
        <v>490</v>
      </c>
      <c r="E425">
        <v>14389.646536079999</v>
      </c>
      <c r="F425">
        <v>4693.3</v>
      </c>
      <c r="G425">
        <v>-6.5401808735240996</v>
      </c>
      <c r="H425">
        <f>(Table2[[#This Row],[1Y Return vs Nifty]]-AVERAGE(Table2[1Y Return vs Nifty]))/_xlfn.STDEV.P(Table2[1Y Return vs Nifty])</f>
        <v>-0.45414149190223113</v>
      </c>
      <c r="I425">
        <v>-0.95349797349196996</v>
      </c>
      <c r="J425">
        <f>(Table2[[#This Row],[1M Return vs Nifty]]-AVERAGE(Table2[1M Return vs Nifty]))/_xlfn.STDEV.P(Table2[1M Return vs Nifty])</f>
        <v>0.11959459427655673</v>
      </c>
      <c r="K425">
        <v>4.0528494808614299</v>
      </c>
      <c r="L425">
        <f>(Table2[[#This Row],[6M Return vs Nifty]]-AVERAGE(Table2[6M Return vs Nifty]))/_xlfn.STDEV.P(Table2[6M Return vs Nifty])</f>
        <v>6.127412152285356E-2</v>
      </c>
      <c r="M425">
        <v>0.34707480422117798</v>
      </c>
      <c r="N425">
        <f>(Table2[[#This Row],[1W Return vs Nifty]]-AVERAGE(Table2[1W Return vs Nifty]))/_xlfn.STDEV.P(Table2[1W Return vs Nifty])</f>
        <v>-0.20926157371488716</v>
      </c>
      <c r="O425">
        <v>4877.54</v>
      </c>
      <c r="P425">
        <v>5000.9937898787903</v>
      </c>
      <c r="Q425">
        <v>4915.5747918879697</v>
      </c>
      <c r="R425">
        <v>35.4187495100362</v>
      </c>
      <c r="S425" s="1">
        <f>(Table2[[#This Row],[Close Price]]-Table2[[#This Row],[20D EMA]])/Table2[[#This Row],[20D EMA]]</f>
        <v>-3.7773139738474681E-2</v>
      </c>
      <c r="T425" s="1">
        <f>(Table2[[#This Row],[Close Price]]-Table2[[#This Row],[50D EMA]])/Table2[[#This Row],[50D EMA]]</f>
        <v>-6.1526529087381189E-2</v>
      </c>
      <c r="U425" s="1">
        <f>(Table2[[#This Row],[Close Price]]-Table2[[#This Row],[200D EMA]])/Table2[[#This Row],[200D EMA]]</f>
        <v>-4.5218474196503558E-2</v>
      </c>
      <c r="V425">
        <v>0.93928169234353298</v>
      </c>
      <c r="W425">
        <v>4662.8999999999996</v>
      </c>
      <c r="X425">
        <v>4752.3500000000004</v>
      </c>
      <c r="Y425">
        <v>4662.8999999999996</v>
      </c>
      <c r="Z425">
        <v>4838.95</v>
      </c>
      <c r="AA425">
        <v>4662.8999999999996</v>
      </c>
      <c r="AB425">
        <v>5249</v>
      </c>
      <c r="AC425" s="1">
        <f>(Table2[[#This Row],[Close Price]]/Table2[[#This Row],[Day Low]])-1</f>
        <v>6.5195479208219886E-3</v>
      </c>
      <c r="AD425" s="1">
        <f>(Table2[[#This Row],[Day High]]/Table2[[#This Row],[Close Price]])-1</f>
        <v>1.2581765495493613E-2</v>
      </c>
      <c r="AE425" s="1">
        <f>(Table2[[#This Row],[Close Price]]/Table2[[#This Row],[Current Week Low]])-1</f>
        <v>6.5195479208219886E-3</v>
      </c>
      <c r="AF425" s="1">
        <f>(Table2[[#This Row],[Current Week High]]/Table2[[#This Row],[Close Price]])-1</f>
        <v>3.1033601090916685E-2</v>
      </c>
      <c r="AG425" s="1">
        <f>(Table2[[#This Row],[Close Price]]/Table2[[#This Row],[Current Month Low]])-1</f>
        <v>6.5195479208219886E-3</v>
      </c>
      <c r="AH425" s="1">
        <f>(Table2[[#This Row],[Current Month High]]/Table2[[#This Row],[Close Price]])-1</f>
        <v>0.11840282956555082</v>
      </c>
      <c r="AI425">
        <v>26.965035263034501</v>
      </c>
      <c r="AJ425">
        <v>16.719721462322799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0.03</v>
      </c>
      <c r="AM425" t="s">
        <v>3150</v>
      </c>
      <c r="AN425">
        <v>-3.3</v>
      </c>
      <c r="AO425" t="s">
        <v>3149</v>
      </c>
      <c r="AP425">
        <v>7.786236876635E-3</v>
      </c>
      <c r="AQ425">
        <f>(Table2[[#This Row],[Sharpe Ratio]]-AVERAGE(Table2[Sharpe Ratio]))/_xlfn.STDEV.P(Table2[Sharpe Ratio])</f>
        <v>-0.56382791280671107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471</v>
      </c>
      <c r="AT425">
        <f>_xlfn.RANK.AVG(Table2[[#This Row],[6M Return vs Nifty Z-Score]],Table2[6M Return vs Nifty Z-Score])</f>
        <v>287</v>
      </c>
      <c r="AU425">
        <f>_xlfn.RANK.AVG(Table2[[#This Row],[Sharpe Ratio Z-Score]],Table2[Sharpe Ratio Z-Score])</f>
        <v>489</v>
      </c>
      <c r="AV425">
        <f>(Table2[[#This Row],[Rank 1Y]]+Table2[[#This Row],[Rank 6M]]+Table2[[#This Row],[Rank Sharpe]])/3</f>
        <v>415.66666666666669</v>
      </c>
    </row>
    <row r="426" spans="1:48" x14ac:dyDescent="0.3">
      <c r="A426" t="s">
        <v>1552</v>
      </c>
      <c r="B426" t="s">
        <v>1553</v>
      </c>
      <c r="C426" t="s">
        <v>3106</v>
      </c>
      <c r="D426" t="s">
        <v>120</v>
      </c>
      <c r="E426">
        <v>6099.8853137199903</v>
      </c>
      <c r="F426">
        <v>532.4</v>
      </c>
      <c r="G426">
        <v>-17.393412070635399</v>
      </c>
      <c r="H426">
        <f>(Table2[[#This Row],[1Y Return vs Nifty]]-AVERAGE(Table2[1Y Return vs Nifty]))/_xlfn.STDEV.P(Table2[1Y Return vs Nifty])</f>
        <v>-0.6748814918645778</v>
      </c>
      <c r="I426">
        <v>-8.3123906831216594</v>
      </c>
      <c r="J426">
        <f>(Table2[[#This Row],[1M Return vs Nifty]]-AVERAGE(Table2[1M Return vs Nifty]))/_xlfn.STDEV.P(Table2[1M Return vs Nifty])</f>
        <v>-0.65719576343626385</v>
      </c>
      <c r="K426">
        <v>3.0605605293835301</v>
      </c>
      <c r="L426">
        <f>(Table2[[#This Row],[6M Return vs Nifty]]-AVERAGE(Table2[6M Return vs Nifty]))/_xlfn.STDEV.P(Table2[6M Return vs Nifty])</f>
        <v>2.7703764286965978E-2</v>
      </c>
      <c r="M426">
        <v>-1.24845603639714</v>
      </c>
      <c r="N426">
        <f>(Table2[[#This Row],[1W Return vs Nifty]]-AVERAGE(Table2[1W Return vs Nifty]))/_xlfn.STDEV.P(Table2[1W Return vs Nifty])</f>
        <v>-0.5983659088732165</v>
      </c>
      <c r="O426">
        <v>574.67999999999995</v>
      </c>
      <c r="P426">
        <v>589.33196007366803</v>
      </c>
      <c r="Q426">
        <v>565.12612889527702</v>
      </c>
      <c r="R426">
        <v>18.9729725204697</v>
      </c>
      <c r="S426" s="1">
        <f>(Table2[[#This Row],[Close Price]]-Table2[[#This Row],[20D EMA]])/Table2[[#This Row],[20D EMA]]</f>
        <v>-7.3571378854318886E-2</v>
      </c>
      <c r="T426" s="1">
        <f>(Table2[[#This Row],[Close Price]]-Table2[[#This Row],[50D EMA]])/Table2[[#This Row],[50D EMA]]</f>
        <v>-9.6604229756267437E-2</v>
      </c>
      <c r="U426" s="1">
        <f>(Table2[[#This Row],[Close Price]]-Table2[[#This Row],[200D EMA]])/Table2[[#This Row],[200D EMA]]</f>
        <v>-5.7909424501838051E-2</v>
      </c>
      <c r="V426">
        <v>0.63845433720753098</v>
      </c>
      <c r="W426">
        <v>530</v>
      </c>
      <c r="X426">
        <v>547.85</v>
      </c>
      <c r="Y426">
        <v>523.54999999999995</v>
      </c>
      <c r="Z426">
        <v>556.15</v>
      </c>
      <c r="AA426">
        <v>523.54999999999995</v>
      </c>
      <c r="AB426">
        <v>619.29999999999995</v>
      </c>
      <c r="AC426" s="1">
        <f>(Table2[[#This Row],[Close Price]]/Table2[[#This Row],[Day Low]])-1</f>
        <v>4.5283018867923186E-3</v>
      </c>
      <c r="AD426" s="1">
        <f>(Table2[[#This Row],[Day High]]/Table2[[#This Row],[Close Price]])-1</f>
        <v>2.9019534184823614E-2</v>
      </c>
      <c r="AE426" s="1">
        <f>(Table2[[#This Row],[Close Price]]/Table2[[#This Row],[Current Week Low]])-1</f>
        <v>1.6903829624677735E-2</v>
      </c>
      <c r="AF426" s="1">
        <f>(Table2[[#This Row],[Current Week High]]/Table2[[#This Row],[Close Price]])-1</f>
        <v>4.4609316303531266E-2</v>
      </c>
      <c r="AG426" s="1">
        <f>(Table2[[#This Row],[Close Price]]/Table2[[#This Row],[Current Month Low]])-1</f>
        <v>1.6903829624677735E-2</v>
      </c>
      <c r="AH426" s="1">
        <f>(Table2[[#This Row],[Current Month High]]/Table2[[#This Row],[Close Price]])-1</f>
        <v>0.16322314049586772</v>
      </c>
      <c r="AI426">
        <v>28.925619834710702</v>
      </c>
      <c r="AJ426">
        <v>14.0042826552462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0.06</v>
      </c>
      <c r="AM426" t="s">
        <v>3150</v>
      </c>
      <c r="AN426">
        <v>-12.58</v>
      </c>
      <c r="AO426" t="s">
        <v>3149</v>
      </c>
      <c r="AP426">
        <v>4.0497369662740999E-2</v>
      </c>
      <c r="AQ426">
        <f>(Table2[[#This Row],[Sharpe Ratio]]-AVERAGE(Table2[Sharpe Ratio]))/_xlfn.STDEV.P(Table2[Sharpe Ratio])</f>
        <v>-0.18285678765037161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553</v>
      </c>
      <c r="AT426">
        <f>_xlfn.RANK.AVG(Table2[[#This Row],[6M Return vs Nifty Z-Score]],Table2[6M Return vs Nifty Z-Score])</f>
        <v>297</v>
      </c>
      <c r="AU426">
        <f>_xlfn.RANK.AVG(Table2[[#This Row],[Sharpe Ratio Z-Score]],Table2[Sharpe Ratio Z-Score])</f>
        <v>397</v>
      </c>
      <c r="AV426">
        <f>(Table2[[#This Row],[Rank 1Y]]+Table2[[#This Row],[Rank 6M]]+Table2[[#This Row],[Rank Sharpe]])/3</f>
        <v>415.66666666666669</v>
      </c>
    </row>
    <row r="427" spans="1:48" x14ac:dyDescent="0.3">
      <c r="A427" t="s">
        <v>665</v>
      </c>
      <c r="B427" t="s">
        <v>666</v>
      </c>
      <c r="C427" t="s">
        <v>3108</v>
      </c>
      <c r="D427" t="s">
        <v>51</v>
      </c>
      <c r="E427">
        <v>26372.97784431</v>
      </c>
      <c r="F427">
        <v>489.15</v>
      </c>
      <c r="G427">
        <v>12.8258854742864</v>
      </c>
      <c r="H427">
        <f>(Table2[[#This Row],[1Y Return vs Nifty]]-AVERAGE(Table2[1Y Return vs Nifty]))/_xlfn.STDEV.P(Table2[1Y Return vs Nifty])</f>
        <v>-6.0261972775771326E-2</v>
      </c>
      <c r="I427">
        <v>8.32334019220262</v>
      </c>
      <c r="J427">
        <f>(Table2[[#This Row],[1M Return vs Nifty]]-AVERAGE(Table2[1M Return vs Nifty]))/_xlfn.STDEV.P(Table2[1M Return vs Nifty])</f>
        <v>1.0988395325461449</v>
      </c>
      <c r="K427">
        <v>4.2413518364747</v>
      </c>
      <c r="L427">
        <f>(Table2[[#This Row],[6M Return vs Nifty]]-AVERAGE(Table2[6M Return vs Nifty]))/_xlfn.STDEV.P(Table2[6M Return vs Nifty])</f>
        <v>6.765138835457514E-2</v>
      </c>
      <c r="M427">
        <v>3.0245698019948399</v>
      </c>
      <c r="N427">
        <f>(Table2[[#This Row],[1W Return vs Nifty]]-AVERAGE(Table2[1W Return vs Nifty]))/_xlfn.STDEV.P(Table2[1W Return vs Nifty])</f>
        <v>0.44370287202076136</v>
      </c>
      <c r="O427">
        <v>484.58</v>
      </c>
      <c r="P427">
        <v>476.134245448314</v>
      </c>
      <c r="Q427">
        <v>447.15791341438103</v>
      </c>
      <c r="R427">
        <v>53.429372510821999</v>
      </c>
      <c r="S427" s="1">
        <f>(Table2[[#This Row],[Close Price]]-Table2[[#This Row],[20D EMA]])/Table2[[#This Row],[20D EMA]]</f>
        <v>9.4308473317099208E-3</v>
      </c>
      <c r="T427" s="1">
        <f>(Table2[[#This Row],[Close Price]]-Table2[[#This Row],[50D EMA]])/Table2[[#This Row],[50D EMA]]</f>
        <v>2.733631255494072E-2</v>
      </c>
      <c r="U427" s="1">
        <f>(Table2[[#This Row],[Close Price]]-Table2[[#This Row],[200D EMA]])/Table2[[#This Row],[200D EMA]]</f>
        <v>9.390885261311456E-2</v>
      </c>
      <c r="V427">
        <v>0.604156012213521</v>
      </c>
      <c r="W427">
        <v>482.6</v>
      </c>
      <c r="X427">
        <v>491.65</v>
      </c>
      <c r="Y427">
        <v>475.1</v>
      </c>
      <c r="Z427">
        <v>495.9</v>
      </c>
      <c r="AA427">
        <v>474.05</v>
      </c>
      <c r="AB427">
        <v>507</v>
      </c>
      <c r="AC427" s="1">
        <f>(Table2[[#This Row],[Close Price]]/Table2[[#This Row],[Day Low]])-1</f>
        <v>1.3572316618317259E-2</v>
      </c>
      <c r="AD427" s="1">
        <f>(Table2[[#This Row],[Day High]]/Table2[[#This Row],[Close Price]])-1</f>
        <v>5.1109066748440402E-3</v>
      </c>
      <c r="AE427" s="1">
        <f>(Table2[[#This Row],[Close Price]]/Table2[[#This Row],[Current Week Low]])-1</f>
        <v>2.9572721532308943E-2</v>
      </c>
      <c r="AF427" s="1">
        <f>(Table2[[#This Row],[Current Week High]]/Table2[[#This Row],[Close Price]])-1</f>
        <v>1.3799448022079108E-2</v>
      </c>
      <c r="AG427" s="1">
        <f>(Table2[[#This Row],[Close Price]]/Table2[[#This Row],[Current Month Low]])-1</f>
        <v>3.1853180044299156E-2</v>
      </c>
      <c r="AH427" s="1">
        <f>(Table2[[#This Row],[Current Month High]]/Table2[[#This Row],[Close Price]])-1</f>
        <v>3.649187365838702E-2</v>
      </c>
      <c r="AI427">
        <v>5.8979863027701196</v>
      </c>
      <c r="AJ427">
        <v>35.554939725647699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0.12</v>
      </c>
      <c r="AM427" t="s">
        <v>3150</v>
      </c>
      <c r="AN427">
        <v>-2.13</v>
      </c>
      <c r="AO427" t="s">
        <v>3149</v>
      </c>
      <c r="AP427">
        <v>-4.3331638716946001E-2</v>
      </c>
      <c r="AQ427">
        <f>(Table2[[#This Row],[Sharpe Ratio]]-AVERAGE(Table2[Sharpe Ratio]))/_xlfn.STDEV.P(Table2[Sharpe Ratio])</f>
        <v>-1.1591736841631857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0.39075813598252429</v>
      </c>
      <c r="AS427">
        <f>_xlfn.RANK.AVG(Table2[[#This Row],[1Y Return vs Nifty Z-Score]],Table2[1Y Return vs Nifty Z-Score])</f>
        <v>318</v>
      </c>
      <c r="AT427">
        <f>_xlfn.RANK.AVG(Table2[[#This Row],[6M Return vs Nifty Z-Score]],Table2[6M Return vs Nifty Z-Score])</f>
        <v>285</v>
      </c>
      <c r="AU427">
        <f>_xlfn.RANK.AVG(Table2[[#This Row],[Sharpe Ratio Z-Score]],Table2[Sharpe Ratio Z-Score])</f>
        <v>645</v>
      </c>
      <c r="AV427">
        <f>(Table2[[#This Row],[Rank 1Y]]+Table2[[#This Row],[Rank 6M]]+Table2[[#This Row],[Rank Sharpe]])/3</f>
        <v>416</v>
      </c>
    </row>
    <row r="428" spans="1:48" x14ac:dyDescent="0.3">
      <c r="A428" t="s">
        <v>606</v>
      </c>
      <c r="B428" t="s">
        <v>607</v>
      </c>
      <c r="C428" t="s">
        <v>3116</v>
      </c>
      <c r="D428" t="s">
        <v>117</v>
      </c>
      <c r="E428">
        <v>30337.732887120001</v>
      </c>
      <c r="F428">
        <v>284.39999999999998</v>
      </c>
      <c r="G428">
        <v>17.3972185971448</v>
      </c>
      <c r="H428">
        <f>(Table2[[#This Row],[1Y Return vs Nifty]]-AVERAGE(Table2[1Y Return vs Nifty]))/_xlfn.STDEV.P(Table2[1Y Return vs Nifty])</f>
        <v>3.27127418544867E-2</v>
      </c>
      <c r="I428">
        <v>-7.89627265892394</v>
      </c>
      <c r="J428">
        <f>(Table2[[#This Row],[1M Return vs Nifty]]-AVERAGE(Table2[1M Return vs Nifty]))/_xlfn.STDEV.P(Table2[1M Return vs Nifty])</f>
        <v>-0.61327115662085008</v>
      </c>
      <c r="K428">
        <v>-2.57741995457947</v>
      </c>
      <c r="L428">
        <f>(Table2[[#This Row],[6M Return vs Nifty]]-AVERAGE(Table2[6M Return vs Nifty]))/_xlfn.STDEV.P(Table2[6M Return vs Nifty])</f>
        <v>-0.16303605867861867</v>
      </c>
      <c r="M428">
        <v>0.17531352622788399</v>
      </c>
      <c r="N428">
        <f>(Table2[[#This Row],[1W Return vs Nifty]]-AVERAGE(Table2[1W Return vs Nifty]))/_xlfn.STDEV.P(Table2[1W Return vs Nifty])</f>
        <v>-0.25114923654039906</v>
      </c>
      <c r="O428">
        <v>300.72000000000003</v>
      </c>
      <c r="P428">
        <v>312.19634936140801</v>
      </c>
      <c r="Q428">
        <v>294.657163938824</v>
      </c>
      <c r="R428">
        <v>24.206026870055801</v>
      </c>
      <c r="S428" s="1">
        <f>(Table2[[#This Row],[Close Price]]-Table2[[#This Row],[20D EMA]])/Table2[[#This Row],[20D EMA]]</f>
        <v>-5.4269752593775103E-2</v>
      </c>
      <c r="T428" s="1">
        <f>(Table2[[#This Row],[Close Price]]-Table2[[#This Row],[50D EMA]])/Table2[[#This Row],[50D EMA]]</f>
        <v>-8.9034831503523232E-2</v>
      </c>
      <c r="U428" s="1">
        <f>(Table2[[#This Row],[Close Price]]-Table2[[#This Row],[200D EMA]])/Table2[[#This Row],[200D EMA]]</f>
        <v>-3.4810502489440877E-2</v>
      </c>
      <c r="V428">
        <v>0.86478455153695999</v>
      </c>
      <c r="W428">
        <v>283.75</v>
      </c>
      <c r="X428">
        <v>290</v>
      </c>
      <c r="Y428">
        <v>283.75</v>
      </c>
      <c r="Z428">
        <v>298</v>
      </c>
      <c r="AA428">
        <v>283.75</v>
      </c>
      <c r="AB428">
        <v>317.89999999999998</v>
      </c>
      <c r="AC428" s="1">
        <f>(Table2[[#This Row],[Close Price]]/Table2[[#This Row],[Day Low]])-1</f>
        <v>2.2907488986783076E-3</v>
      </c>
      <c r="AD428" s="1">
        <f>(Table2[[#This Row],[Day High]]/Table2[[#This Row],[Close Price]])-1</f>
        <v>1.9690576652602099E-2</v>
      </c>
      <c r="AE428" s="1">
        <f>(Table2[[#This Row],[Close Price]]/Table2[[#This Row],[Current Week Low]])-1</f>
        <v>2.2907488986783076E-3</v>
      </c>
      <c r="AF428" s="1">
        <f>(Table2[[#This Row],[Current Week High]]/Table2[[#This Row],[Close Price]])-1</f>
        <v>4.7819971870604938E-2</v>
      </c>
      <c r="AG428" s="1">
        <f>(Table2[[#This Row],[Close Price]]/Table2[[#This Row],[Current Month Low]])-1</f>
        <v>2.2907488986783076E-3</v>
      </c>
      <c r="AH428" s="1">
        <f>(Table2[[#This Row],[Current Month High]]/Table2[[#This Row],[Close Price]])-1</f>
        <v>0.11779184247538677</v>
      </c>
      <c r="AI428">
        <v>28.129395218002799</v>
      </c>
      <c r="AJ428">
        <v>43.094339622641499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-0.03</v>
      </c>
      <c r="AM428" t="s">
        <v>3149</v>
      </c>
      <c r="AN428">
        <v>-9.44</v>
      </c>
      <c r="AO428" t="s">
        <v>3149</v>
      </c>
      <c r="AP428">
        <v>-1.4334708832368001E-2</v>
      </c>
      <c r="AQ428">
        <f>(Table2[[#This Row],[Sharpe Ratio]]-AVERAGE(Table2[Sharpe Ratio]))/_xlfn.STDEV.P(Table2[Sharpe Ratio])</f>
        <v>-0.82146012723924566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293</v>
      </c>
      <c r="AT428">
        <f>_xlfn.RANK.AVG(Table2[[#This Row],[6M Return vs Nifty Z-Score]],Table2[6M Return vs Nifty Z-Score])</f>
        <v>365</v>
      </c>
      <c r="AU428">
        <f>_xlfn.RANK.AVG(Table2[[#This Row],[Sharpe Ratio Z-Score]],Table2[Sharpe Ratio Z-Score])</f>
        <v>592</v>
      </c>
      <c r="AV428">
        <f>(Table2[[#This Row],[Rank 1Y]]+Table2[[#This Row],[Rank 6M]]+Table2[[#This Row],[Rank Sharpe]])/3</f>
        <v>416.66666666666669</v>
      </c>
    </row>
    <row r="429" spans="1:48" x14ac:dyDescent="0.3">
      <c r="A429" t="s">
        <v>1685</v>
      </c>
      <c r="B429" t="s">
        <v>1686</v>
      </c>
      <c r="C429" t="s">
        <v>3113</v>
      </c>
      <c r="D429" t="s">
        <v>568</v>
      </c>
      <c r="E429">
        <v>5101.052679675</v>
      </c>
      <c r="F429">
        <v>290.64999999999998</v>
      </c>
      <c r="G429">
        <v>-24.4681508471553</v>
      </c>
      <c r="H429">
        <f>(Table2[[#This Row],[1Y Return vs Nifty]]-AVERAGE(Table2[1Y Return vs Nifty]))/_xlfn.STDEV.P(Table2[1Y Return vs Nifty])</f>
        <v>-0.81877208157930437</v>
      </c>
      <c r="I429">
        <v>-12.988337008229999</v>
      </c>
      <c r="J429">
        <f>(Table2[[#This Row],[1M Return vs Nifty]]-AVERAGE(Table2[1M Return vs Nifty]))/_xlfn.STDEV.P(Table2[1M Return vs Nifty])</f>
        <v>-1.1507795350509522</v>
      </c>
      <c r="K429">
        <v>-5.86387127361807</v>
      </c>
      <c r="L429">
        <f>(Table2[[#This Row],[6M Return vs Nifty]]-AVERAGE(Table2[6M Return vs Nifty]))/_xlfn.STDEV.P(Table2[6M Return vs Nifty])</f>
        <v>-0.27422075407823981</v>
      </c>
      <c r="M429">
        <v>-0.76805905494308002</v>
      </c>
      <c r="N429">
        <f>(Table2[[#This Row],[1W Return vs Nifty]]-AVERAGE(Table2[1W Return vs Nifty]))/_xlfn.STDEV.P(Table2[1W Return vs Nifty])</f>
        <v>-0.481210825861276</v>
      </c>
      <c r="O429">
        <v>319.23</v>
      </c>
      <c r="P429">
        <v>336.70608425870699</v>
      </c>
      <c r="Q429">
        <v>333.457336800012</v>
      </c>
      <c r="R429">
        <v>22.237897665382299</v>
      </c>
      <c r="S429" s="1">
        <f>(Table2[[#This Row],[Close Price]]-Table2[[#This Row],[20D EMA]])/Table2[[#This Row],[20D EMA]]</f>
        <v>-8.9527926573317165E-2</v>
      </c>
      <c r="T429" s="1">
        <f>(Table2[[#This Row],[Close Price]]-Table2[[#This Row],[50D EMA]])/Table2[[#This Row],[50D EMA]]</f>
        <v>-0.13678423530749145</v>
      </c>
      <c r="U429" s="1">
        <f>(Table2[[#This Row],[Close Price]]-Table2[[#This Row],[200D EMA]])/Table2[[#This Row],[200D EMA]]</f>
        <v>-0.12837425384250981</v>
      </c>
      <c r="V429">
        <v>0.47515270945249</v>
      </c>
      <c r="W429">
        <v>288.10000000000002</v>
      </c>
      <c r="X429">
        <v>299.35000000000002</v>
      </c>
      <c r="Y429">
        <v>288.10000000000002</v>
      </c>
      <c r="Z429">
        <v>309</v>
      </c>
      <c r="AA429">
        <v>288.10000000000002</v>
      </c>
      <c r="AB429">
        <v>346.55</v>
      </c>
      <c r="AC429" s="1">
        <f>(Table2[[#This Row],[Close Price]]/Table2[[#This Row],[Day Low]])-1</f>
        <v>8.851093370357388E-3</v>
      </c>
      <c r="AD429" s="1">
        <f>(Table2[[#This Row],[Day High]]/Table2[[#This Row],[Close Price]])-1</f>
        <v>2.993290899707568E-2</v>
      </c>
      <c r="AE429" s="1">
        <f>(Table2[[#This Row],[Close Price]]/Table2[[#This Row],[Current Week Low]])-1</f>
        <v>8.851093370357388E-3</v>
      </c>
      <c r="AF429" s="1">
        <f>(Table2[[#This Row],[Current Week High]]/Table2[[#This Row],[Close Price]])-1</f>
        <v>6.3134354034061646E-2</v>
      </c>
      <c r="AG429" s="1">
        <f>(Table2[[#This Row],[Close Price]]/Table2[[#This Row],[Current Month Low]])-1</f>
        <v>8.851093370357388E-3</v>
      </c>
      <c r="AH429" s="1">
        <f>(Table2[[#This Row],[Current Month High]]/Table2[[#This Row],[Close Price]])-1</f>
        <v>0.19232754171684174</v>
      </c>
      <c r="AI429">
        <v>50.799931188714901</v>
      </c>
      <c r="AJ429">
        <v>16.703473198152899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-0.14000000000000001</v>
      </c>
      <c r="AM429" t="s">
        <v>3149</v>
      </c>
      <c r="AN429">
        <v>-13.03</v>
      </c>
      <c r="AO429" t="s">
        <v>3149</v>
      </c>
      <c r="AP429">
        <v>9.2219832620014E-2</v>
      </c>
      <c r="AQ429">
        <f>(Table2[[#This Row],[Sharpe Ratio]]-AVERAGE(Table2[Sharpe Ratio]))/_xlfn.STDEV.P(Table2[Sharpe Ratio])</f>
        <v>0.41953032738891405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602</v>
      </c>
      <c r="AT429">
        <f>_xlfn.RANK.AVG(Table2[[#This Row],[6M Return vs Nifty Z-Score]],Table2[6M Return vs Nifty Z-Score])</f>
        <v>408</v>
      </c>
      <c r="AU429">
        <f>_xlfn.RANK.AVG(Table2[[#This Row],[Sharpe Ratio Z-Score]],Table2[Sharpe Ratio Z-Score])</f>
        <v>240</v>
      </c>
      <c r="AV429">
        <f>(Table2[[#This Row],[Rank 1Y]]+Table2[[#This Row],[Rank 6M]]+Table2[[#This Row],[Rank Sharpe]])/3</f>
        <v>416.66666666666669</v>
      </c>
    </row>
    <row r="430" spans="1:48" x14ac:dyDescent="0.3">
      <c r="A430" t="s">
        <v>22</v>
      </c>
      <c r="B430" t="s">
        <v>23</v>
      </c>
      <c r="C430" t="s">
        <v>3104</v>
      </c>
      <c r="D430" t="s">
        <v>24</v>
      </c>
      <c r="E430">
        <v>1330785.6359254799</v>
      </c>
      <c r="F430">
        <v>1741.2</v>
      </c>
      <c r="G430">
        <v>-3.2512326387327199</v>
      </c>
      <c r="H430">
        <f>(Table2[[#This Row],[1Y Return vs Nifty]]-AVERAGE(Table2[1Y Return vs Nifty]))/_xlfn.STDEV.P(Table2[1Y Return vs Nifty])</f>
        <v>-0.38724874631903172</v>
      </c>
      <c r="I430">
        <v>7.5988108784169697</v>
      </c>
      <c r="J430">
        <f>(Table2[[#This Row],[1M Return vs Nifty]]-AVERAGE(Table2[1M Return vs Nifty]))/_xlfn.STDEV.P(Table2[1M Return vs Nifty])</f>
        <v>1.0223596316919712</v>
      </c>
      <c r="K430">
        <v>15.7148587124091</v>
      </c>
      <c r="L430">
        <f>(Table2[[#This Row],[6M Return vs Nifty]]-AVERAGE(Table2[6M Return vs Nifty]))/_xlfn.STDEV.P(Table2[6M Return vs Nifty])</f>
        <v>0.45581425563216038</v>
      </c>
      <c r="M430">
        <v>4.6274158286966403</v>
      </c>
      <c r="N430">
        <f>(Table2[[#This Row],[1W Return vs Nifty]]-AVERAGE(Table2[1W Return vs Nifty]))/_xlfn.STDEV.P(Table2[1W Return vs Nifty])</f>
        <v>0.83459117182904374</v>
      </c>
      <c r="O430">
        <v>1725.07</v>
      </c>
      <c r="P430">
        <v>1706.04664533864</v>
      </c>
      <c r="Q430">
        <v>1630.0808205927599</v>
      </c>
      <c r="R430">
        <v>55.874720171807297</v>
      </c>
      <c r="S430" s="1">
        <f>(Table2[[#This Row],[Close Price]]-Table2[[#This Row],[20D EMA]])/Table2[[#This Row],[20D EMA]]</f>
        <v>9.3503452033831154E-3</v>
      </c>
      <c r="T430" s="1">
        <f>(Table2[[#This Row],[Close Price]]-Table2[[#This Row],[50D EMA]])/Table2[[#This Row],[50D EMA]]</f>
        <v>2.0605154470663547E-2</v>
      </c>
      <c r="U430" s="1">
        <f>(Table2[[#This Row],[Close Price]]-Table2[[#This Row],[200D EMA]])/Table2[[#This Row],[200D EMA]]</f>
        <v>6.8167895728527717E-2</v>
      </c>
      <c r="V430">
        <v>0.79729568486291102</v>
      </c>
      <c r="W430">
        <v>1734.2</v>
      </c>
      <c r="X430">
        <v>1759</v>
      </c>
      <c r="Y430">
        <v>1695</v>
      </c>
      <c r="Z430">
        <v>1759</v>
      </c>
      <c r="AA430">
        <v>1672.1</v>
      </c>
      <c r="AB430">
        <v>1782.8</v>
      </c>
      <c r="AC430" s="1">
        <f>(Table2[[#This Row],[Close Price]]/Table2[[#This Row],[Day Low]])-1</f>
        <v>4.0364433168031955E-3</v>
      </c>
      <c r="AD430" s="1">
        <f>(Table2[[#This Row],[Day High]]/Table2[[#This Row],[Close Price]])-1</f>
        <v>1.0222834826556282E-2</v>
      </c>
      <c r="AE430" s="1">
        <f>(Table2[[#This Row],[Close Price]]/Table2[[#This Row],[Current Week Low]])-1</f>
        <v>2.7256637168141529E-2</v>
      </c>
      <c r="AF430" s="1">
        <f>(Table2[[#This Row],[Current Week High]]/Table2[[#This Row],[Close Price]])-1</f>
        <v>1.0222834826556282E-2</v>
      </c>
      <c r="AG430" s="1">
        <f>(Table2[[#This Row],[Close Price]]/Table2[[#This Row],[Current Month Low]])-1</f>
        <v>4.1325279588541486E-2</v>
      </c>
      <c r="AH430" s="1">
        <f>(Table2[[#This Row],[Current Month High]]/Table2[[#This Row],[Close Price]])-1</f>
        <v>2.3891569032850946E-2</v>
      </c>
      <c r="AI430">
        <v>3.03239145416953</v>
      </c>
      <c r="AJ430">
        <v>27.696087418869801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0.09</v>
      </c>
      <c r="AM430" t="s">
        <v>3150</v>
      </c>
      <c r="AN430">
        <v>0.22</v>
      </c>
      <c r="AO430" t="s">
        <v>3150</v>
      </c>
      <c r="AP430">
        <v>-3.4550869627221002E-2</v>
      </c>
      <c r="AQ430">
        <f>(Table2[[#This Row],[Sharpe Ratio]]-AVERAGE(Table2[Sharpe Ratio]))/_xlfn.STDEV.P(Table2[Sharpe Ratio])</f>
        <v>-1.0569082107622945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0.86860810207184913</v>
      </c>
      <c r="AS430">
        <f>_xlfn.RANK.AVG(Table2[[#This Row],[1Y Return vs Nifty Z-Score]],Table2[1Y Return vs Nifty Z-Score])</f>
        <v>445</v>
      </c>
      <c r="AT430">
        <f>_xlfn.RANK.AVG(Table2[[#This Row],[6M Return vs Nifty Z-Score]],Table2[6M Return vs Nifty Z-Score])</f>
        <v>184</v>
      </c>
      <c r="AU430">
        <f>_xlfn.RANK.AVG(Table2[[#This Row],[Sharpe Ratio Z-Score]],Table2[Sharpe Ratio Z-Score])</f>
        <v>625</v>
      </c>
      <c r="AV430">
        <f>(Table2[[#This Row],[Rank 1Y]]+Table2[[#This Row],[Rank 6M]]+Table2[[#This Row],[Rank Sharpe]])/3</f>
        <v>418</v>
      </c>
    </row>
    <row r="431" spans="1:48" x14ac:dyDescent="0.3">
      <c r="A431" t="s">
        <v>1834</v>
      </c>
      <c r="B431" t="s">
        <v>1835</v>
      </c>
      <c r="C431" t="s">
        <v>3109</v>
      </c>
      <c r="D431" t="s">
        <v>211</v>
      </c>
      <c r="E431">
        <v>3990.9321806849998</v>
      </c>
      <c r="F431">
        <v>156.94999999999999</v>
      </c>
      <c r="G431">
        <v>-1.11140867875303</v>
      </c>
      <c r="H431">
        <f>(Table2[[#This Row],[1Y Return vs Nifty]]-AVERAGE(Table2[1Y Return vs Nifty]))/_xlfn.STDEV.P(Table2[1Y Return vs Nifty])</f>
        <v>-0.3437276296794945</v>
      </c>
      <c r="I431">
        <v>-3.7984977153980899</v>
      </c>
      <c r="J431">
        <f>(Table2[[#This Row],[1M Return vs Nifty]]-AVERAGE(Table2[1M Return vs Nifty]))/_xlfn.STDEV.P(Table2[1M Return vs Nifty])</f>
        <v>-0.18071802807166962</v>
      </c>
      <c r="K431">
        <v>-9.9140465515778509</v>
      </c>
      <c r="L431">
        <f>(Table2[[#This Row],[6M Return vs Nifty]]-AVERAGE(Table2[6M Return vs Nifty]))/_xlfn.STDEV.P(Table2[6M Return vs Nifty])</f>
        <v>-0.4112431715369495</v>
      </c>
      <c r="M431">
        <v>-0.45777645783878501</v>
      </c>
      <c r="N431">
        <f>(Table2[[#This Row],[1W Return vs Nifty]]-AVERAGE(Table2[1W Return vs Nifty]))/_xlfn.STDEV.P(Table2[1W Return vs Nifty])</f>
        <v>-0.40554177542118613</v>
      </c>
      <c r="O431">
        <v>166.96</v>
      </c>
      <c r="P431">
        <v>170.96297980681001</v>
      </c>
      <c r="Q431">
        <v>170.961318736549</v>
      </c>
      <c r="R431">
        <v>18.500467052934599</v>
      </c>
      <c r="S431" s="1">
        <f>(Table2[[#This Row],[Close Price]]-Table2[[#This Row],[20D EMA]])/Table2[[#This Row],[20D EMA]]</f>
        <v>-5.9954480114997717E-2</v>
      </c>
      <c r="T431" s="1">
        <f>(Table2[[#This Row],[Close Price]]-Table2[[#This Row],[50D EMA]])/Table2[[#This Row],[50D EMA]]</f>
        <v>-8.1964995127277493E-2</v>
      </c>
      <c r="U431" s="1">
        <f>(Table2[[#This Row],[Close Price]]-Table2[[#This Row],[200D EMA]])/Table2[[#This Row],[200D EMA]]</f>
        <v>-8.1956075444998319E-2</v>
      </c>
      <c r="V431">
        <v>0.57729091221429896</v>
      </c>
      <c r="W431">
        <v>155.55000000000001</v>
      </c>
      <c r="X431">
        <v>159.9</v>
      </c>
      <c r="Y431">
        <v>155.55000000000001</v>
      </c>
      <c r="Z431">
        <v>163.84</v>
      </c>
      <c r="AA431">
        <v>155.55000000000001</v>
      </c>
      <c r="AB431">
        <v>175.6</v>
      </c>
      <c r="AC431" s="1">
        <f>(Table2[[#This Row],[Close Price]]/Table2[[#This Row],[Day Low]])-1</f>
        <v>9.000321440051362E-3</v>
      </c>
      <c r="AD431" s="1">
        <f>(Table2[[#This Row],[Day High]]/Table2[[#This Row],[Close Price]])-1</f>
        <v>1.8795794839120861E-2</v>
      </c>
      <c r="AE431" s="1">
        <f>(Table2[[#This Row],[Close Price]]/Table2[[#This Row],[Current Week Low]])-1</f>
        <v>9.000321440051362E-3</v>
      </c>
      <c r="AF431" s="1">
        <f>(Table2[[#This Row],[Current Week High]]/Table2[[#This Row],[Close Price]])-1</f>
        <v>4.3899330997132946E-2</v>
      </c>
      <c r="AG431" s="1">
        <f>(Table2[[#This Row],[Close Price]]/Table2[[#This Row],[Current Month Low]])-1</f>
        <v>9.000321440051362E-3</v>
      </c>
      <c r="AH431" s="1">
        <f>(Table2[[#This Row],[Current Month High]]/Table2[[#This Row],[Close Price]])-1</f>
        <v>0.11882765211850921</v>
      </c>
      <c r="AI431">
        <v>43.8037591589678</v>
      </c>
      <c r="AJ431">
        <v>18.991660348749001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0.05</v>
      </c>
      <c r="AM431" t="s">
        <v>3150</v>
      </c>
      <c r="AN431">
        <v>-8.9700000000000006</v>
      </c>
      <c r="AO431" t="s">
        <v>3149</v>
      </c>
      <c r="AP431">
        <v>5.2514955298163003E-2</v>
      </c>
      <c r="AQ431">
        <f>(Table2[[#This Row],[Sharpe Ratio]]-AVERAGE(Table2[Sharpe Ratio]))/_xlfn.STDEV.P(Table2[Sharpe Ratio])</f>
        <v>-4.289363959534518E-2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428</v>
      </c>
      <c r="AT431">
        <f>_xlfn.RANK.AVG(Table2[[#This Row],[6M Return vs Nifty Z-Score]],Table2[6M Return vs Nifty Z-Score])</f>
        <v>463</v>
      </c>
      <c r="AU431">
        <f>_xlfn.RANK.AVG(Table2[[#This Row],[Sharpe Ratio Z-Score]],Table2[Sharpe Ratio Z-Score])</f>
        <v>363</v>
      </c>
      <c r="AV431">
        <f>(Table2[[#This Row],[Rank 1Y]]+Table2[[#This Row],[Rank 6M]]+Table2[[#This Row],[Rank Sharpe]])/3</f>
        <v>418</v>
      </c>
    </row>
    <row r="432" spans="1:48" x14ac:dyDescent="0.3">
      <c r="A432" t="s">
        <v>682</v>
      </c>
      <c r="B432" t="s">
        <v>683</v>
      </c>
      <c r="C432" t="s">
        <v>3102</v>
      </c>
      <c r="D432" t="s">
        <v>18</v>
      </c>
      <c r="E432">
        <v>25421.445260385</v>
      </c>
      <c r="F432">
        <v>145.05000000000001</v>
      </c>
      <c r="G432">
        <v>9.4227333006991199</v>
      </c>
      <c r="H432">
        <f>(Table2[[#This Row],[1Y Return vs Nifty]]-AVERAGE(Table2[1Y Return vs Nifty]))/_xlfn.STDEV.P(Table2[1Y Return vs Nifty])</f>
        <v>-0.12947747155455516</v>
      </c>
      <c r="I432">
        <v>-1.74338086787916</v>
      </c>
      <c r="J432">
        <f>(Table2[[#This Row],[1M Return vs Nifty]]-AVERAGE(Table2[1M Return vs Nifty]))/_xlfn.STDEV.P(Table2[1M Return vs Nifty])</f>
        <v>3.6216096954622093E-2</v>
      </c>
      <c r="K432">
        <v>-35.207566160160603</v>
      </c>
      <c r="L432">
        <f>(Table2[[#This Row],[6M Return vs Nifty]]-AVERAGE(Table2[6M Return vs Nifty]))/_xlfn.STDEV.P(Table2[6M Return vs Nifty])</f>
        <v>-1.2669540889551021</v>
      </c>
      <c r="M432">
        <v>-1.22334101570747</v>
      </c>
      <c r="N432">
        <f>(Table2[[#This Row],[1W Return vs Nifty]]-AVERAGE(Table2[1W Return vs Nifty]))/_xlfn.STDEV.P(Table2[1W Return vs Nifty])</f>
        <v>-0.59224107369036616</v>
      </c>
      <c r="O432">
        <v>155.13</v>
      </c>
      <c r="P432">
        <v>167.526271341979</v>
      </c>
      <c r="Q432">
        <v>181.72729247012299</v>
      </c>
      <c r="R432">
        <v>30.649135907383801</v>
      </c>
      <c r="S432" s="1">
        <f>(Table2[[#This Row],[Close Price]]-Table2[[#This Row],[20D EMA]])/Table2[[#This Row],[20D EMA]]</f>
        <v>-6.4977760587893924E-2</v>
      </c>
      <c r="T432" s="1">
        <f>(Table2[[#This Row],[Close Price]]-Table2[[#This Row],[50D EMA]])/Table2[[#This Row],[50D EMA]]</f>
        <v>-0.13416565152397592</v>
      </c>
      <c r="U432" s="1">
        <f>(Table2[[#This Row],[Close Price]]-Table2[[#This Row],[200D EMA]])/Table2[[#This Row],[200D EMA]]</f>
        <v>-0.20182599967009873</v>
      </c>
      <c r="V432">
        <v>1.1062895767543599</v>
      </c>
      <c r="W432">
        <v>144.05000000000001</v>
      </c>
      <c r="X432">
        <v>148.77000000000001</v>
      </c>
      <c r="Y432">
        <v>144.05000000000001</v>
      </c>
      <c r="Z432">
        <v>155.38</v>
      </c>
      <c r="AA432">
        <v>144.05000000000001</v>
      </c>
      <c r="AB432">
        <v>172.5</v>
      </c>
      <c r="AC432" s="1">
        <f>(Table2[[#This Row],[Close Price]]/Table2[[#This Row],[Day Low]])-1</f>
        <v>6.9420340159667138E-3</v>
      </c>
      <c r="AD432" s="1">
        <f>(Table2[[#This Row],[Day High]]/Table2[[#This Row],[Close Price]])-1</f>
        <v>2.5646328852120037E-2</v>
      </c>
      <c r="AE432" s="1">
        <f>(Table2[[#This Row],[Close Price]]/Table2[[#This Row],[Current Week Low]])-1</f>
        <v>6.9420340159667138E-3</v>
      </c>
      <c r="AF432" s="1">
        <f>(Table2[[#This Row],[Current Week High]]/Table2[[#This Row],[Close Price]])-1</f>
        <v>7.1216821785591078E-2</v>
      </c>
      <c r="AG432" s="1">
        <f>(Table2[[#This Row],[Close Price]]/Table2[[#This Row],[Current Month Low]])-1</f>
        <v>6.9420340159667138E-3</v>
      </c>
      <c r="AH432" s="1">
        <f>(Table2[[#This Row],[Current Month High]]/Table2[[#This Row],[Close Price]])-1</f>
        <v>0.1892450879007237</v>
      </c>
      <c r="AI432">
        <v>99.413995174077897</v>
      </c>
      <c r="AJ432">
        <v>29.4511378848728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-0.13</v>
      </c>
      <c r="AM432" t="s">
        <v>3149</v>
      </c>
      <c r="AN432">
        <v>-4.26</v>
      </c>
      <c r="AO432" t="s">
        <v>3149</v>
      </c>
      <c r="AP432">
        <v>0.104673313530596</v>
      </c>
      <c r="AQ432">
        <f>(Table2[[#This Row],[Sharpe Ratio]]-AVERAGE(Table2[Sharpe Ratio]))/_xlfn.STDEV.P(Table2[Sharpe Ratio])</f>
        <v>0.56457014198783262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345</v>
      </c>
      <c r="AT432">
        <f>_xlfn.RANK.AVG(Table2[[#This Row],[6M Return vs Nifty Z-Score]],Table2[6M Return vs Nifty Z-Score])</f>
        <v>704</v>
      </c>
      <c r="AU432">
        <f>_xlfn.RANK.AVG(Table2[[#This Row],[Sharpe Ratio Z-Score]],Table2[Sharpe Ratio Z-Score])</f>
        <v>209</v>
      </c>
      <c r="AV432">
        <f>(Table2[[#This Row],[Rank 1Y]]+Table2[[#This Row],[Rank 6M]]+Table2[[#This Row],[Rank Sharpe]])/3</f>
        <v>419.33333333333331</v>
      </c>
    </row>
    <row r="433" spans="1:48" x14ac:dyDescent="0.3">
      <c r="A433" t="s">
        <v>388</v>
      </c>
      <c r="B433" t="s">
        <v>389</v>
      </c>
      <c r="C433" t="s">
        <v>3108</v>
      </c>
      <c r="D433" t="s">
        <v>51</v>
      </c>
      <c r="E433">
        <v>57616.844893939997</v>
      </c>
      <c r="F433">
        <v>27114.7</v>
      </c>
      <c r="G433">
        <v>-4.3589805647908699</v>
      </c>
      <c r="H433">
        <f>(Table2[[#This Row],[1Y Return vs Nifty]]-AVERAGE(Table2[1Y Return vs Nifty]))/_xlfn.STDEV.P(Table2[1Y Return vs Nifty])</f>
        <v>-0.40977883645674557</v>
      </c>
      <c r="I433">
        <v>-1.1499300131783099</v>
      </c>
      <c r="J433">
        <f>(Table2[[#This Row],[1M Return vs Nifty]]-AVERAGE(Table2[1M Return vs Nifty]))/_xlfn.STDEV.P(Table2[1M Return vs Nifty])</f>
        <v>9.8859611393256983E-2</v>
      </c>
      <c r="K433">
        <v>-1.0868540480846001</v>
      </c>
      <c r="L433">
        <f>(Table2[[#This Row],[6M Return vs Nifty]]-AVERAGE(Table2[6M Return vs Nifty]))/_xlfn.STDEV.P(Table2[6M Return vs Nifty])</f>
        <v>-0.11260837842465604</v>
      </c>
      <c r="M433">
        <v>-1.4697076589381499</v>
      </c>
      <c r="N433">
        <f>(Table2[[#This Row],[1W Return vs Nifty]]-AVERAGE(Table2[1W Return vs Nifty]))/_xlfn.STDEV.P(Table2[1W Return vs Nifty])</f>
        <v>-0.6523228511646979</v>
      </c>
      <c r="O433">
        <v>28191.67</v>
      </c>
      <c r="P433">
        <v>28464.070353957301</v>
      </c>
      <c r="Q433">
        <v>27437.904778550899</v>
      </c>
      <c r="R433">
        <v>23.482780052852899</v>
      </c>
      <c r="S433" s="1">
        <f>(Table2[[#This Row],[Close Price]]-Table2[[#This Row],[20D EMA]])/Table2[[#This Row],[20D EMA]]</f>
        <v>-3.820170993772265E-2</v>
      </c>
      <c r="T433" s="1">
        <f>(Table2[[#This Row],[Close Price]]-Table2[[#This Row],[50D EMA]])/Table2[[#This Row],[50D EMA]]</f>
        <v>-4.7406092564329955E-2</v>
      </c>
      <c r="U433" s="1">
        <f>(Table2[[#This Row],[Close Price]]-Table2[[#This Row],[200D EMA]])/Table2[[#This Row],[200D EMA]]</f>
        <v>-1.177949924236045E-2</v>
      </c>
      <c r="V433">
        <v>0.85325139553714102</v>
      </c>
      <c r="W433">
        <v>26912.1</v>
      </c>
      <c r="X433">
        <v>27297</v>
      </c>
      <c r="Y433">
        <v>26912.1</v>
      </c>
      <c r="Z433">
        <v>27506.85</v>
      </c>
      <c r="AA433">
        <v>26912.1</v>
      </c>
      <c r="AB433">
        <v>29809.200000000001</v>
      </c>
      <c r="AC433" s="1">
        <f>(Table2[[#This Row],[Close Price]]/Table2[[#This Row],[Day Low]])-1</f>
        <v>7.5282122168096599E-3</v>
      </c>
      <c r="AD433" s="1">
        <f>(Table2[[#This Row],[Day High]]/Table2[[#This Row],[Close Price]])-1</f>
        <v>6.7232903185356907E-3</v>
      </c>
      <c r="AE433" s="1">
        <f>(Table2[[#This Row],[Close Price]]/Table2[[#This Row],[Current Week Low]])-1</f>
        <v>7.5282122168096599E-3</v>
      </c>
      <c r="AF433" s="1">
        <f>(Table2[[#This Row],[Current Week High]]/Table2[[#This Row],[Close Price]])-1</f>
        <v>1.4462634659428097E-2</v>
      </c>
      <c r="AG433" s="1">
        <f>(Table2[[#This Row],[Close Price]]/Table2[[#This Row],[Current Month Low]])-1</f>
        <v>7.5282122168096599E-3</v>
      </c>
      <c r="AH433" s="1">
        <f>(Table2[[#This Row],[Current Month High]]/Table2[[#This Row],[Close Price]])-1</f>
        <v>9.9374140226519136E-2</v>
      </c>
      <c r="AI433">
        <v>12.562558317075201</v>
      </c>
      <c r="AJ433">
        <v>23.248636363636301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-0.04</v>
      </c>
      <c r="AM433" t="s">
        <v>3149</v>
      </c>
      <c r="AN433">
        <v>-7.44</v>
      </c>
      <c r="AO433" t="s">
        <v>3149</v>
      </c>
      <c r="AP433">
        <v>1.7114304252569001E-2</v>
      </c>
      <c r="AQ433">
        <f>(Table2[[#This Row],[Sharpe Ratio]]-AVERAGE(Table2[Sharpe Ratio]))/_xlfn.STDEV.P(Table2[Sharpe Ratio])</f>
        <v>-0.45518831457020009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454</v>
      </c>
      <c r="AT433">
        <f>_xlfn.RANK.AVG(Table2[[#This Row],[6M Return vs Nifty Z-Score]],Table2[6M Return vs Nifty Z-Score])</f>
        <v>344</v>
      </c>
      <c r="AU433">
        <f>_xlfn.RANK.AVG(Table2[[#This Row],[Sharpe Ratio Z-Score]],Table2[Sharpe Ratio Z-Score])</f>
        <v>461</v>
      </c>
      <c r="AV433">
        <f>(Table2[[#This Row],[Rank 1Y]]+Table2[[#This Row],[Rank 6M]]+Table2[[#This Row],[Rank Sharpe]])/3</f>
        <v>419.66666666666669</v>
      </c>
    </row>
    <row r="434" spans="1:48" x14ac:dyDescent="0.3">
      <c r="A434" t="s">
        <v>412</v>
      </c>
      <c r="B434" t="s">
        <v>413</v>
      </c>
      <c r="C434" t="s">
        <v>3103</v>
      </c>
      <c r="D434" t="s">
        <v>21</v>
      </c>
      <c r="E434">
        <v>52742.786339259997</v>
      </c>
      <c r="F434">
        <v>2786.2</v>
      </c>
      <c r="G434">
        <v>1.3699737101051499</v>
      </c>
      <c r="H434">
        <f>(Table2[[#This Row],[1Y Return vs Nifty]]-AVERAGE(Table2[1Y Return vs Nifty]))/_xlfn.STDEV.P(Table2[1Y Return vs Nifty])</f>
        <v>-0.29325967792620389</v>
      </c>
      <c r="I434">
        <v>-4.3082852254813897</v>
      </c>
      <c r="J434">
        <f>(Table2[[#This Row],[1M Return vs Nifty]]-AVERAGE(Table2[1M Return vs Nifty]))/_xlfn.STDEV.P(Table2[1M Return vs Nifty])</f>
        <v>-0.23453020307415878</v>
      </c>
      <c r="K434">
        <v>13.791309470666601</v>
      </c>
      <c r="L434">
        <f>(Table2[[#This Row],[6M Return vs Nifty]]-AVERAGE(Table2[6M Return vs Nifty]))/_xlfn.STDEV.P(Table2[6M Return vs Nifty])</f>
        <v>0.39073821592624558</v>
      </c>
      <c r="M434">
        <v>-1.5313184632641099</v>
      </c>
      <c r="N434">
        <f>(Table2[[#This Row],[1W Return vs Nifty]]-AVERAGE(Table2[1W Return vs Nifty]))/_xlfn.STDEV.P(Table2[1W Return vs Nifty])</f>
        <v>-0.66734796408983077</v>
      </c>
      <c r="O434">
        <v>2874.81</v>
      </c>
      <c r="P434">
        <v>2913.0191391251001</v>
      </c>
      <c r="Q434">
        <v>2722.7612247031502</v>
      </c>
      <c r="R434">
        <v>32.639258708739497</v>
      </c>
      <c r="S434" s="1">
        <f>(Table2[[#This Row],[Close Price]]-Table2[[#This Row],[20D EMA]])/Table2[[#This Row],[20D EMA]]</f>
        <v>-3.0822906557302961E-2</v>
      </c>
      <c r="T434" s="1">
        <f>(Table2[[#This Row],[Close Price]]-Table2[[#This Row],[50D EMA]])/Table2[[#This Row],[50D EMA]]</f>
        <v>-4.3535292103569663E-2</v>
      </c>
      <c r="U434" s="1">
        <f>(Table2[[#This Row],[Close Price]]-Table2[[#This Row],[200D EMA]])/Table2[[#This Row],[200D EMA]]</f>
        <v>2.3299426597264705E-2</v>
      </c>
      <c r="V434">
        <v>0.77072441918243095</v>
      </c>
      <c r="W434">
        <v>2758.05</v>
      </c>
      <c r="X434">
        <v>2807.4</v>
      </c>
      <c r="Y434">
        <v>2751.05</v>
      </c>
      <c r="Z434">
        <v>2849</v>
      </c>
      <c r="AA434">
        <v>2751.05</v>
      </c>
      <c r="AB434">
        <v>2939.6</v>
      </c>
      <c r="AC434" s="1">
        <f>(Table2[[#This Row],[Close Price]]/Table2[[#This Row],[Day Low]])-1</f>
        <v>1.0206486466887599E-2</v>
      </c>
      <c r="AD434" s="1">
        <f>(Table2[[#This Row],[Day High]]/Table2[[#This Row],[Close Price]])-1</f>
        <v>7.6089297250736543E-3</v>
      </c>
      <c r="AE434" s="1">
        <f>(Table2[[#This Row],[Close Price]]/Table2[[#This Row],[Current Week Low]])-1</f>
        <v>1.2776939713927238E-2</v>
      </c>
      <c r="AF434" s="1">
        <f>(Table2[[#This Row],[Current Week High]]/Table2[[#This Row],[Close Price]])-1</f>
        <v>2.253965975163319E-2</v>
      </c>
      <c r="AG434" s="1">
        <f>(Table2[[#This Row],[Close Price]]/Table2[[#This Row],[Current Month Low]])-1</f>
        <v>1.2776939713927238E-2</v>
      </c>
      <c r="AH434" s="1">
        <f>(Table2[[#This Row],[Current Month High]]/Table2[[#This Row],[Close Price]])-1</f>
        <v>5.5057066972937996E-2</v>
      </c>
      <c r="AI434">
        <v>14.413897064101601</v>
      </c>
      <c r="AJ434">
        <v>27.3982624599908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-0.08</v>
      </c>
      <c r="AM434" t="s">
        <v>3149</v>
      </c>
      <c r="AN434">
        <v>-3.73</v>
      </c>
      <c r="AO434" t="s">
        <v>3149</v>
      </c>
      <c r="AP434">
        <v>-4.6851094375219997E-2</v>
      </c>
      <c r="AQ434">
        <f>(Table2[[#This Row],[Sharpe Ratio]]-AVERAGE(Table2[Sharpe Ratio]))/_xlfn.STDEV.P(Table2[Sharpe Ratio])</f>
        <v>-1.2001631231666552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411</v>
      </c>
      <c r="AT434">
        <f>_xlfn.RANK.AVG(Table2[[#This Row],[6M Return vs Nifty Z-Score]],Table2[6M Return vs Nifty Z-Score])</f>
        <v>195</v>
      </c>
      <c r="AU434">
        <f>_xlfn.RANK.AVG(Table2[[#This Row],[Sharpe Ratio Z-Score]],Table2[Sharpe Ratio Z-Score])</f>
        <v>656</v>
      </c>
      <c r="AV434">
        <f>(Table2[[#This Row],[Rank 1Y]]+Table2[[#This Row],[Rank 6M]]+Table2[[#This Row],[Rank Sharpe]])/3</f>
        <v>420.66666666666669</v>
      </c>
    </row>
    <row r="435" spans="1:48" x14ac:dyDescent="0.3">
      <c r="A435" t="s">
        <v>950</v>
      </c>
      <c r="B435" t="s">
        <v>951</v>
      </c>
      <c r="C435" t="s">
        <v>3106</v>
      </c>
      <c r="D435" t="s">
        <v>40</v>
      </c>
      <c r="E435">
        <v>14884.80238454</v>
      </c>
      <c r="F435">
        <v>405.35</v>
      </c>
      <c r="G435">
        <v>-27.701920299408901</v>
      </c>
      <c r="H435">
        <f>(Table2[[#This Row],[1Y Return vs Nifty]]-AVERAGE(Table2[1Y Return vs Nifty]))/_xlfn.STDEV.P(Table2[1Y Return vs Nifty])</f>
        <v>-0.88454256557661282</v>
      </c>
      <c r="I435">
        <v>-15.7466861272102</v>
      </c>
      <c r="J435">
        <f>(Table2[[#This Row],[1M Return vs Nifty]]-AVERAGE(Table2[1M Return vs Nifty]))/_xlfn.STDEV.P(Table2[1M Return vs Nifty])</f>
        <v>-1.441945486692785</v>
      </c>
      <c r="K435">
        <v>-9.8016381883983801</v>
      </c>
      <c r="L435">
        <f>(Table2[[#This Row],[6M Return vs Nifty]]-AVERAGE(Table2[6M Return vs Nifty]))/_xlfn.STDEV.P(Table2[6M Return vs Nifty])</f>
        <v>-0.40744025817928703</v>
      </c>
      <c r="M435">
        <v>-5.9305959024610804</v>
      </c>
      <c r="N435">
        <f>(Table2[[#This Row],[1W Return vs Nifty]]-AVERAGE(Table2[1W Return vs Nifty]))/_xlfn.STDEV.P(Table2[1W Return vs Nifty])</f>
        <v>-1.7402058992535334</v>
      </c>
      <c r="O435">
        <v>466.37</v>
      </c>
      <c r="P435">
        <v>496.32469930875101</v>
      </c>
      <c r="Q435">
        <v>477.54155093928102</v>
      </c>
      <c r="R435">
        <v>14.0185581293669</v>
      </c>
      <c r="S435" s="1">
        <f>(Table2[[#This Row],[Close Price]]-Table2[[#This Row],[20D EMA]])/Table2[[#This Row],[20D EMA]]</f>
        <v>-0.1308403199176619</v>
      </c>
      <c r="T435" s="1">
        <f>(Table2[[#This Row],[Close Price]]-Table2[[#This Row],[50D EMA]])/Table2[[#This Row],[50D EMA]]</f>
        <v>-0.18329673988712364</v>
      </c>
      <c r="U435" s="1">
        <f>(Table2[[#This Row],[Close Price]]-Table2[[#This Row],[200D EMA]])/Table2[[#This Row],[200D EMA]]</f>
        <v>-0.15117333936133254</v>
      </c>
      <c r="V435">
        <v>1.2225256294426901</v>
      </c>
      <c r="W435">
        <v>394.7</v>
      </c>
      <c r="X435">
        <v>409</v>
      </c>
      <c r="Y435">
        <v>394.7</v>
      </c>
      <c r="Z435">
        <v>427.7</v>
      </c>
      <c r="AA435">
        <v>394.7</v>
      </c>
      <c r="AB435">
        <v>535</v>
      </c>
      <c r="AC435" s="1">
        <f>(Table2[[#This Row],[Close Price]]/Table2[[#This Row],[Day Low]])-1</f>
        <v>2.698251836838117E-2</v>
      </c>
      <c r="AD435" s="1">
        <f>(Table2[[#This Row],[Day High]]/Table2[[#This Row],[Close Price]])-1</f>
        <v>9.0045639570741631E-3</v>
      </c>
      <c r="AE435" s="1">
        <f>(Table2[[#This Row],[Close Price]]/Table2[[#This Row],[Current Week Low]])-1</f>
        <v>2.698251836838117E-2</v>
      </c>
      <c r="AF435" s="1">
        <f>(Table2[[#This Row],[Current Week High]]/Table2[[#This Row],[Close Price]])-1</f>
        <v>5.5137535463179788E-2</v>
      </c>
      <c r="AG435" s="1">
        <f>(Table2[[#This Row],[Close Price]]/Table2[[#This Row],[Current Month Low]])-1</f>
        <v>2.698251836838117E-2</v>
      </c>
      <c r="AH435" s="1">
        <f>(Table2[[#This Row],[Current Month High]]/Table2[[#This Row],[Close Price]])-1</f>
        <v>0.31984704576292078</v>
      </c>
      <c r="AI435">
        <v>46.996422844455303</v>
      </c>
      <c r="AJ435">
        <v>10.509814612868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-0.16</v>
      </c>
      <c r="AM435" t="s">
        <v>3149</v>
      </c>
      <c r="AN435">
        <v>-23.21</v>
      </c>
      <c r="AO435" t="s">
        <v>3149</v>
      </c>
      <c r="AP435">
        <v>0.11423875245547201</v>
      </c>
      <c r="AQ435">
        <f>(Table2[[#This Row],[Sharpe Ratio]]-AVERAGE(Table2[Sharpe Ratio]))/_xlfn.STDEV.P(Table2[Sharpe Ratio])</f>
        <v>0.67597429462457981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627</v>
      </c>
      <c r="AT435">
        <f>_xlfn.RANK.AVG(Table2[[#This Row],[6M Return vs Nifty Z-Score]],Table2[6M Return vs Nifty Z-Score])</f>
        <v>460</v>
      </c>
      <c r="AU435">
        <f>_xlfn.RANK.AVG(Table2[[#This Row],[Sharpe Ratio Z-Score]],Table2[Sharpe Ratio Z-Score])</f>
        <v>176</v>
      </c>
      <c r="AV435">
        <f>(Table2[[#This Row],[Rank 1Y]]+Table2[[#This Row],[Rank 6M]]+Table2[[#This Row],[Rank Sharpe]])/3</f>
        <v>421</v>
      </c>
    </row>
    <row r="436" spans="1:48" x14ac:dyDescent="0.3">
      <c r="A436" t="s">
        <v>877</v>
      </c>
      <c r="B436" t="s">
        <v>878</v>
      </c>
      <c r="C436" t="s">
        <v>3109</v>
      </c>
      <c r="D436" t="s">
        <v>211</v>
      </c>
      <c r="E436">
        <v>16530.949053600001</v>
      </c>
      <c r="F436">
        <v>1398</v>
      </c>
      <c r="G436">
        <v>-7.9219869832673204</v>
      </c>
      <c r="H436">
        <f>(Table2[[#This Row],[1Y Return vs Nifty]]-AVERAGE(Table2[1Y Return vs Nifty]))/_xlfn.STDEV.P(Table2[1Y Return vs Nifty])</f>
        <v>-0.48224555373165878</v>
      </c>
      <c r="I436">
        <v>-12.8522478195184</v>
      </c>
      <c r="J436">
        <f>(Table2[[#This Row],[1M Return vs Nifty]]-AVERAGE(Table2[1M Return vs Nifty]))/_xlfn.STDEV.P(Table2[1M Return vs Nifty])</f>
        <v>-1.1364142257916126</v>
      </c>
      <c r="K436">
        <v>-26.303398540139298</v>
      </c>
      <c r="L436">
        <f>(Table2[[#This Row],[6M Return vs Nifty]]-AVERAGE(Table2[6M Return vs Nifty]))/_xlfn.STDEV.P(Table2[6M Return vs Nifty])</f>
        <v>-0.96571513285553334</v>
      </c>
      <c r="M436">
        <v>-1.14465048824849</v>
      </c>
      <c r="N436">
        <f>(Table2[[#This Row],[1W Return vs Nifty]]-AVERAGE(Table2[1W Return vs Nifty]))/_xlfn.STDEV.P(Table2[1W Return vs Nifty])</f>
        <v>-0.57305070482333842</v>
      </c>
      <c r="O436">
        <v>1552</v>
      </c>
      <c r="P436">
        <v>1677.30455487637</v>
      </c>
      <c r="Q436">
        <v>1768.5739190430299</v>
      </c>
      <c r="R436">
        <v>16.397464841373001</v>
      </c>
      <c r="S436" s="1">
        <f>(Table2[[#This Row],[Close Price]]-Table2[[#This Row],[20D EMA]])/Table2[[#This Row],[20D EMA]]</f>
        <v>-9.9226804123711335E-2</v>
      </c>
      <c r="T436" s="1">
        <f>(Table2[[#This Row],[Close Price]]-Table2[[#This Row],[50D EMA]])/Table2[[#This Row],[50D EMA]]</f>
        <v>-0.16651988099856849</v>
      </c>
      <c r="U436" s="1">
        <f>(Table2[[#This Row],[Close Price]]-Table2[[#This Row],[200D EMA]])/Table2[[#This Row],[200D EMA]]</f>
        <v>-0.20953261554571967</v>
      </c>
      <c r="V436">
        <v>0.74670762091017495</v>
      </c>
      <c r="W436">
        <v>1388</v>
      </c>
      <c r="X436">
        <v>1427.65</v>
      </c>
      <c r="Y436">
        <v>1388</v>
      </c>
      <c r="Z436">
        <v>1509</v>
      </c>
      <c r="AA436">
        <v>1388</v>
      </c>
      <c r="AB436">
        <v>1647.1</v>
      </c>
      <c r="AC436" s="1">
        <f>(Table2[[#This Row],[Close Price]]/Table2[[#This Row],[Day Low]])-1</f>
        <v>7.2046109510086609E-3</v>
      </c>
      <c r="AD436" s="1">
        <f>(Table2[[#This Row],[Day High]]/Table2[[#This Row],[Close Price]])-1</f>
        <v>2.1208869814020037E-2</v>
      </c>
      <c r="AE436" s="1">
        <f>(Table2[[#This Row],[Close Price]]/Table2[[#This Row],[Current Week Low]])-1</f>
        <v>7.2046109510086609E-3</v>
      </c>
      <c r="AF436" s="1">
        <f>(Table2[[#This Row],[Current Week High]]/Table2[[#This Row],[Close Price]])-1</f>
        <v>7.9399141630901227E-2</v>
      </c>
      <c r="AG436" s="1">
        <f>(Table2[[#This Row],[Close Price]]/Table2[[#This Row],[Current Month Low]])-1</f>
        <v>7.2046109510086609E-3</v>
      </c>
      <c r="AH436" s="1">
        <f>(Table2[[#This Row],[Current Month High]]/Table2[[#This Row],[Close Price]])-1</f>
        <v>0.17818311874105852</v>
      </c>
      <c r="AI436">
        <v>73.701716738197405</v>
      </c>
      <c r="AJ436">
        <v>13.474025974025899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-0.17</v>
      </c>
      <c r="AM436" t="s">
        <v>3149</v>
      </c>
      <c r="AN436">
        <v>-14.29</v>
      </c>
      <c r="AO436" t="s">
        <v>3149</v>
      </c>
      <c r="AP436">
        <v>0.13682636763164399</v>
      </c>
      <c r="AQ436">
        <f>(Table2[[#This Row],[Sharpe Ratio]]-AVERAGE(Table2[Sharpe Ratio]))/_xlfn.STDEV.P(Table2[Sharpe Ratio])</f>
        <v>0.93904158809109362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485</v>
      </c>
      <c r="AT436">
        <f>_xlfn.RANK.AVG(Table2[[#This Row],[6M Return vs Nifty Z-Score]],Table2[6M Return vs Nifty Z-Score])</f>
        <v>651</v>
      </c>
      <c r="AU436">
        <f>_xlfn.RANK.AVG(Table2[[#This Row],[Sharpe Ratio Z-Score]],Table2[Sharpe Ratio Z-Score])</f>
        <v>128</v>
      </c>
      <c r="AV436">
        <f>(Table2[[#This Row],[Rank 1Y]]+Table2[[#This Row],[Rank 6M]]+Table2[[#This Row],[Rank Sharpe]])/3</f>
        <v>421.33333333333331</v>
      </c>
    </row>
    <row r="437" spans="1:48" x14ac:dyDescent="0.3">
      <c r="A437" t="s">
        <v>1053</v>
      </c>
      <c r="B437" t="s">
        <v>1054</v>
      </c>
      <c r="C437" t="s">
        <v>3106</v>
      </c>
      <c r="D437" t="s">
        <v>120</v>
      </c>
      <c r="E437">
        <v>12297.229988719901</v>
      </c>
      <c r="F437">
        <v>1944.35</v>
      </c>
      <c r="G437">
        <v>6.1563305937014299</v>
      </c>
      <c r="H437">
        <f>(Table2[[#This Row],[1Y Return vs Nifty]]-AVERAGE(Table2[1Y Return vs Nifty]))/_xlfn.STDEV.P(Table2[1Y Return vs Nifty])</f>
        <v>-0.19591167168581075</v>
      </c>
      <c r="I437">
        <v>4.5234646120598896</v>
      </c>
      <c r="J437">
        <f>(Table2[[#This Row],[1M Return vs Nifty]]-AVERAGE(Table2[1M Return vs Nifty]))/_xlfn.STDEV.P(Table2[1M Return vs Nifty])</f>
        <v>0.69773207961362094</v>
      </c>
      <c r="K437">
        <v>8.9093039615026992</v>
      </c>
      <c r="L437">
        <f>(Table2[[#This Row],[6M Return vs Nifty]]-AVERAGE(Table2[6M Return vs Nifty]))/_xlfn.STDEV.P(Table2[6M Return vs Nifty])</f>
        <v>0.22557395734399777</v>
      </c>
      <c r="M437">
        <v>4.3346194639544802</v>
      </c>
      <c r="N437">
        <f>(Table2[[#This Row],[1W Return vs Nifty]]-AVERAGE(Table2[1W Return vs Nifty]))/_xlfn.STDEV.P(Table2[1W Return vs Nifty])</f>
        <v>0.76318651330447196</v>
      </c>
      <c r="O437">
        <v>1931.53</v>
      </c>
      <c r="P437">
        <v>1980.99819484264</v>
      </c>
      <c r="Q437">
        <v>1911.02608785658</v>
      </c>
      <c r="R437">
        <v>50.930196406019498</v>
      </c>
      <c r="S437" s="1">
        <f>(Table2[[#This Row],[Close Price]]-Table2[[#This Row],[20D EMA]])/Table2[[#This Row],[20D EMA]]</f>
        <v>6.6372254119790716E-3</v>
      </c>
      <c r="T437" s="1">
        <f>(Table2[[#This Row],[Close Price]]-Table2[[#This Row],[50D EMA]])/Table2[[#This Row],[50D EMA]]</f>
        <v>-1.8499862815650501E-2</v>
      </c>
      <c r="U437" s="1">
        <f>(Table2[[#This Row],[Close Price]]-Table2[[#This Row],[200D EMA]])/Table2[[#This Row],[200D EMA]]</f>
        <v>1.7437706557316652E-2</v>
      </c>
      <c r="V437">
        <v>1.07711110928596</v>
      </c>
      <c r="W437">
        <v>1909.25</v>
      </c>
      <c r="X437">
        <v>1944.95</v>
      </c>
      <c r="Y437">
        <v>1874</v>
      </c>
      <c r="Z437">
        <v>1964.9</v>
      </c>
      <c r="AA437">
        <v>1849.15</v>
      </c>
      <c r="AB437">
        <v>2029</v>
      </c>
      <c r="AC437" s="1">
        <f>(Table2[[#This Row],[Close Price]]/Table2[[#This Row],[Day Low]])-1</f>
        <v>1.8384182270525073E-2</v>
      </c>
      <c r="AD437" s="1">
        <f>(Table2[[#This Row],[Day High]]/Table2[[#This Row],[Close Price]])-1</f>
        <v>3.0858641705466816E-4</v>
      </c>
      <c r="AE437" s="1">
        <f>(Table2[[#This Row],[Close Price]]/Table2[[#This Row],[Current Week Low]])-1</f>
        <v>3.7540021344717234E-2</v>
      </c>
      <c r="AF437" s="1">
        <f>(Table2[[#This Row],[Current Week High]]/Table2[[#This Row],[Close Price]])-1</f>
        <v>1.0569084784118221E-2</v>
      </c>
      <c r="AG437" s="1">
        <f>(Table2[[#This Row],[Close Price]]/Table2[[#This Row],[Current Month Low]])-1</f>
        <v>5.1483113863126206E-2</v>
      </c>
      <c r="AH437" s="1">
        <f>(Table2[[#This Row],[Current Month High]]/Table2[[#This Row],[Close Price]])-1</f>
        <v>4.3536400339445169E-2</v>
      </c>
      <c r="AI437">
        <v>27.7547766605806</v>
      </c>
      <c r="AJ437">
        <v>35.010241988681699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</v>
      </c>
      <c r="AM437" t="s">
        <v>3151</v>
      </c>
      <c r="AN437">
        <v>-0.85</v>
      </c>
      <c r="AO437" t="s">
        <v>3149</v>
      </c>
      <c r="AP437">
        <v>-5.0800438071217001E-2</v>
      </c>
      <c r="AQ437">
        <f>(Table2[[#This Row],[Sharpe Ratio]]-AVERAGE(Table2[Sharpe Ratio]))/_xlfn.STDEV.P(Table2[Sharpe Ratio])</f>
        <v>-1.2461592652547748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370</v>
      </c>
      <c r="AT437">
        <f>_xlfn.RANK.AVG(Table2[[#This Row],[6M Return vs Nifty Z-Score]],Table2[6M Return vs Nifty Z-Score])</f>
        <v>235</v>
      </c>
      <c r="AU437">
        <f>_xlfn.RANK.AVG(Table2[[#This Row],[Sharpe Ratio Z-Score]],Table2[Sharpe Ratio Z-Score])</f>
        <v>662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407</v>
      </c>
      <c r="B438" t="s">
        <v>408</v>
      </c>
      <c r="C438" t="s">
        <v>3109</v>
      </c>
      <c r="D438" t="s">
        <v>211</v>
      </c>
      <c r="E438">
        <v>52855.6490472</v>
      </c>
      <c r="F438">
        <v>3381.6</v>
      </c>
      <c r="G438">
        <v>5.2521671590554098</v>
      </c>
      <c r="H438">
        <f>(Table2[[#This Row],[1Y Return vs Nifty]]-AVERAGE(Table2[1Y Return vs Nifty]))/_xlfn.STDEV.P(Table2[1Y Return vs Nifty])</f>
        <v>-0.21430112943391796</v>
      </c>
      <c r="I438">
        <v>-8.6899609118349304</v>
      </c>
      <c r="J438">
        <f>(Table2[[#This Row],[1M Return vs Nifty]]-AVERAGE(Table2[1M Return vs Nifty]))/_xlfn.STDEV.P(Table2[1M Return vs Nifty])</f>
        <v>-0.69705134016455284</v>
      </c>
      <c r="K438">
        <v>-24.8569100814546</v>
      </c>
      <c r="L438">
        <f>(Table2[[#This Row],[6M Return vs Nifty]]-AVERAGE(Table2[6M Return vs Nifty]))/_xlfn.STDEV.P(Table2[6M Return vs Nifty])</f>
        <v>-0.91677864694252331</v>
      </c>
      <c r="M438">
        <v>1.7898502895439401</v>
      </c>
      <c r="N438">
        <f>(Table2[[#This Row],[1W Return vs Nifty]]-AVERAGE(Table2[1W Return vs Nifty]))/_xlfn.STDEV.P(Table2[1W Return vs Nifty])</f>
        <v>0.14259009953869481</v>
      </c>
      <c r="O438">
        <v>3527.98</v>
      </c>
      <c r="P438">
        <v>3691.8196692065999</v>
      </c>
      <c r="Q438">
        <v>3708.2600292942998</v>
      </c>
      <c r="R438">
        <v>31.414342701051599</v>
      </c>
      <c r="S438" s="1">
        <f>(Table2[[#This Row],[Close Price]]-Table2[[#This Row],[20D EMA]])/Table2[[#This Row],[20D EMA]]</f>
        <v>-4.1491164915900915E-2</v>
      </c>
      <c r="T438" s="1">
        <f>(Table2[[#This Row],[Close Price]]-Table2[[#This Row],[50D EMA]])/Table2[[#This Row],[50D EMA]]</f>
        <v>-8.4028933426552918E-2</v>
      </c>
      <c r="U438" s="1">
        <f>(Table2[[#This Row],[Close Price]]-Table2[[#This Row],[200D EMA]])/Table2[[#This Row],[200D EMA]]</f>
        <v>-8.8089839092666031E-2</v>
      </c>
      <c r="V438">
        <v>0.85176326479057995</v>
      </c>
      <c r="W438">
        <v>3330.05</v>
      </c>
      <c r="X438">
        <v>3423.05</v>
      </c>
      <c r="Y438">
        <v>3325</v>
      </c>
      <c r="Z438">
        <v>3478</v>
      </c>
      <c r="AA438">
        <v>3325</v>
      </c>
      <c r="AB438">
        <v>3604.7</v>
      </c>
      <c r="AC438" s="1">
        <f>(Table2[[#This Row],[Close Price]]/Table2[[#This Row],[Day Low]])-1</f>
        <v>1.5480248044323686E-2</v>
      </c>
      <c r="AD438" s="1">
        <f>(Table2[[#This Row],[Day High]]/Table2[[#This Row],[Close Price]])-1</f>
        <v>1.2257511237284247E-2</v>
      </c>
      <c r="AE438" s="1">
        <f>(Table2[[#This Row],[Close Price]]/Table2[[#This Row],[Current Week Low]])-1</f>
        <v>1.7022556390977384E-2</v>
      </c>
      <c r="AF438" s="1">
        <f>(Table2[[#This Row],[Current Week High]]/Table2[[#This Row],[Close Price]])-1</f>
        <v>2.8507215519280926E-2</v>
      </c>
      <c r="AG438" s="1">
        <f>(Table2[[#This Row],[Close Price]]/Table2[[#This Row],[Current Month Low]])-1</f>
        <v>1.7022556390977384E-2</v>
      </c>
      <c r="AH438" s="1">
        <f>(Table2[[#This Row],[Current Month High]]/Table2[[#This Row],[Close Price]])-1</f>
        <v>6.5974686538916361E-2</v>
      </c>
      <c r="AI438">
        <v>46.409983439791802</v>
      </c>
      <c r="AJ438">
        <v>24.004400440043899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-0.02</v>
      </c>
      <c r="AM438" t="s">
        <v>3149</v>
      </c>
      <c r="AN438">
        <v>-3.11</v>
      </c>
      <c r="AO438" t="s">
        <v>3149</v>
      </c>
      <c r="AP438">
        <v>8.9434866251187004E-2</v>
      </c>
      <c r="AQ438">
        <f>(Table2[[#This Row],[Sharpe Ratio]]-AVERAGE(Table2[Sharpe Ratio]))/_xlfn.STDEV.P(Table2[Sharpe Ratio])</f>
        <v>0.38709513848878402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382</v>
      </c>
      <c r="AT438">
        <f>_xlfn.RANK.AVG(Table2[[#This Row],[6M Return vs Nifty Z-Score]],Table2[6M Return vs Nifty Z-Score])</f>
        <v>639</v>
      </c>
      <c r="AU438">
        <f>_xlfn.RANK.AVG(Table2[[#This Row],[Sharpe Ratio Z-Score]],Table2[Sharpe Ratio Z-Score])</f>
        <v>250</v>
      </c>
      <c r="AV438">
        <f>(Table2[[#This Row],[Rank 1Y]]+Table2[[#This Row],[Rank 6M]]+Table2[[#This Row],[Rank Sharpe]])/3</f>
        <v>423.66666666666669</v>
      </c>
    </row>
    <row r="439" spans="1:48" x14ac:dyDescent="0.3">
      <c r="A439" t="s">
        <v>514</v>
      </c>
      <c r="B439" t="s">
        <v>515</v>
      </c>
      <c r="C439" t="s">
        <v>3104</v>
      </c>
      <c r="D439" t="s">
        <v>34</v>
      </c>
      <c r="E439">
        <v>39426.910673699997</v>
      </c>
      <c r="F439">
        <v>51.26</v>
      </c>
      <c r="G439">
        <v>-0.471686617185195</v>
      </c>
      <c r="H439">
        <f>(Table2[[#This Row],[1Y Return vs Nifty]]-AVERAGE(Table2[1Y Return vs Nifty]))/_xlfn.STDEV.P(Table2[1Y Return vs Nifty])</f>
        <v>-0.33071655074071904</v>
      </c>
      <c r="I439">
        <v>1.7834262645141701</v>
      </c>
      <c r="J439">
        <f>(Table2[[#This Row],[1M Return vs Nifty]]-AVERAGE(Table2[1M Return vs Nifty]))/_xlfn.STDEV.P(Table2[1M Return vs Nifty])</f>
        <v>0.4084989772813013</v>
      </c>
      <c r="K439">
        <v>-27.646483194980199</v>
      </c>
      <c r="L439">
        <f>(Table2[[#This Row],[6M Return vs Nifty]]-AVERAGE(Table2[6M Return vs Nifty]))/_xlfn.STDEV.P(Table2[6M Return vs Nifty])</f>
        <v>-1.0111533407423536</v>
      </c>
      <c r="M439">
        <v>5.0113838887238096</v>
      </c>
      <c r="N439">
        <f>(Table2[[#This Row],[1W Return vs Nifty]]-AVERAGE(Table2[1W Return vs Nifty]))/_xlfn.STDEV.P(Table2[1W Return vs Nifty])</f>
        <v>0.92822999905535208</v>
      </c>
      <c r="O439">
        <v>52.99</v>
      </c>
      <c r="P439">
        <v>55.325844350743999</v>
      </c>
      <c r="Q439">
        <v>57.293528505675503</v>
      </c>
      <c r="R439">
        <v>40.258719576940699</v>
      </c>
      <c r="S439" s="1">
        <f>(Table2[[#This Row],[Close Price]]-Table2[[#This Row],[20D EMA]])/Table2[[#This Row],[20D EMA]]</f>
        <v>-3.2647669371579618E-2</v>
      </c>
      <c r="T439" s="1">
        <f>(Table2[[#This Row],[Close Price]]-Table2[[#This Row],[50D EMA]])/Table2[[#This Row],[50D EMA]]</f>
        <v>-7.3489061006790132E-2</v>
      </c>
      <c r="U439" s="1">
        <f>(Table2[[#This Row],[Close Price]]-Table2[[#This Row],[200D EMA]])/Table2[[#This Row],[200D EMA]]</f>
        <v>-0.10530907526628987</v>
      </c>
      <c r="V439">
        <v>0.88791711747611701</v>
      </c>
      <c r="W439">
        <v>50.45</v>
      </c>
      <c r="X439">
        <v>52.39</v>
      </c>
      <c r="Y439">
        <v>49.61</v>
      </c>
      <c r="Z439">
        <v>53.25</v>
      </c>
      <c r="AA439">
        <v>49.61</v>
      </c>
      <c r="AB439">
        <v>57.1</v>
      </c>
      <c r="AC439" s="1">
        <f>(Table2[[#This Row],[Close Price]]/Table2[[#This Row],[Day Low]])-1</f>
        <v>1.6055500495540054E-2</v>
      </c>
      <c r="AD439" s="1">
        <f>(Table2[[#This Row],[Day High]]/Table2[[#This Row],[Close Price]])-1</f>
        <v>2.2044479126024141E-2</v>
      </c>
      <c r="AE439" s="1">
        <f>(Table2[[#This Row],[Close Price]]/Table2[[#This Row],[Current Week Low]])-1</f>
        <v>3.3259423503325891E-2</v>
      </c>
      <c r="AF439" s="1">
        <f>(Table2[[#This Row],[Current Week High]]/Table2[[#This Row],[Close Price]])-1</f>
        <v>3.8821693328131124E-2</v>
      </c>
      <c r="AG439" s="1">
        <f>(Table2[[#This Row],[Close Price]]/Table2[[#This Row],[Current Month Low]])-1</f>
        <v>3.3259423503325891E-2</v>
      </c>
      <c r="AH439" s="1">
        <f>(Table2[[#This Row],[Current Month High]]/Table2[[#This Row],[Close Price]])-1</f>
        <v>0.11392898946547025</v>
      </c>
      <c r="AI439">
        <v>43.386656262192702</v>
      </c>
      <c r="AJ439">
        <v>19.626604434072298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-0.16</v>
      </c>
      <c r="AM439" t="s">
        <v>3149</v>
      </c>
      <c r="AN439">
        <v>-7.52</v>
      </c>
      <c r="AO439" t="s">
        <v>3149</v>
      </c>
      <c r="AP439">
        <v>0.113382824751011</v>
      </c>
      <c r="AQ439">
        <f>(Table2[[#This Row],[Sharpe Ratio]]-AVERAGE(Table2[Sharpe Ratio]))/_xlfn.STDEV.P(Table2[Sharpe Ratio])</f>
        <v>0.66600570861585873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424</v>
      </c>
      <c r="AT439">
        <f>_xlfn.RANK.AVG(Table2[[#This Row],[6M Return vs Nifty Z-Score]],Table2[6M Return vs Nifty Z-Score])</f>
        <v>667</v>
      </c>
      <c r="AU439">
        <f>_xlfn.RANK.AVG(Table2[[#This Row],[Sharpe Ratio Z-Score]],Table2[Sharpe Ratio Z-Score])</f>
        <v>181</v>
      </c>
      <c r="AV439">
        <f>(Table2[[#This Row],[Rank 1Y]]+Table2[[#This Row],[Rank 6M]]+Table2[[#This Row],[Rank Sharpe]])/3</f>
        <v>424</v>
      </c>
    </row>
    <row r="440" spans="1:48" x14ac:dyDescent="0.3">
      <c r="A440" t="s">
        <v>1389</v>
      </c>
      <c r="B440" t="s">
        <v>1390</v>
      </c>
      <c r="C440" t="s">
        <v>3104</v>
      </c>
      <c r="D440" t="s">
        <v>24</v>
      </c>
      <c r="E440">
        <v>7554.4985597539899</v>
      </c>
      <c r="F440">
        <v>200.45</v>
      </c>
      <c r="G440">
        <v>-27.166587986552798</v>
      </c>
      <c r="H440">
        <f>(Table2[[#This Row],[1Y Return vs Nifty]]-AVERAGE(Table2[1Y Return vs Nifty]))/_xlfn.STDEV.P(Table2[1Y Return vs Nifty])</f>
        <v>-0.87365463252022024</v>
      </c>
      <c r="I440">
        <v>-4.4608673603383</v>
      </c>
      <c r="J440">
        <f>(Table2[[#This Row],[1M Return vs Nifty]]-AVERAGE(Table2[1M Return vs Nifty]))/_xlfn.STDEV.P(Table2[1M Return vs Nifty])</f>
        <v>-0.25063647555194429</v>
      </c>
      <c r="K440">
        <v>-11.76427485962</v>
      </c>
      <c r="L440">
        <f>(Table2[[#This Row],[6M Return vs Nifty]]-AVERAGE(Table2[6M Return vs Nifty]))/_xlfn.STDEV.P(Table2[6M Return vs Nifty])</f>
        <v>-0.47383867376078959</v>
      </c>
      <c r="M440">
        <v>-2.37407413497538</v>
      </c>
      <c r="N440">
        <f>(Table2[[#This Row],[1W Return vs Nifty]]-AVERAGE(Table2[1W Return vs Nifty]))/_xlfn.STDEV.P(Table2[1W Return vs Nifty])</f>
        <v>-0.87287196713263371</v>
      </c>
      <c r="O440">
        <v>211.03</v>
      </c>
      <c r="P440">
        <v>218.16677205652999</v>
      </c>
      <c r="Q440">
        <v>221.69496408569799</v>
      </c>
      <c r="R440">
        <v>21.396356316696298</v>
      </c>
      <c r="S440" s="1">
        <f>(Table2[[#This Row],[Close Price]]-Table2[[#This Row],[20D EMA]])/Table2[[#This Row],[20D EMA]]</f>
        <v>-5.0135051888357166E-2</v>
      </c>
      <c r="T440" s="1">
        <f>(Table2[[#This Row],[Close Price]]-Table2[[#This Row],[50D EMA]])/Table2[[#This Row],[50D EMA]]</f>
        <v>-8.1207472107344317E-2</v>
      </c>
      <c r="U440" s="1">
        <f>(Table2[[#This Row],[Close Price]]-Table2[[#This Row],[200D EMA]])/Table2[[#This Row],[200D EMA]]</f>
        <v>-9.5829709859740375E-2</v>
      </c>
      <c r="V440">
        <v>0.38890499325970801</v>
      </c>
      <c r="W440">
        <v>197.6</v>
      </c>
      <c r="X440">
        <v>201.57</v>
      </c>
      <c r="Y440">
        <v>197.6</v>
      </c>
      <c r="Z440">
        <v>207.1</v>
      </c>
      <c r="AA440">
        <v>197.6</v>
      </c>
      <c r="AB440">
        <v>221.83</v>
      </c>
      <c r="AC440" s="1">
        <f>(Table2[[#This Row],[Close Price]]/Table2[[#This Row],[Day Low]])-1</f>
        <v>1.4423076923076872E-2</v>
      </c>
      <c r="AD440" s="1">
        <f>(Table2[[#This Row],[Day High]]/Table2[[#This Row],[Close Price]])-1</f>
        <v>5.5874282863557223E-3</v>
      </c>
      <c r="AE440" s="1">
        <f>(Table2[[#This Row],[Close Price]]/Table2[[#This Row],[Current Week Low]])-1</f>
        <v>1.4423076923076872E-2</v>
      </c>
      <c r="AF440" s="1">
        <f>(Table2[[#This Row],[Current Week High]]/Table2[[#This Row],[Close Price]])-1</f>
        <v>3.3175355450236976E-2</v>
      </c>
      <c r="AG440" s="1">
        <f>(Table2[[#This Row],[Close Price]]/Table2[[#This Row],[Current Month Low]])-1</f>
        <v>1.4423076923076872E-2</v>
      </c>
      <c r="AH440" s="1">
        <f>(Table2[[#This Row],[Current Month High]]/Table2[[#This Row],[Close Price]])-1</f>
        <v>0.10666001496632593</v>
      </c>
      <c r="AI440">
        <v>42.953354951359401</v>
      </c>
      <c r="AJ440">
        <v>4.4010416666666599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-0.13</v>
      </c>
      <c r="AM440" t="s">
        <v>3149</v>
      </c>
      <c r="AN440">
        <v>-8.69</v>
      </c>
      <c r="AO440" t="s">
        <v>3149</v>
      </c>
      <c r="AP440">
        <v>0.115446579681536</v>
      </c>
      <c r="AQ440">
        <f>(Table2[[#This Row],[Sharpe Ratio]]-AVERAGE(Table2[Sharpe Ratio]))/_xlfn.STDEV.P(Table2[Sharpe Ratio])</f>
        <v>0.69004128827829725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622</v>
      </c>
      <c r="AT440">
        <f>_xlfn.RANK.AVG(Table2[[#This Row],[6M Return vs Nifty Z-Score]],Table2[6M Return vs Nifty Z-Score])</f>
        <v>478</v>
      </c>
      <c r="AU440">
        <f>_xlfn.RANK.AVG(Table2[[#This Row],[Sharpe Ratio Z-Score]],Table2[Sharpe Ratio Z-Score])</f>
        <v>172</v>
      </c>
      <c r="AV440">
        <f>(Table2[[#This Row],[Rank 1Y]]+Table2[[#This Row],[Rank 6M]]+Table2[[#This Row],[Rank Sharpe]])/3</f>
        <v>424</v>
      </c>
    </row>
    <row r="441" spans="1:48" x14ac:dyDescent="0.3">
      <c r="A441" t="s">
        <v>650</v>
      </c>
      <c r="B441" t="s">
        <v>651</v>
      </c>
      <c r="C441" t="s">
        <v>3105</v>
      </c>
      <c r="D441" t="s">
        <v>652</v>
      </c>
      <c r="E441">
        <v>26851.024595472001</v>
      </c>
      <c r="F441">
        <v>279.44</v>
      </c>
      <c r="G441">
        <v>-12.0502286406688</v>
      </c>
      <c r="H441">
        <f>(Table2[[#This Row],[1Y Return vs Nifty]]-AVERAGE(Table2[1Y Return vs Nifty]))/_xlfn.STDEV.P(Table2[1Y Return vs Nifty])</f>
        <v>-0.56620838901539472</v>
      </c>
      <c r="I441">
        <v>25.447701714549599</v>
      </c>
      <c r="J441">
        <f>(Table2[[#This Row],[1M Return vs Nifty]]-AVERAGE(Table2[1M Return vs Nifty]))/_xlfn.STDEV.P(Table2[1M Return vs Nifty])</f>
        <v>2.906453726342014</v>
      </c>
      <c r="K441">
        <v>-12.248587536829399</v>
      </c>
      <c r="L441">
        <f>(Table2[[#This Row],[6M Return vs Nifty]]-AVERAGE(Table2[6M Return vs Nifty]))/_xlfn.STDEV.P(Table2[6M Return vs Nifty])</f>
        <v>-0.49022356806357648</v>
      </c>
      <c r="M441">
        <v>-1.76815368852109</v>
      </c>
      <c r="N441">
        <f>(Table2[[#This Row],[1W Return vs Nifty]]-AVERAGE(Table2[1W Return vs Nifty]))/_xlfn.STDEV.P(Table2[1W Return vs Nifty])</f>
        <v>-0.72510530134692708</v>
      </c>
      <c r="O441">
        <v>268.17</v>
      </c>
      <c r="P441">
        <v>264.82763435670603</v>
      </c>
      <c r="Q441">
        <v>271.191872849643</v>
      </c>
      <c r="R441">
        <v>53.734585174258399</v>
      </c>
      <c r="S441" s="1">
        <f>(Table2[[#This Row],[Close Price]]-Table2[[#This Row],[20D EMA]])/Table2[[#This Row],[20D EMA]]</f>
        <v>4.2025580788305858E-2</v>
      </c>
      <c r="T441" s="1">
        <f>(Table2[[#This Row],[Close Price]]-Table2[[#This Row],[50D EMA]])/Table2[[#This Row],[50D EMA]]</f>
        <v>5.5176891485622076E-2</v>
      </c>
      <c r="U441" s="1">
        <f>(Table2[[#This Row],[Close Price]]-Table2[[#This Row],[200D EMA]])/Table2[[#This Row],[200D EMA]]</f>
        <v>3.0414359632856713E-2</v>
      </c>
      <c r="V441">
        <v>6.39659135975766</v>
      </c>
      <c r="W441">
        <v>270</v>
      </c>
      <c r="X441">
        <v>289.89</v>
      </c>
      <c r="Y441">
        <v>270</v>
      </c>
      <c r="Z441">
        <v>309.8</v>
      </c>
      <c r="AA441">
        <v>220.15</v>
      </c>
      <c r="AB441">
        <v>344.64</v>
      </c>
      <c r="AC441" s="1">
        <f>(Table2[[#This Row],[Close Price]]/Table2[[#This Row],[Day Low]])-1</f>
        <v>3.4962962962962862E-2</v>
      </c>
      <c r="AD441" s="1">
        <f>(Table2[[#This Row],[Day High]]/Table2[[#This Row],[Close Price]])-1</f>
        <v>3.7396221013455522E-2</v>
      </c>
      <c r="AE441" s="1">
        <f>(Table2[[#This Row],[Close Price]]/Table2[[#This Row],[Current Week Low]])-1</f>
        <v>3.4962962962962862E-2</v>
      </c>
      <c r="AF441" s="1">
        <f>(Table2[[#This Row],[Current Week High]]/Table2[[#This Row],[Close Price]])-1</f>
        <v>0.10864586315488123</v>
      </c>
      <c r="AG441" s="1">
        <f>(Table2[[#This Row],[Close Price]]/Table2[[#This Row],[Current Month Low]])-1</f>
        <v>0.2693163751987282</v>
      </c>
      <c r="AH441" s="1">
        <f>(Table2[[#This Row],[Current Month High]]/Table2[[#This Row],[Close Price]])-1</f>
        <v>0.23332379043801876</v>
      </c>
      <c r="AI441">
        <v>37.525050100200303</v>
      </c>
      <c r="AJ441">
        <v>33.066666666666599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-0.04</v>
      </c>
      <c r="AM441" t="s">
        <v>3149</v>
      </c>
      <c r="AN441">
        <v>22.63</v>
      </c>
      <c r="AO441" t="s">
        <v>3150</v>
      </c>
      <c r="AP441">
        <v>8.3898270597136004E-2</v>
      </c>
      <c r="AQ441">
        <f>(Table2[[#This Row],[Sharpe Ratio]]-AVERAGE(Table2[Sharpe Ratio]))/_xlfn.STDEV.P(Table2[Sharpe Ratio])</f>
        <v>0.32261302196741964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520</v>
      </c>
      <c r="AT441">
        <f>_xlfn.RANK.AVG(Table2[[#This Row],[6M Return vs Nifty Z-Score]],Table2[6M Return vs Nifty Z-Score])</f>
        <v>485</v>
      </c>
      <c r="AU441">
        <f>_xlfn.RANK.AVG(Table2[[#This Row],[Sharpe Ratio Z-Score]],Table2[Sharpe Ratio Z-Score])</f>
        <v>268</v>
      </c>
      <c r="AV441">
        <f>(Table2[[#This Row],[Rank 1Y]]+Table2[[#This Row],[Rank 6M]]+Table2[[#This Row],[Rank Sharpe]])/3</f>
        <v>424.33333333333331</v>
      </c>
    </row>
    <row r="442" spans="1:48" x14ac:dyDescent="0.3">
      <c r="A442" t="s">
        <v>1356</v>
      </c>
      <c r="B442" t="s">
        <v>1357</v>
      </c>
      <c r="C442" t="s">
        <v>3106</v>
      </c>
      <c r="D442" t="s">
        <v>958</v>
      </c>
      <c r="E442">
        <v>7909.8780736799999</v>
      </c>
      <c r="F442">
        <v>365.7</v>
      </c>
      <c r="G442">
        <v>-19.2432995860567</v>
      </c>
      <c r="H442">
        <f>(Table2[[#This Row],[1Y Return vs Nifty]]-AVERAGE(Table2[1Y Return vs Nifty]))/_xlfn.STDEV.P(Table2[1Y Return vs Nifty])</f>
        <v>-0.71250569452536039</v>
      </c>
      <c r="I442">
        <v>-8.3896349753782804</v>
      </c>
      <c r="J442">
        <f>(Table2[[#This Row],[1M Return vs Nifty]]-AVERAGE(Table2[1M Return vs Nifty]))/_xlfn.STDEV.P(Table2[1M Return vs Nifty])</f>
        <v>-0.66534952022833882</v>
      </c>
      <c r="K442">
        <v>0.32236682580431397</v>
      </c>
      <c r="L442">
        <f>(Table2[[#This Row],[6M Return vs Nifty]]-AVERAGE(Table2[6M Return vs Nifty]))/_xlfn.STDEV.P(Table2[6M Return vs Nifty])</f>
        <v>-6.4932700800451271E-2</v>
      </c>
      <c r="M442">
        <v>-2.87226665171685</v>
      </c>
      <c r="N442">
        <f>(Table2[[#This Row],[1W Return vs Nifty]]-AVERAGE(Table2[1W Return vs Nifty]))/_xlfn.STDEV.P(Table2[1W Return vs Nifty])</f>
        <v>-0.99436687219659492</v>
      </c>
      <c r="O442">
        <v>395.38</v>
      </c>
      <c r="P442">
        <v>417.778502633112</v>
      </c>
      <c r="Q442">
        <v>395.52479636500601</v>
      </c>
      <c r="R442">
        <v>19.520264430511801</v>
      </c>
      <c r="S442" s="1">
        <f>(Table2[[#This Row],[Close Price]]-Table2[[#This Row],[20D EMA]])/Table2[[#This Row],[20D EMA]]</f>
        <v>-7.5067024128686349E-2</v>
      </c>
      <c r="T442" s="1">
        <f>(Table2[[#This Row],[Close Price]]-Table2[[#This Row],[50D EMA]])/Table2[[#This Row],[50D EMA]]</f>
        <v>-0.12465577406419764</v>
      </c>
      <c r="U442" s="1">
        <f>(Table2[[#This Row],[Close Price]]-Table2[[#This Row],[200D EMA]])/Table2[[#This Row],[200D EMA]]</f>
        <v>-7.5405629783783554E-2</v>
      </c>
      <c r="V442">
        <v>0.30647364735954302</v>
      </c>
      <c r="W442">
        <v>356.55</v>
      </c>
      <c r="X442">
        <v>368</v>
      </c>
      <c r="Y442">
        <v>356.55</v>
      </c>
      <c r="Z442">
        <v>380</v>
      </c>
      <c r="AA442">
        <v>356.55</v>
      </c>
      <c r="AB442">
        <v>423</v>
      </c>
      <c r="AC442" s="1">
        <f>(Table2[[#This Row],[Close Price]]/Table2[[#This Row],[Day Low]])-1</f>
        <v>2.5662599915860174E-2</v>
      </c>
      <c r="AD442" s="1">
        <f>(Table2[[#This Row],[Day High]]/Table2[[#This Row],[Close Price]])-1</f>
        <v>6.2893081761006275E-3</v>
      </c>
      <c r="AE442" s="1">
        <f>(Table2[[#This Row],[Close Price]]/Table2[[#This Row],[Current Week Low]])-1</f>
        <v>2.5662599915860174E-2</v>
      </c>
      <c r="AF442" s="1">
        <f>(Table2[[#This Row],[Current Week High]]/Table2[[#This Row],[Close Price]])-1</f>
        <v>3.9103089964451776E-2</v>
      </c>
      <c r="AG442" s="1">
        <f>(Table2[[#This Row],[Close Price]]/Table2[[#This Row],[Current Month Low]])-1</f>
        <v>2.5662599915860174E-2</v>
      </c>
      <c r="AH442" s="1">
        <f>(Table2[[#This Row],[Current Month High]]/Table2[[#This Row],[Close Price]])-1</f>
        <v>0.15668580803937648</v>
      </c>
      <c r="AI442">
        <v>41.6461580530489</v>
      </c>
      <c r="AJ442">
        <v>36.710280373831701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-0.12</v>
      </c>
      <c r="AM442" t="s">
        <v>3149</v>
      </c>
      <c r="AN442">
        <v>-13.43</v>
      </c>
      <c r="AO442" t="s">
        <v>3149</v>
      </c>
      <c r="AP442">
        <v>4.8871578462738E-2</v>
      </c>
      <c r="AQ442">
        <f>(Table2[[#This Row],[Sharpe Ratio]]-AVERAGE(Table2[Sharpe Ratio]))/_xlfn.STDEV.P(Table2[Sharpe Ratio])</f>
        <v>-8.5326330063037178E-2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572</v>
      </c>
      <c r="AT442">
        <f>_xlfn.RANK.AVG(Table2[[#This Row],[6M Return vs Nifty Z-Score]],Table2[6M Return vs Nifty Z-Score])</f>
        <v>324</v>
      </c>
      <c r="AU442">
        <f>_xlfn.RANK.AVG(Table2[[#This Row],[Sharpe Ratio Z-Score]],Table2[Sharpe Ratio Z-Score])</f>
        <v>377</v>
      </c>
      <c r="AV442">
        <f>(Table2[[#This Row],[Rank 1Y]]+Table2[[#This Row],[Rank 6M]]+Table2[[#This Row],[Rank Sharpe]])/3</f>
        <v>424.33333333333331</v>
      </c>
    </row>
    <row r="443" spans="1:48" x14ac:dyDescent="0.3">
      <c r="A443" t="s">
        <v>259</v>
      </c>
      <c r="B443" t="s">
        <v>260</v>
      </c>
      <c r="C443" t="s">
        <v>3104</v>
      </c>
      <c r="D443" t="s">
        <v>34</v>
      </c>
      <c r="E443">
        <v>94152.915447135994</v>
      </c>
      <c r="F443">
        <v>49.81</v>
      </c>
      <c r="G443">
        <v>10.1176229796769</v>
      </c>
      <c r="H443">
        <f>(Table2[[#This Row],[1Y Return vs Nifty]]-AVERAGE(Table2[1Y Return vs Nifty]))/_xlfn.STDEV.P(Table2[1Y Return vs Nifty])</f>
        <v>-0.11534435811344311</v>
      </c>
      <c r="I443">
        <v>-2.3963262701780002</v>
      </c>
      <c r="J443">
        <f>(Table2[[#This Row],[1M Return vs Nifty]]-AVERAGE(Table2[1M Return vs Nifty]))/_xlfn.STDEV.P(Table2[1M Return vs Nifty])</f>
        <v>-3.2707545858507152E-2</v>
      </c>
      <c r="K443">
        <v>-29.411029212950101</v>
      </c>
      <c r="L443">
        <f>(Table2[[#This Row],[6M Return vs Nifty]]-AVERAGE(Table2[6M Return vs Nifty]))/_xlfn.STDEV.P(Table2[6M Return vs Nifty])</f>
        <v>-1.0708501055750033</v>
      </c>
      <c r="M443">
        <v>4.0697207363250802</v>
      </c>
      <c r="N443">
        <f>(Table2[[#This Row],[1W Return vs Nifty]]-AVERAGE(Table2[1W Return vs Nifty]))/_xlfn.STDEV.P(Table2[1W Return vs Nifty])</f>
        <v>0.69858529051733931</v>
      </c>
      <c r="O443">
        <v>52.23</v>
      </c>
      <c r="P443">
        <v>54.686615445527003</v>
      </c>
      <c r="Q443">
        <v>56.476901920611702</v>
      </c>
      <c r="R443">
        <v>36.397710301478497</v>
      </c>
      <c r="S443" s="1">
        <f>(Table2[[#This Row],[Close Price]]-Table2[[#This Row],[20D EMA]])/Table2[[#This Row],[20D EMA]]</f>
        <v>-4.6333524794179487E-2</v>
      </c>
      <c r="T443" s="1">
        <f>(Table2[[#This Row],[Close Price]]-Table2[[#This Row],[50D EMA]])/Table2[[#This Row],[50D EMA]]</f>
        <v>-8.9173839079227116E-2</v>
      </c>
      <c r="U443" s="1">
        <f>(Table2[[#This Row],[Close Price]]-Table2[[#This Row],[200D EMA]])/Table2[[#This Row],[200D EMA]]</f>
        <v>-0.11804652333768613</v>
      </c>
      <c r="V443">
        <v>0.88155310039578805</v>
      </c>
      <c r="W443">
        <v>49.35</v>
      </c>
      <c r="X443">
        <v>51.29</v>
      </c>
      <c r="Y443">
        <v>48.57</v>
      </c>
      <c r="Z443">
        <v>52.25</v>
      </c>
      <c r="AA443">
        <v>48.57</v>
      </c>
      <c r="AB443">
        <v>56.38</v>
      </c>
      <c r="AC443" s="1">
        <f>(Table2[[#This Row],[Close Price]]/Table2[[#This Row],[Day Low]])-1</f>
        <v>9.3211752786221957E-3</v>
      </c>
      <c r="AD443" s="1">
        <f>(Table2[[#This Row],[Day High]]/Table2[[#This Row],[Close Price]])-1</f>
        <v>2.97129090544066E-2</v>
      </c>
      <c r="AE443" s="1">
        <f>(Table2[[#This Row],[Close Price]]/Table2[[#This Row],[Current Week Low]])-1</f>
        <v>2.5530162651842714E-2</v>
      </c>
      <c r="AF443" s="1">
        <f>(Table2[[#This Row],[Current Week High]]/Table2[[#This Row],[Close Price]])-1</f>
        <v>4.8986147359967758E-2</v>
      </c>
      <c r="AG443" s="1">
        <f>(Table2[[#This Row],[Close Price]]/Table2[[#This Row],[Current Month Low]])-1</f>
        <v>2.5530162651842714E-2</v>
      </c>
      <c r="AH443" s="1">
        <f>(Table2[[#This Row],[Current Month High]]/Table2[[#This Row],[Close Price]])-1</f>
        <v>0.13190122465368392</v>
      </c>
      <c r="AI443">
        <v>68.138927926119194</v>
      </c>
      <c r="AJ443">
        <v>27.881899871630299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-0.16</v>
      </c>
      <c r="AM443" t="s">
        <v>3149</v>
      </c>
      <c r="AN443">
        <v>-9.35</v>
      </c>
      <c r="AO443" t="s">
        <v>3149</v>
      </c>
      <c r="AP443">
        <v>8.5688686976787998E-2</v>
      </c>
      <c r="AQ443">
        <f>(Table2[[#This Row],[Sharpe Ratio]]-AVERAGE(Table2[Sharpe Ratio]))/_xlfn.STDEV.P(Table2[Sharpe Ratio])</f>
        <v>0.34346515653318072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340</v>
      </c>
      <c r="AT443">
        <f>_xlfn.RANK.AVG(Table2[[#This Row],[6M Return vs Nifty Z-Score]],Table2[6M Return vs Nifty Z-Score])</f>
        <v>676</v>
      </c>
      <c r="AU443">
        <f>_xlfn.RANK.AVG(Table2[[#This Row],[Sharpe Ratio Z-Score]],Table2[Sharpe Ratio Z-Score])</f>
        <v>260</v>
      </c>
      <c r="AV443">
        <f>(Table2[[#This Row],[Rank 1Y]]+Table2[[#This Row],[Rank 6M]]+Table2[[#This Row],[Rank Sharpe]])/3</f>
        <v>425.33333333333331</v>
      </c>
    </row>
    <row r="444" spans="1:48" x14ac:dyDescent="0.3">
      <c r="A444" t="s">
        <v>1543</v>
      </c>
      <c r="B444" t="s">
        <v>1544</v>
      </c>
      <c r="C444" t="s">
        <v>3109</v>
      </c>
      <c r="D444" t="s">
        <v>211</v>
      </c>
      <c r="E444">
        <v>6153.0446926499999</v>
      </c>
      <c r="F444">
        <v>448.9</v>
      </c>
      <c r="G444">
        <v>3.62091903494112</v>
      </c>
      <c r="H444">
        <f>(Table2[[#This Row],[1Y Return vs Nifty]]-AVERAGE(Table2[1Y Return vs Nifty]))/_xlfn.STDEV.P(Table2[1Y Return vs Nifty])</f>
        <v>-0.24747850346345174</v>
      </c>
      <c r="I444">
        <v>-3.99906695810472</v>
      </c>
      <c r="J444">
        <f>(Table2[[#This Row],[1M Return vs Nifty]]-AVERAGE(Table2[1M Return vs Nifty]))/_xlfn.STDEV.P(Table2[1M Return vs Nifty])</f>
        <v>-0.20188972603438021</v>
      </c>
      <c r="K444">
        <v>5.9913580176392198</v>
      </c>
      <c r="L444">
        <f>(Table2[[#This Row],[6M Return vs Nifty]]-AVERAGE(Table2[6M Return vs Nifty]))/_xlfn.STDEV.P(Table2[6M Return vs Nifty])</f>
        <v>0.12685625260223754</v>
      </c>
      <c r="M444">
        <v>3.5142027309929298</v>
      </c>
      <c r="N444">
        <f>(Table2[[#This Row],[1W Return vs Nifty]]-AVERAGE(Table2[1W Return vs Nifty]))/_xlfn.STDEV.P(Table2[1W Return vs Nifty])</f>
        <v>0.56311033846346303</v>
      </c>
      <c r="O444">
        <v>486.06</v>
      </c>
      <c r="P444">
        <v>501.20378273402503</v>
      </c>
      <c r="Q444">
        <v>478.63479235877099</v>
      </c>
      <c r="R444">
        <v>28.350913841510501</v>
      </c>
      <c r="S444" s="1">
        <f>(Table2[[#This Row],[Close Price]]-Table2[[#This Row],[20D EMA]])/Table2[[#This Row],[20D EMA]]</f>
        <v>-7.6451466897090939E-2</v>
      </c>
      <c r="T444" s="1">
        <f>(Table2[[#This Row],[Close Price]]-Table2[[#This Row],[50D EMA]])/Table2[[#This Row],[50D EMA]]</f>
        <v>-0.10435632079373434</v>
      </c>
      <c r="U444" s="1">
        <f>(Table2[[#This Row],[Close Price]]-Table2[[#This Row],[200D EMA]])/Table2[[#This Row],[200D EMA]]</f>
        <v>-6.2124176581970378E-2</v>
      </c>
      <c r="V444">
        <v>0.79720764600483296</v>
      </c>
      <c r="W444">
        <v>445.05</v>
      </c>
      <c r="X444">
        <v>456.9</v>
      </c>
      <c r="Y444">
        <v>445.05</v>
      </c>
      <c r="Z444">
        <v>465.7</v>
      </c>
      <c r="AA444">
        <v>425</v>
      </c>
      <c r="AB444">
        <v>535.5</v>
      </c>
      <c r="AC444" s="1">
        <f>(Table2[[#This Row],[Close Price]]/Table2[[#This Row],[Day Low]])-1</f>
        <v>8.6507134029882859E-3</v>
      </c>
      <c r="AD444" s="1">
        <f>(Table2[[#This Row],[Day High]]/Table2[[#This Row],[Close Price]])-1</f>
        <v>1.7821341055914486E-2</v>
      </c>
      <c r="AE444" s="1">
        <f>(Table2[[#This Row],[Close Price]]/Table2[[#This Row],[Current Week Low]])-1</f>
        <v>8.6507134029882859E-3</v>
      </c>
      <c r="AF444" s="1">
        <f>(Table2[[#This Row],[Current Week High]]/Table2[[#This Row],[Close Price]])-1</f>
        <v>3.7424816217420442E-2</v>
      </c>
      <c r="AG444" s="1">
        <f>(Table2[[#This Row],[Close Price]]/Table2[[#This Row],[Current Month Low]])-1</f>
        <v>5.6235294117646939E-2</v>
      </c>
      <c r="AH444" s="1">
        <f>(Table2[[#This Row],[Current Month High]]/Table2[[#This Row],[Close Price]])-1</f>
        <v>0.19291601693027416</v>
      </c>
      <c r="AI444">
        <v>42.481621742035998</v>
      </c>
      <c r="AJ444">
        <v>25.531319910514501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-0.04</v>
      </c>
      <c r="AM444" t="s">
        <v>3149</v>
      </c>
      <c r="AN444">
        <v>-14.09</v>
      </c>
      <c r="AO444" t="s">
        <v>3149</v>
      </c>
      <c r="AP444">
        <v>-2.1584739580674001E-2</v>
      </c>
      <c r="AQ444">
        <f>(Table2[[#This Row],[Sharpe Ratio]]-AVERAGE(Table2[Sharpe Ratio]))/_xlfn.STDEV.P(Table2[Sharpe Ratio])</f>
        <v>-0.90589781362757438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396</v>
      </c>
      <c r="AT444">
        <f>_xlfn.RANK.AVG(Table2[[#This Row],[6M Return vs Nifty Z-Score]],Table2[6M Return vs Nifty Z-Score])</f>
        <v>272</v>
      </c>
      <c r="AU444">
        <f>_xlfn.RANK.AVG(Table2[[#This Row],[Sharpe Ratio Z-Score]],Table2[Sharpe Ratio Z-Score])</f>
        <v>609</v>
      </c>
      <c r="AV444">
        <f>(Table2[[#This Row],[Rank 1Y]]+Table2[[#This Row],[Rank 6M]]+Table2[[#This Row],[Rank Sharpe]])/3</f>
        <v>425.66666666666669</v>
      </c>
    </row>
    <row r="445" spans="1:48" x14ac:dyDescent="0.3">
      <c r="A445" t="s">
        <v>124</v>
      </c>
      <c r="B445" t="s">
        <v>125</v>
      </c>
      <c r="C445" t="s">
        <v>3114</v>
      </c>
      <c r="D445" t="s">
        <v>126</v>
      </c>
      <c r="E445">
        <v>205794.161895</v>
      </c>
      <c r="F445">
        <v>487.05</v>
      </c>
      <c r="G445">
        <v>43.943627022200502</v>
      </c>
      <c r="H445">
        <f>(Table2[[#This Row],[1Y Return vs Nifty]]-AVERAGE(Table2[1Y Return vs Nifty]))/_xlfn.STDEV.P(Table2[1Y Return vs Nifty])</f>
        <v>0.57263067857980898</v>
      </c>
      <c r="I445">
        <v>0.720869276810711</v>
      </c>
      <c r="J445">
        <f>(Table2[[#This Row],[1M Return vs Nifty]]-AVERAGE(Table2[1M Return vs Nifty]))/_xlfn.STDEV.P(Table2[1M Return vs Nifty])</f>
        <v>0.29633753463812385</v>
      </c>
      <c r="K445">
        <v>-37.941373154987701</v>
      </c>
      <c r="L445">
        <f>(Table2[[#This Row],[6M Return vs Nifty]]-AVERAGE(Table2[6M Return vs Nifty]))/_xlfn.STDEV.P(Table2[6M Return vs Nifty])</f>
        <v>-1.3594421462831878</v>
      </c>
      <c r="M445">
        <v>2.2510182475194802</v>
      </c>
      <c r="N445">
        <f>(Table2[[#This Row],[1W Return vs Nifty]]-AVERAGE(Table2[1W Return vs Nifty]))/_xlfn.STDEV.P(Table2[1W Return vs Nifty])</f>
        <v>0.25505577373077587</v>
      </c>
      <c r="O445">
        <v>510</v>
      </c>
      <c r="P445">
        <v>519.73126226409295</v>
      </c>
      <c r="Q445">
        <v>498.298939485848</v>
      </c>
      <c r="R445">
        <v>32.7922909587205</v>
      </c>
      <c r="S445" s="1">
        <f>(Table2[[#This Row],[Close Price]]-Table2[[#This Row],[20D EMA]])/Table2[[#This Row],[20D EMA]]</f>
        <v>-4.4999999999999978E-2</v>
      </c>
      <c r="T445" s="1">
        <f>(Table2[[#This Row],[Close Price]]-Table2[[#This Row],[50D EMA]])/Table2[[#This Row],[50D EMA]]</f>
        <v>-6.2881078428348391E-2</v>
      </c>
      <c r="U445" s="1">
        <f>(Table2[[#This Row],[Close Price]]-Table2[[#This Row],[200D EMA]])/Table2[[#This Row],[200D EMA]]</f>
        <v>-2.25746807678435E-2</v>
      </c>
      <c r="V445">
        <v>0.99901752114345499</v>
      </c>
      <c r="W445">
        <v>483.2</v>
      </c>
      <c r="X445">
        <v>492.95</v>
      </c>
      <c r="Y445">
        <v>483.2</v>
      </c>
      <c r="Z445">
        <v>503.9</v>
      </c>
      <c r="AA445">
        <v>483.2</v>
      </c>
      <c r="AB445">
        <v>565</v>
      </c>
      <c r="AC445" s="1">
        <f>(Table2[[#This Row],[Close Price]]/Table2[[#This Row],[Day Low]])-1</f>
        <v>7.9677152317880751E-3</v>
      </c>
      <c r="AD445" s="1">
        <f>(Table2[[#This Row],[Day High]]/Table2[[#This Row],[Close Price]])-1</f>
        <v>1.2113746021968907E-2</v>
      </c>
      <c r="AE445" s="1">
        <f>(Table2[[#This Row],[Close Price]]/Table2[[#This Row],[Current Week Low]])-1</f>
        <v>7.9677152317880751E-3</v>
      </c>
      <c r="AF445" s="1">
        <f>(Table2[[#This Row],[Current Week High]]/Table2[[#This Row],[Close Price]])-1</f>
        <v>3.4596037367826682E-2</v>
      </c>
      <c r="AG445" s="1">
        <f>(Table2[[#This Row],[Close Price]]/Table2[[#This Row],[Current Month Low]])-1</f>
        <v>7.9677152317880751E-3</v>
      </c>
      <c r="AH445" s="1">
        <f>(Table2[[#This Row],[Current Month High]]/Table2[[#This Row],[Close Price]])-1</f>
        <v>0.16004516990042084</v>
      </c>
      <c r="AI445">
        <v>65.835129863463706</v>
      </c>
      <c r="AJ445">
        <v>71.134926212227597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0.05</v>
      </c>
      <c r="AM445" t="s">
        <v>3150</v>
      </c>
      <c r="AN445">
        <v>-12.75</v>
      </c>
      <c r="AO445" t="s">
        <v>3149</v>
      </c>
      <c r="AP445">
        <v>3.3936714476837999E-2</v>
      </c>
      <c r="AQ445">
        <f>(Table2[[#This Row],[Sharpe Ratio]]-AVERAGE(Table2[Sharpe Ratio]))/_xlfn.STDEV.P(Table2[Sharpe Ratio])</f>
        <v>-0.25926564222228859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154</v>
      </c>
      <c r="AT445">
        <f>_xlfn.RANK.AVG(Table2[[#This Row],[6M Return vs Nifty Z-Score]],Table2[6M Return vs Nifty Z-Score])</f>
        <v>714</v>
      </c>
      <c r="AU445">
        <f>_xlfn.RANK.AVG(Table2[[#This Row],[Sharpe Ratio Z-Score]],Table2[Sharpe Ratio Z-Score])</f>
        <v>415</v>
      </c>
      <c r="AV445">
        <f>(Table2[[#This Row],[Rank 1Y]]+Table2[[#This Row],[Rank 6M]]+Table2[[#This Row],[Rank Sharpe]])/3</f>
        <v>427.66666666666669</v>
      </c>
    </row>
    <row r="446" spans="1:48" x14ac:dyDescent="0.3">
      <c r="A446" t="s">
        <v>892</v>
      </c>
      <c r="B446" t="s">
        <v>893</v>
      </c>
      <c r="C446" t="s">
        <v>3113</v>
      </c>
      <c r="D446" t="s">
        <v>267</v>
      </c>
      <c r="E446">
        <v>16129.353644999999</v>
      </c>
      <c r="F446">
        <v>15098.15</v>
      </c>
      <c r="G446">
        <v>0.88366694878462204</v>
      </c>
      <c r="H446">
        <f>(Table2[[#This Row],[1Y Return vs Nifty]]-AVERAGE(Table2[1Y Return vs Nifty]))/_xlfn.STDEV.P(Table2[1Y Return vs Nifty])</f>
        <v>-0.30315049776833103</v>
      </c>
      <c r="I446">
        <v>0.103667529161525</v>
      </c>
      <c r="J446">
        <f>(Table2[[#This Row],[1M Return vs Nifty]]-AVERAGE(Table2[1M Return vs Nifty]))/_xlfn.STDEV.P(Table2[1M Return vs Nifty])</f>
        <v>0.2311869222762927</v>
      </c>
      <c r="K446">
        <v>-16.157062714210099</v>
      </c>
      <c r="L446">
        <f>(Table2[[#This Row],[6M Return vs Nifty]]-AVERAGE(Table2[6M Return vs Nifty]))/_xlfn.STDEV.P(Table2[6M Return vs Nifty])</f>
        <v>-0.62245209661551548</v>
      </c>
      <c r="M446">
        <v>0.45755344495288103</v>
      </c>
      <c r="N446">
        <f>(Table2[[#This Row],[1W Return vs Nifty]]-AVERAGE(Table2[1W Return vs Nifty]))/_xlfn.STDEV.P(Table2[1W Return vs Nifty])</f>
        <v>-0.18231899325405057</v>
      </c>
      <c r="O446" t="e">
        <v>#N/A</v>
      </c>
      <c r="P446">
        <v>16169.8715893189</v>
      </c>
      <c r="Q446">
        <v>15646.544477543801</v>
      </c>
      <c r="R446">
        <v>22.200287974157899</v>
      </c>
      <c r="S446" s="1" t="e">
        <f>(Table2[[#This Row],[Close Price]]-Table2[[#This Row],[20D EMA]])/Table2[[#This Row],[20D EMA]]</f>
        <v>#N/A</v>
      </c>
      <c r="T446" s="1">
        <f>(Table2[[#This Row],[Close Price]]-Table2[[#This Row],[50D EMA]])/Table2[[#This Row],[50D EMA]]</f>
        <v>-6.6278917763752193E-2</v>
      </c>
      <c r="U446" s="1">
        <f>(Table2[[#This Row],[Close Price]]-Table2[[#This Row],[200D EMA]])/Table2[[#This Row],[200D EMA]]</f>
        <v>-3.5048919480647422E-2</v>
      </c>
      <c r="V446">
        <v>0.83605947088568699</v>
      </c>
      <c r="W446" t="e">
        <v>#N/A</v>
      </c>
      <c r="X446" t="e">
        <v>#N/A</v>
      </c>
      <c r="Y446" t="e">
        <v>#N/A</v>
      </c>
      <c r="Z446" t="e">
        <v>#N/A</v>
      </c>
      <c r="AA446" t="e">
        <v>#N/A</v>
      </c>
      <c r="AB446" t="e">
        <v>#N/A</v>
      </c>
      <c r="AC446" s="1" t="e">
        <f>(Table2[[#This Row],[Close Price]]/Table2[[#This Row],[Day Low]])-1</f>
        <v>#N/A</v>
      </c>
      <c r="AD446" s="1" t="e">
        <f>(Table2[[#This Row],[Day High]]/Table2[[#This Row],[Close Price]])-1</f>
        <v>#N/A</v>
      </c>
      <c r="AE446" s="1" t="e">
        <f>(Table2[[#This Row],[Close Price]]/Table2[[#This Row],[Current Week Low]])-1</f>
        <v>#N/A</v>
      </c>
      <c r="AF446" s="1" t="e">
        <f>(Table2[[#This Row],[Current Week High]]/Table2[[#This Row],[Close Price]])-1</f>
        <v>#N/A</v>
      </c>
      <c r="AG446" s="1" t="e">
        <f>(Table2[[#This Row],[Close Price]]/Table2[[#This Row],[Current Month Low]])-1</f>
        <v>#N/A</v>
      </c>
      <c r="AH446" s="1" t="e">
        <f>(Table2[[#This Row],[Current Month High]]/Table2[[#This Row],[Close Price]])-1</f>
        <v>#N/A</v>
      </c>
      <c r="AI446">
        <v>27.167566887333798</v>
      </c>
      <c r="AJ446">
        <v>16.848797702981901</v>
      </c>
      <c r="AK446" t="e">
        <f>IF(AND(Table2[[#This Row],[20D EMA]]&gt;Table2[[#This Row],[50D EMA]],Table2[[#This Row],[50D EMA]]&gt;Table2[[#This Row],[200D EMA]]),"Uptrend","Downtrend/NoTrend")</f>
        <v>#N/A</v>
      </c>
      <c r="AL446" t="e">
        <v>#N/A</v>
      </c>
      <c r="AM446" t="e">
        <v>#N/A</v>
      </c>
      <c r="AN446" t="e">
        <v>#N/A</v>
      </c>
      <c r="AO446" t="e">
        <v>#N/A</v>
      </c>
      <c r="AP446">
        <v>6.1377589588447003E-2</v>
      </c>
      <c r="AQ446">
        <f>(Table2[[#This Row],[Sharpe Ratio]]-AVERAGE(Table2[Sharpe Ratio]))/_xlfn.STDEV.P(Table2[Sharpe Ratio])</f>
        <v>6.0325279159213367E-2</v>
      </c>
      <c r="AR44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46">
        <f>_xlfn.RANK.AVG(Table2[[#This Row],[1Y Return vs Nifty Z-Score]],Table2[1Y Return vs Nifty Z-Score])</f>
        <v>415</v>
      </c>
      <c r="AT446">
        <f>_xlfn.RANK.AVG(Table2[[#This Row],[6M Return vs Nifty Z-Score]],Table2[6M Return vs Nifty Z-Score])</f>
        <v>532</v>
      </c>
      <c r="AU446">
        <f>_xlfn.RANK.AVG(Table2[[#This Row],[Sharpe Ratio Z-Score]],Table2[Sharpe Ratio Z-Score])</f>
        <v>338</v>
      </c>
      <c r="AV446">
        <f>(Table2[[#This Row],[Rank 1Y]]+Table2[[#This Row],[Rank 6M]]+Table2[[#This Row],[Rank Sharpe]])/3</f>
        <v>428.33333333333331</v>
      </c>
    </row>
    <row r="447" spans="1:48" x14ac:dyDescent="0.3">
      <c r="A447" t="s">
        <v>404</v>
      </c>
      <c r="B447" t="s">
        <v>405</v>
      </c>
      <c r="C447" t="s">
        <v>3104</v>
      </c>
      <c r="D447" t="s">
        <v>406</v>
      </c>
      <c r="E447">
        <v>53863.632063659999</v>
      </c>
      <c r="F447">
        <v>845.4</v>
      </c>
      <c r="G447">
        <v>-28.789973975888</v>
      </c>
      <c r="H447">
        <f>(Table2[[#This Row],[1Y Return vs Nifty]]-AVERAGE(Table2[1Y Return vs Nifty]))/_xlfn.STDEV.P(Table2[1Y Return vs Nifty])</f>
        <v>-0.90667210139346277</v>
      </c>
      <c r="I447">
        <v>18.396392645260502</v>
      </c>
      <c r="J447">
        <f>(Table2[[#This Row],[1M Return vs Nifty]]-AVERAGE(Table2[1M Return vs Nifty]))/_xlfn.STDEV.P(Table2[1M Return vs Nifty])</f>
        <v>2.1621312976280938</v>
      </c>
      <c r="K447">
        <v>136.73180183929</v>
      </c>
      <c r="L447">
        <f>(Table2[[#This Row],[6M Return vs Nifty]]-AVERAGE(Table2[6M Return vs Nifty]))/_xlfn.STDEV.P(Table2[6M Return vs Nifty])</f>
        <v>4.5499664744125212</v>
      </c>
      <c r="M447">
        <v>6.6748275989426702</v>
      </c>
      <c r="N447">
        <f>(Table2[[#This Row],[1W Return vs Nifty]]-AVERAGE(Table2[1W Return vs Nifty]))/_xlfn.STDEV.P(Table2[1W Return vs Nifty])</f>
        <v>1.3338963406017077</v>
      </c>
      <c r="O447">
        <v>777.5</v>
      </c>
      <c r="P447">
        <v>721.32772076586105</v>
      </c>
      <c r="Q447">
        <v>606.98529990252098</v>
      </c>
      <c r="R447">
        <v>67.882240026854205</v>
      </c>
      <c r="S447" s="1">
        <f>(Table2[[#This Row],[Close Price]]-Table2[[#This Row],[20D EMA]])/Table2[[#This Row],[20D EMA]]</f>
        <v>8.7331189710610907E-2</v>
      </c>
      <c r="T447" s="1">
        <f>(Table2[[#This Row],[Close Price]]-Table2[[#This Row],[50D EMA]])/Table2[[#This Row],[50D EMA]]</f>
        <v>0.17200542230985755</v>
      </c>
      <c r="U447" s="1">
        <f>(Table2[[#This Row],[Close Price]]-Table2[[#This Row],[200D EMA]])/Table2[[#This Row],[200D EMA]]</f>
        <v>0.39278496552678838</v>
      </c>
      <c r="V447">
        <v>0.79408168044501903</v>
      </c>
      <c r="W447">
        <v>808.55</v>
      </c>
      <c r="X447">
        <v>853</v>
      </c>
      <c r="Y447">
        <v>758</v>
      </c>
      <c r="Z447">
        <v>853</v>
      </c>
      <c r="AA447">
        <v>747</v>
      </c>
      <c r="AB447">
        <v>855.1</v>
      </c>
      <c r="AC447" s="1">
        <f>(Table2[[#This Row],[Close Price]]/Table2[[#This Row],[Day Low]])-1</f>
        <v>4.5575412775956892E-2</v>
      </c>
      <c r="AD447" s="1">
        <f>(Table2[[#This Row],[Day High]]/Table2[[#This Row],[Close Price]])-1</f>
        <v>8.9898273006860929E-3</v>
      </c>
      <c r="AE447" s="1">
        <f>(Table2[[#This Row],[Close Price]]/Table2[[#This Row],[Current Week Low]])-1</f>
        <v>0.11530343007915556</v>
      </c>
      <c r="AF447" s="1">
        <f>(Table2[[#This Row],[Current Week High]]/Table2[[#This Row],[Close Price]])-1</f>
        <v>8.9898273006860929E-3</v>
      </c>
      <c r="AG447" s="1">
        <f>(Table2[[#This Row],[Close Price]]/Table2[[#This Row],[Current Month Low]])-1</f>
        <v>0.13172690763052208</v>
      </c>
      <c r="AH447" s="1">
        <f>(Table2[[#This Row],[Current Month High]]/Table2[[#This Row],[Close Price]])-1</f>
        <v>1.1473858528507241E-2</v>
      </c>
      <c r="AI447">
        <v>9.6463212680388093</v>
      </c>
      <c r="AJ447">
        <v>172.70967741935399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0.42</v>
      </c>
      <c r="AM447" t="s">
        <v>3150</v>
      </c>
      <c r="AN447">
        <v>10.97</v>
      </c>
      <c r="AO447" t="s">
        <v>3150</v>
      </c>
      <c r="AP447">
        <v>-4.5281748627355997E-2</v>
      </c>
      <c r="AQ447">
        <f>(Table2[[#This Row],[Sharpe Ratio]]-AVERAGE(Table2[Sharpe Ratio]))/_xlfn.STDEV.P(Table2[Sharpe Ratio])</f>
        <v>-1.1818856939124469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5.9574363173364127</v>
      </c>
      <c r="AS447">
        <f>_xlfn.RANK.AVG(Table2[[#This Row],[1Y Return vs Nifty Z-Score]],Table2[1Y Return vs Nifty Z-Score])</f>
        <v>633</v>
      </c>
      <c r="AT447">
        <f>_xlfn.RANK.AVG(Table2[[#This Row],[6M Return vs Nifty Z-Score]],Table2[6M Return vs Nifty Z-Score])</f>
        <v>3</v>
      </c>
      <c r="AU447">
        <f>_xlfn.RANK.AVG(Table2[[#This Row],[Sharpe Ratio Z-Score]],Table2[Sharpe Ratio Z-Score])</f>
        <v>653</v>
      </c>
      <c r="AV447">
        <f>(Table2[[#This Row],[Rank 1Y]]+Table2[[#This Row],[Rank 6M]]+Table2[[#This Row],[Rank Sharpe]])/3</f>
        <v>429.66666666666669</v>
      </c>
    </row>
    <row r="448" spans="1:48" x14ac:dyDescent="0.3">
      <c r="A448" t="s">
        <v>417</v>
      </c>
      <c r="B448" t="s">
        <v>418</v>
      </c>
      <c r="C448" t="s">
        <v>3109</v>
      </c>
      <c r="D448" t="s">
        <v>416</v>
      </c>
      <c r="E448">
        <v>52382.314781569999</v>
      </c>
      <c r="F448">
        <v>123509.9</v>
      </c>
      <c r="G448">
        <v>-7.6931307081389901</v>
      </c>
      <c r="H448">
        <f>(Table2[[#This Row],[1Y Return vs Nifty]]-AVERAGE(Table2[1Y Return vs Nifty]))/_xlfn.STDEV.P(Table2[1Y Return vs Nifty])</f>
        <v>-0.47759092754285554</v>
      </c>
      <c r="I448">
        <v>0.28005783312007498</v>
      </c>
      <c r="J448">
        <f>(Table2[[#This Row],[1M Return vs Nifty]]-AVERAGE(Table2[1M Return vs Nifty]))/_xlfn.STDEV.P(Table2[1M Return vs Nifty])</f>
        <v>0.24980633863627522</v>
      </c>
      <c r="K448">
        <v>-8.3579252582119707</v>
      </c>
      <c r="L448">
        <f>(Table2[[#This Row],[6M Return vs Nifty]]-AVERAGE(Table2[6M Return vs Nifty]))/_xlfn.STDEV.P(Table2[6M Return vs Nifty])</f>
        <v>-0.35859767181344737</v>
      </c>
      <c r="M448">
        <v>2.9801589427172699</v>
      </c>
      <c r="N448">
        <f>(Table2[[#This Row],[1W Return vs Nifty]]-AVERAGE(Table2[1W Return vs Nifty]))/_xlfn.STDEV.P(Table2[1W Return vs Nifty])</f>
        <v>0.43287233372398215</v>
      </c>
      <c r="O448">
        <v>123177.84</v>
      </c>
      <c r="P448">
        <v>127246.512180923</v>
      </c>
      <c r="Q448">
        <v>128609.52696685299</v>
      </c>
      <c r="R448">
        <v>57.898422178034998</v>
      </c>
      <c r="S448" s="1">
        <f>(Table2[[#This Row],[Close Price]]-Table2[[#This Row],[20D EMA]])/Table2[[#This Row],[20D EMA]]</f>
        <v>2.6957770975688296E-3</v>
      </c>
      <c r="T448" s="1">
        <f>(Table2[[#This Row],[Close Price]]-Table2[[#This Row],[50D EMA]])/Table2[[#This Row],[50D EMA]]</f>
        <v>-2.9365144214013345E-2</v>
      </c>
      <c r="U448" s="1">
        <f>(Table2[[#This Row],[Close Price]]-Table2[[#This Row],[200D EMA]])/Table2[[#This Row],[200D EMA]]</f>
        <v>-3.9652015578654186E-2</v>
      </c>
      <c r="V448">
        <v>1.46080599805786</v>
      </c>
      <c r="W448">
        <v>121751.05</v>
      </c>
      <c r="X448">
        <v>124099.95</v>
      </c>
      <c r="Y448">
        <v>119024.15</v>
      </c>
      <c r="Z448">
        <v>124194.55</v>
      </c>
      <c r="AA448">
        <v>117401.05</v>
      </c>
      <c r="AB448">
        <v>125154.05</v>
      </c>
      <c r="AC448" s="1">
        <f>(Table2[[#This Row],[Close Price]]/Table2[[#This Row],[Day Low]])-1</f>
        <v>1.4446281982783749E-2</v>
      </c>
      <c r="AD448" s="1">
        <f>(Table2[[#This Row],[Day High]]/Table2[[#This Row],[Close Price]])-1</f>
        <v>4.7773498318759433E-3</v>
      </c>
      <c r="AE448" s="1">
        <f>(Table2[[#This Row],[Close Price]]/Table2[[#This Row],[Current Week Low]])-1</f>
        <v>3.7687729759044775E-2</v>
      </c>
      <c r="AF448" s="1">
        <f>(Table2[[#This Row],[Current Week High]]/Table2[[#This Row],[Close Price]])-1</f>
        <v>5.5432803362323035E-3</v>
      </c>
      <c r="AG448" s="1">
        <f>(Table2[[#This Row],[Close Price]]/Table2[[#This Row],[Current Month Low]])-1</f>
        <v>5.2034032063597246E-2</v>
      </c>
      <c r="AH448" s="1">
        <f>(Table2[[#This Row],[Current Month High]]/Table2[[#This Row],[Close Price]])-1</f>
        <v>1.3311888358747082E-2</v>
      </c>
      <c r="AI448">
        <v>22.6177010911675</v>
      </c>
      <c r="AJ448">
        <v>11.6548865889725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0.04</v>
      </c>
      <c r="AM448" t="s">
        <v>3150</v>
      </c>
      <c r="AN448">
        <v>0.15</v>
      </c>
      <c r="AO448" t="s">
        <v>3150</v>
      </c>
      <c r="AP448">
        <v>5.3206906964887002E-2</v>
      </c>
      <c r="AQ448">
        <f>(Table2[[#This Row],[Sharpe Ratio]]-AVERAGE(Table2[Sharpe Ratio]))/_xlfn.STDEV.P(Table2[Sharpe Ratio])</f>
        <v>-3.4834805107729523E-2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484</v>
      </c>
      <c r="AT448">
        <f>_xlfn.RANK.AVG(Table2[[#This Row],[6M Return vs Nifty Z-Score]],Table2[6M Return vs Nifty Z-Score])</f>
        <v>444</v>
      </c>
      <c r="AU448">
        <f>_xlfn.RANK.AVG(Table2[[#This Row],[Sharpe Ratio Z-Score]],Table2[Sharpe Ratio Z-Score])</f>
        <v>361</v>
      </c>
      <c r="AV448">
        <f>(Table2[[#This Row],[Rank 1Y]]+Table2[[#This Row],[Rank 6M]]+Table2[[#This Row],[Rank Sharpe]])/3</f>
        <v>429.66666666666669</v>
      </c>
    </row>
    <row r="449" spans="1:48" x14ac:dyDescent="0.3">
      <c r="A449" t="s">
        <v>838</v>
      </c>
      <c r="B449" t="s">
        <v>839</v>
      </c>
      <c r="C449" t="s">
        <v>3107</v>
      </c>
      <c r="D449" t="s">
        <v>48</v>
      </c>
      <c r="E449">
        <v>17471.020386239899</v>
      </c>
      <c r="F449">
        <v>185.76</v>
      </c>
      <c r="G449">
        <v>-4.0706018837191102</v>
      </c>
      <c r="H449">
        <f>(Table2[[#This Row],[1Y Return vs Nifty]]-AVERAGE(Table2[1Y Return vs Nifty]))/_xlfn.STDEV.P(Table2[1Y Return vs Nifty])</f>
        <v>-0.40391360527417713</v>
      </c>
      <c r="I449">
        <v>-9.7637807560223298</v>
      </c>
      <c r="J449">
        <f>(Table2[[#This Row],[1M Return vs Nifty]]-AVERAGE(Table2[1M Return vs Nifty]))/_xlfn.STDEV.P(Table2[1M Return vs Nifty])</f>
        <v>-0.81040166796508284</v>
      </c>
      <c r="K449">
        <v>-39.533078001090402</v>
      </c>
      <c r="L449">
        <f>(Table2[[#This Row],[6M Return vs Nifty]]-AVERAGE(Table2[6M Return vs Nifty]))/_xlfn.STDEV.P(Table2[6M Return vs Nifty])</f>
        <v>-1.413291481417049</v>
      </c>
      <c r="M449">
        <v>-0.83375791551175604</v>
      </c>
      <c r="N449">
        <f>(Table2[[#This Row],[1W Return vs Nifty]]-AVERAGE(Table2[1W Return vs Nifty]))/_xlfn.STDEV.P(Table2[1W Return vs Nifty])</f>
        <v>-0.49723289877359128</v>
      </c>
      <c r="O449">
        <v>202.04</v>
      </c>
      <c r="P449">
        <v>217.39160469206499</v>
      </c>
      <c r="Q449">
        <v>226.50784779534499</v>
      </c>
      <c r="R449">
        <v>29.488401093882601</v>
      </c>
      <c r="S449" s="1">
        <f>(Table2[[#This Row],[Close Price]]-Table2[[#This Row],[20D EMA]])/Table2[[#This Row],[20D EMA]]</f>
        <v>-8.0578103345872107E-2</v>
      </c>
      <c r="T449" s="1">
        <f>(Table2[[#This Row],[Close Price]]-Table2[[#This Row],[50D EMA]])/Table2[[#This Row],[50D EMA]]</f>
        <v>-0.14550518055594253</v>
      </c>
      <c r="U449" s="1">
        <f>(Table2[[#This Row],[Close Price]]-Table2[[#This Row],[200D EMA]])/Table2[[#This Row],[200D EMA]]</f>
        <v>-0.17989596471801544</v>
      </c>
      <c r="V449">
        <v>0.99287642380644003</v>
      </c>
      <c r="W449">
        <v>183.31</v>
      </c>
      <c r="X449">
        <v>189.99</v>
      </c>
      <c r="Y449">
        <v>183.31</v>
      </c>
      <c r="Z449">
        <v>194.5</v>
      </c>
      <c r="AA449">
        <v>183.31</v>
      </c>
      <c r="AB449">
        <v>221.49</v>
      </c>
      <c r="AC449" s="1">
        <f>(Table2[[#This Row],[Close Price]]/Table2[[#This Row],[Day Low]])-1</f>
        <v>1.336533740657897E-2</v>
      </c>
      <c r="AD449" s="1">
        <f>(Table2[[#This Row],[Day High]]/Table2[[#This Row],[Close Price]])-1</f>
        <v>2.2771317829457516E-2</v>
      </c>
      <c r="AE449" s="1">
        <f>(Table2[[#This Row],[Close Price]]/Table2[[#This Row],[Current Week Low]])-1</f>
        <v>1.336533740657897E-2</v>
      </c>
      <c r="AF449" s="1">
        <f>(Table2[[#This Row],[Current Week High]]/Table2[[#This Row],[Close Price]])-1</f>
        <v>4.7049956933677972E-2</v>
      </c>
      <c r="AG449" s="1">
        <f>(Table2[[#This Row],[Close Price]]/Table2[[#This Row],[Current Month Low]])-1</f>
        <v>1.336533740657897E-2</v>
      </c>
      <c r="AH449" s="1">
        <f>(Table2[[#This Row],[Current Month High]]/Table2[[#This Row],[Close Price]])-1</f>
        <v>0.19234496124031009</v>
      </c>
      <c r="AI449">
        <v>89.276485788113703</v>
      </c>
      <c r="AJ449">
        <v>17.905426848619399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-0.18</v>
      </c>
      <c r="AM449" t="s">
        <v>3149</v>
      </c>
      <c r="AN449">
        <v>-15.63</v>
      </c>
      <c r="AO449" t="s">
        <v>3149</v>
      </c>
      <c r="AP449">
        <v>0.140317715465961</v>
      </c>
      <c r="AQ449">
        <f>(Table2[[#This Row],[Sharpe Ratio]]-AVERAGE(Table2[Sharpe Ratio]))/_xlfn.STDEV.P(Table2[Sharpe Ratio])</f>
        <v>0.97970366853475399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452</v>
      </c>
      <c r="AT449">
        <f>_xlfn.RANK.AVG(Table2[[#This Row],[6M Return vs Nifty Z-Score]],Table2[6M Return vs Nifty Z-Score])</f>
        <v>719</v>
      </c>
      <c r="AU449">
        <f>_xlfn.RANK.AVG(Table2[[#This Row],[Sharpe Ratio Z-Score]],Table2[Sharpe Ratio Z-Score])</f>
        <v>118</v>
      </c>
      <c r="AV449">
        <f>(Table2[[#This Row],[Rank 1Y]]+Table2[[#This Row],[Rank 6M]]+Table2[[#This Row],[Rank Sharpe]])/3</f>
        <v>429.66666666666669</v>
      </c>
    </row>
    <row r="450" spans="1:48" x14ac:dyDescent="0.3">
      <c r="A450" t="s">
        <v>304</v>
      </c>
      <c r="B450" t="s">
        <v>305</v>
      </c>
      <c r="C450" t="s">
        <v>3104</v>
      </c>
      <c r="D450" t="s">
        <v>306</v>
      </c>
      <c r="E450">
        <v>81782.770943049996</v>
      </c>
      <c r="F450">
        <v>76.06</v>
      </c>
      <c r="G450">
        <v>6.6592579660191902</v>
      </c>
      <c r="H450">
        <f>(Table2[[#This Row],[1Y Return vs Nifty]]-AVERAGE(Table2[1Y Return vs Nifty]))/_xlfn.STDEV.P(Table2[1Y Return vs Nifty])</f>
        <v>-0.18568281116213245</v>
      </c>
      <c r="I450">
        <v>-1.5166704907458499</v>
      </c>
      <c r="J450">
        <f>(Table2[[#This Row],[1M Return vs Nifty]]-AVERAGE(Table2[1M Return vs Nifty]))/_xlfn.STDEV.P(Table2[1M Return vs Nifty])</f>
        <v>6.0147202067779036E-2</v>
      </c>
      <c r="K450">
        <v>-17.407690371203799</v>
      </c>
      <c r="L450">
        <f>(Table2[[#This Row],[6M Return vs Nifty]]-AVERAGE(Table2[6M Return vs Nifty]))/_xlfn.STDEV.P(Table2[6M Return vs Nifty])</f>
        <v>-0.66476237040404174</v>
      </c>
      <c r="M450">
        <v>1.3985531014268699</v>
      </c>
      <c r="N450">
        <f>(Table2[[#This Row],[1W Return vs Nifty]]-AVERAGE(Table2[1W Return vs Nifty]))/_xlfn.STDEV.P(Table2[1W Return vs Nifty])</f>
        <v>4.7163907605850319E-2</v>
      </c>
      <c r="O450">
        <v>80.47</v>
      </c>
      <c r="P450">
        <v>83.658625543104705</v>
      </c>
      <c r="Q450">
        <v>83.726672219913098</v>
      </c>
      <c r="R450">
        <v>30.6372886245492</v>
      </c>
      <c r="S450" s="1">
        <f>(Table2[[#This Row],[Close Price]]-Table2[[#This Row],[20D EMA]])/Table2[[#This Row],[20D EMA]]</f>
        <v>-5.4803032185907749E-2</v>
      </c>
      <c r="T450" s="1">
        <f>(Table2[[#This Row],[Close Price]]-Table2[[#This Row],[50D EMA]])/Table2[[#This Row],[50D EMA]]</f>
        <v>-9.0828955099071615E-2</v>
      </c>
      <c r="U450" s="1">
        <f>(Table2[[#This Row],[Close Price]]-Table2[[#This Row],[200D EMA]])/Table2[[#This Row],[200D EMA]]</f>
        <v>-9.1567860236653434E-2</v>
      </c>
      <c r="V450">
        <v>0.73010185002241501</v>
      </c>
      <c r="W450">
        <v>74.900000000000006</v>
      </c>
      <c r="X450">
        <v>77.88</v>
      </c>
      <c r="Y450">
        <v>74.900000000000006</v>
      </c>
      <c r="Z450">
        <v>80.5</v>
      </c>
      <c r="AA450">
        <v>74.900000000000006</v>
      </c>
      <c r="AB450">
        <v>87.45</v>
      </c>
      <c r="AC450" s="1">
        <f>(Table2[[#This Row],[Close Price]]/Table2[[#This Row],[Day Low]])-1</f>
        <v>1.5487316421895825E-2</v>
      </c>
      <c r="AD450" s="1">
        <f>(Table2[[#This Row],[Day High]]/Table2[[#This Row],[Close Price]])-1</f>
        <v>2.3928477517749069E-2</v>
      </c>
      <c r="AE450" s="1">
        <f>(Table2[[#This Row],[Close Price]]/Table2[[#This Row],[Current Week Low]])-1</f>
        <v>1.5487316421895825E-2</v>
      </c>
      <c r="AF450" s="1">
        <f>(Table2[[#This Row],[Current Week High]]/Table2[[#This Row],[Close Price]])-1</f>
        <v>5.8374967131212152E-2</v>
      </c>
      <c r="AG450" s="1">
        <f>(Table2[[#This Row],[Close Price]]/Table2[[#This Row],[Current Month Low]])-1</f>
        <v>1.5487316421895825E-2</v>
      </c>
      <c r="AH450" s="1">
        <f>(Table2[[#This Row],[Current Month High]]/Table2[[#This Row],[Close Price]])-1</f>
        <v>0.14975019721272687</v>
      </c>
      <c r="AI450">
        <v>41.861688140941297</v>
      </c>
      <c r="AJ450">
        <v>27.831932773109202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-0.18</v>
      </c>
      <c r="AM450" t="s">
        <v>3149</v>
      </c>
      <c r="AN450">
        <v>-9.81</v>
      </c>
      <c r="AO450" t="s">
        <v>3149</v>
      </c>
      <c r="AP450">
        <v>4.9159058965633003E-2</v>
      </c>
      <c r="AQ450">
        <f>(Table2[[#This Row],[Sharpe Ratio]]-AVERAGE(Table2[Sharpe Ratio]))/_xlfn.STDEV.P(Table2[Sharpe Ratio])</f>
        <v>-8.1978180325619987E-2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364</v>
      </c>
      <c r="AT450">
        <f>_xlfn.RANK.AVG(Table2[[#This Row],[6M Return vs Nifty Z-Score]],Table2[6M Return vs Nifty Z-Score])</f>
        <v>552</v>
      </c>
      <c r="AU450">
        <f>_xlfn.RANK.AVG(Table2[[#This Row],[Sharpe Ratio Z-Score]],Table2[Sharpe Ratio Z-Score])</f>
        <v>376</v>
      </c>
      <c r="AV450">
        <f>(Table2[[#This Row],[Rank 1Y]]+Table2[[#This Row],[Rank 6M]]+Table2[[#This Row],[Rank Sharpe]])/3</f>
        <v>430.66666666666669</v>
      </c>
    </row>
    <row r="451" spans="1:48" x14ac:dyDescent="0.3">
      <c r="A451" t="s">
        <v>778</v>
      </c>
      <c r="B451" t="s">
        <v>779</v>
      </c>
      <c r="C451" t="s">
        <v>3103</v>
      </c>
      <c r="D451" t="s">
        <v>250</v>
      </c>
      <c r="E451">
        <v>19573.630170929999</v>
      </c>
      <c r="F451">
        <v>1778.15</v>
      </c>
      <c r="G451">
        <v>-18.002916266659799</v>
      </c>
      <c r="H451">
        <f>(Table2[[#This Row],[1Y Return vs Nifty]]-AVERAGE(Table2[1Y Return vs Nifty]))/_xlfn.STDEV.P(Table2[1Y Return vs Nifty])</f>
        <v>-0.68727798040923205</v>
      </c>
      <c r="I451">
        <v>4.3161696538457903</v>
      </c>
      <c r="J451">
        <f>(Table2[[#This Row],[1M Return vs Nifty]]-AVERAGE(Table2[1M Return vs Nifty]))/_xlfn.STDEV.P(Table2[1M Return vs Nifty])</f>
        <v>0.67585042824337049</v>
      </c>
      <c r="K451">
        <v>-2.4541596631459601</v>
      </c>
      <c r="L451">
        <f>(Table2[[#This Row],[6M Return vs Nifty]]-AVERAGE(Table2[6M Return vs Nifty]))/_xlfn.STDEV.P(Table2[6M Return vs Nifty])</f>
        <v>-0.15886601122393362</v>
      </c>
      <c r="M451">
        <v>1.81323410471307</v>
      </c>
      <c r="N451">
        <f>(Table2[[#This Row],[1W Return vs Nifty]]-AVERAGE(Table2[1W Return vs Nifty]))/_xlfn.STDEV.P(Table2[1W Return vs Nifty])</f>
        <v>0.14829274321264818</v>
      </c>
      <c r="O451">
        <v>1828.67</v>
      </c>
      <c r="P451">
        <v>1857.6651361568199</v>
      </c>
      <c r="Q451">
        <v>1858.4137837568001</v>
      </c>
      <c r="R451">
        <v>37.8318017606694</v>
      </c>
      <c r="S451" s="1">
        <f>(Table2[[#This Row],[Close Price]]-Table2[[#This Row],[20D EMA]])/Table2[[#This Row],[20D EMA]]</f>
        <v>-2.76266357516665E-2</v>
      </c>
      <c r="T451" s="1">
        <f>(Table2[[#This Row],[Close Price]]-Table2[[#This Row],[50D EMA]])/Table2[[#This Row],[50D EMA]]</f>
        <v>-4.2803804953417256E-2</v>
      </c>
      <c r="U451" s="1">
        <f>(Table2[[#This Row],[Close Price]]-Table2[[#This Row],[200D EMA]])/Table2[[#This Row],[200D EMA]]</f>
        <v>-4.3189404027420636E-2</v>
      </c>
      <c r="V451">
        <v>0.50668256326262695</v>
      </c>
      <c r="W451">
        <v>1758.05</v>
      </c>
      <c r="X451">
        <v>1820</v>
      </c>
      <c r="Y451">
        <v>1742.85</v>
      </c>
      <c r="Z451">
        <v>1823.95</v>
      </c>
      <c r="AA451">
        <v>1742.85</v>
      </c>
      <c r="AB451">
        <v>1930.45</v>
      </c>
      <c r="AC451" s="1">
        <f>(Table2[[#This Row],[Close Price]]/Table2[[#This Row],[Day Low]])-1</f>
        <v>1.1433121924860012E-2</v>
      </c>
      <c r="AD451" s="1">
        <f>(Table2[[#This Row],[Day High]]/Table2[[#This Row],[Close Price]])-1</f>
        <v>2.353569721339599E-2</v>
      </c>
      <c r="AE451" s="1">
        <f>(Table2[[#This Row],[Close Price]]/Table2[[#This Row],[Current Week Low]])-1</f>
        <v>2.0254181369595781E-2</v>
      </c>
      <c r="AF451" s="1">
        <f>(Table2[[#This Row],[Current Week High]]/Table2[[#This Row],[Close Price]])-1</f>
        <v>2.5757107105699673E-2</v>
      </c>
      <c r="AG451" s="1">
        <f>(Table2[[#This Row],[Close Price]]/Table2[[#This Row],[Current Month Low]])-1</f>
        <v>2.0254181369595781E-2</v>
      </c>
      <c r="AH451" s="1">
        <f>(Table2[[#This Row],[Current Month High]]/Table2[[#This Row],[Close Price]])-1</f>
        <v>8.5650816860219914E-2</v>
      </c>
      <c r="AI451">
        <v>38.2869836627955</v>
      </c>
      <c r="AJ451">
        <v>7.6687859521647104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-0.08</v>
      </c>
      <c r="AM451" t="s">
        <v>3149</v>
      </c>
      <c r="AN451">
        <v>-3.6</v>
      </c>
      <c r="AO451" t="s">
        <v>3149</v>
      </c>
      <c r="AP451">
        <v>5.0166649572613999E-2</v>
      </c>
      <c r="AQ451">
        <f>(Table2[[#This Row],[Sharpe Ratio]]-AVERAGE(Table2[Sharpe Ratio]))/_xlfn.STDEV.P(Table2[Sharpe Ratio])</f>
        <v>-7.0243248070337341E-2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556</v>
      </c>
      <c r="AT451">
        <f>_xlfn.RANK.AVG(Table2[[#This Row],[6M Return vs Nifty Z-Score]],Table2[6M Return vs Nifty Z-Score])</f>
        <v>363</v>
      </c>
      <c r="AU451">
        <f>_xlfn.RANK.AVG(Table2[[#This Row],[Sharpe Ratio Z-Score]],Table2[Sharpe Ratio Z-Score])</f>
        <v>373</v>
      </c>
      <c r="AV451">
        <f>(Table2[[#This Row],[Rank 1Y]]+Table2[[#This Row],[Rank 6M]]+Table2[[#This Row],[Rank Sharpe]])/3</f>
        <v>430.66666666666669</v>
      </c>
    </row>
    <row r="452" spans="1:48" x14ac:dyDescent="0.3">
      <c r="A452" t="s">
        <v>2141</v>
      </c>
      <c r="B452" t="s">
        <v>2142</v>
      </c>
      <c r="C452" t="s">
        <v>3106</v>
      </c>
      <c r="D452" t="s">
        <v>542</v>
      </c>
      <c r="E452">
        <v>2703.6026357000001</v>
      </c>
      <c r="F452">
        <v>371.95</v>
      </c>
      <c r="G452">
        <v>-7.66047611421165</v>
      </c>
      <c r="H452">
        <f>(Table2[[#This Row],[1Y Return vs Nifty]]-AVERAGE(Table2[1Y Return vs Nifty]))/_xlfn.STDEV.P(Table2[1Y Return vs Nifty])</f>
        <v>-0.47692677739886802</v>
      </c>
      <c r="I452">
        <v>-2.2496941285129699</v>
      </c>
      <c r="J452">
        <f>(Table2[[#This Row],[1M Return vs Nifty]]-AVERAGE(Table2[1M Return vs Nifty]))/_xlfn.STDEV.P(Table2[1M Return vs Nifty])</f>
        <v>-1.7229343054011095E-2</v>
      </c>
      <c r="K452">
        <v>7.0558867263018197</v>
      </c>
      <c r="L452">
        <f>(Table2[[#This Row],[6M Return vs Nifty]]-AVERAGE(Table2[6M Return vs Nifty]))/_xlfn.STDEV.P(Table2[6M Return vs Nifty])</f>
        <v>0.16287056978720266</v>
      </c>
      <c r="M452">
        <v>5.6400968424890596</v>
      </c>
      <c r="N452">
        <f>(Table2[[#This Row],[1W Return vs Nifty]]-AVERAGE(Table2[1W Return vs Nifty]))/_xlfn.STDEV.P(Table2[1W Return vs Nifty])</f>
        <v>1.081555105441546</v>
      </c>
      <c r="O452">
        <v>389.84</v>
      </c>
      <c r="P452">
        <v>408.82944231231801</v>
      </c>
      <c r="Q452">
        <v>393.35862000292701</v>
      </c>
      <c r="R452">
        <v>39.352005596399501</v>
      </c>
      <c r="S452" s="1">
        <f>(Table2[[#This Row],[Close Price]]-Table2[[#This Row],[20D EMA]])/Table2[[#This Row],[20D EMA]]</f>
        <v>-4.5890621793556297E-2</v>
      </c>
      <c r="T452" s="1">
        <f>(Table2[[#This Row],[Close Price]]-Table2[[#This Row],[50D EMA]])/Table2[[#This Row],[50D EMA]]</f>
        <v>-9.0207403125689326E-2</v>
      </c>
      <c r="U452" s="1">
        <f>(Table2[[#This Row],[Close Price]]-Table2[[#This Row],[200D EMA]])/Table2[[#This Row],[200D EMA]]</f>
        <v>-5.4425196027908886E-2</v>
      </c>
      <c r="V452">
        <v>0.34894798329079801</v>
      </c>
      <c r="W452">
        <v>370.3</v>
      </c>
      <c r="X452">
        <v>384.95</v>
      </c>
      <c r="Y452">
        <v>358</v>
      </c>
      <c r="Z452">
        <v>393.4</v>
      </c>
      <c r="AA452">
        <v>358</v>
      </c>
      <c r="AB452">
        <v>408.9</v>
      </c>
      <c r="AC452" s="1">
        <f>(Table2[[#This Row],[Close Price]]/Table2[[#This Row],[Day Low]])-1</f>
        <v>4.4558466108559625E-3</v>
      </c>
      <c r="AD452" s="1">
        <f>(Table2[[#This Row],[Day High]]/Table2[[#This Row],[Close Price]])-1</f>
        <v>3.4950934265358224E-2</v>
      </c>
      <c r="AE452" s="1">
        <f>(Table2[[#This Row],[Close Price]]/Table2[[#This Row],[Current Week Low]])-1</f>
        <v>3.896648044692741E-2</v>
      </c>
      <c r="AF452" s="1">
        <f>(Table2[[#This Row],[Current Week High]]/Table2[[#This Row],[Close Price]])-1</f>
        <v>5.7669041537841137E-2</v>
      </c>
      <c r="AG452" s="1">
        <f>(Table2[[#This Row],[Close Price]]/Table2[[#This Row],[Current Month Low]])-1</f>
        <v>3.896648044692741E-2</v>
      </c>
      <c r="AH452" s="1">
        <f>(Table2[[#This Row],[Current Month High]]/Table2[[#This Row],[Close Price]])-1</f>
        <v>9.9341309315768234E-2</v>
      </c>
      <c r="AI452">
        <v>35.770936953891599</v>
      </c>
      <c r="AJ452">
        <v>26.063379088290102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-7.0000000000000007E-2</v>
      </c>
      <c r="AM452" t="s">
        <v>3149</v>
      </c>
      <c r="AN452">
        <v>-8.07</v>
      </c>
      <c r="AO452" t="s">
        <v>3149</v>
      </c>
      <c r="AP452">
        <v>-1.92008006092E-4</v>
      </c>
      <c r="AQ452">
        <f>(Table2[[#This Row],[Sharpe Ratio]]-AVERAGE(Table2[Sharpe Ratio]))/_xlfn.STDEV.P(Table2[Sharpe Ratio])</f>
        <v>-0.65674676552942479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483</v>
      </c>
      <c r="AT452">
        <f>_xlfn.RANK.AVG(Table2[[#This Row],[6M Return vs Nifty Z-Score]],Table2[6M Return vs Nifty Z-Score])</f>
        <v>253</v>
      </c>
      <c r="AU452">
        <f>_xlfn.RANK.AVG(Table2[[#This Row],[Sharpe Ratio Z-Score]],Table2[Sharpe Ratio Z-Score])</f>
        <v>557</v>
      </c>
      <c r="AV452">
        <f>(Table2[[#This Row],[Rank 1Y]]+Table2[[#This Row],[Rank 6M]]+Table2[[#This Row],[Rank Sharpe]])/3</f>
        <v>431</v>
      </c>
    </row>
    <row r="453" spans="1:48" x14ac:dyDescent="0.3">
      <c r="A453" t="s">
        <v>130</v>
      </c>
      <c r="B453" t="s">
        <v>131</v>
      </c>
      <c r="C453" t="s">
        <v>3104</v>
      </c>
      <c r="D453" t="s">
        <v>54</v>
      </c>
      <c r="E453">
        <v>199620.18918695999</v>
      </c>
      <c r="F453">
        <v>314.2</v>
      </c>
      <c r="G453">
        <v>26.999507527558901</v>
      </c>
      <c r="H453">
        <f>(Table2[[#This Row],[1Y Return vs Nifty]]-AVERAGE(Table2[1Y Return vs Nifty]))/_xlfn.STDEV.P(Table2[1Y Return vs Nifty])</f>
        <v>0.22801027303600299</v>
      </c>
      <c r="I453">
        <v>1.40345716925215</v>
      </c>
      <c r="J453">
        <f>(Table2[[#This Row],[1M Return vs Nifty]]-AVERAGE(Table2[1M Return vs Nifty]))/_xlfn.STDEV.P(Table2[1M Return vs Nifty])</f>
        <v>0.36839018088015713</v>
      </c>
      <c r="K453">
        <v>-15.816823416455399</v>
      </c>
      <c r="L453">
        <f>(Table2[[#This Row],[6M Return vs Nifty]]-AVERAGE(Table2[6M Return vs Nifty]))/_xlfn.STDEV.P(Table2[6M Return vs Nifty])</f>
        <v>-0.6109413821665628</v>
      </c>
      <c r="M453">
        <v>4.3945721053036397</v>
      </c>
      <c r="N453">
        <f>(Table2[[#This Row],[1W Return vs Nifty]]-AVERAGE(Table2[1W Return vs Nifty]))/_xlfn.STDEV.P(Table2[1W Return vs Nifty])</f>
        <v>0.77780724770789478</v>
      </c>
      <c r="O453">
        <v>319.36</v>
      </c>
      <c r="P453">
        <v>327.36446771470497</v>
      </c>
      <c r="Q453">
        <v>316.42034216711897</v>
      </c>
      <c r="R453">
        <v>45.503566971079302</v>
      </c>
      <c r="S453" s="1">
        <f>(Table2[[#This Row],[Close Price]]-Table2[[#This Row],[20D EMA]])/Table2[[#This Row],[20D EMA]]</f>
        <v>-1.6157314629258596E-2</v>
      </c>
      <c r="T453" s="1">
        <f>(Table2[[#This Row],[Close Price]]-Table2[[#This Row],[50D EMA]])/Table2[[#This Row],[50D EMA]]</f>
        <v>-4.0213489895848109E-2</v>
      </c>
      <c r="U453" s="1">
        <f>(Table2[[#This Row],[Close Price]]-Table2[[#This Row],[200D EMA]])/Table2[[#This Row],[200D EMA]]</f>
        <v>-7.0170651858605885E-3</v>
      </c>
      <c r="V453">
        <v>0.72932541234697501</v>
      </c>
      <c r="W453">
        <v>313.05</v>
      </c>
      <c r="X453">
        <v>318.89999999999998</v>
      </c>
      <c r="Y453">
        <v>313.05</v>
      </c>
      <c r="Z453">
        <v>323.8</v>
      </c>
      <c r="AA453">
        <v>298</v>
      </c>
      <c r="AB453">
        <v>328.5</v>
      </c>
      <c r="AC453" s="1">
        <f>(Table2[[#This Row],[Close Price]]/Table2[[#This Row],[Day Low]])-1</f>
        <v>3.6735345791405472E-3</v>
      </c>
      <c r="AD453" s="1">
        <f>(Table2[[#This Row],[Day High]]/Table2[[#This Row],[Close Price]])-1</f>
        <v>1.4958625079567023E-2</v>
      </c>
      <c r="AE453" s="1">
        <f>(Table2[[#This Row],[Close Price]]/Table2[[#This Row],[Current Week Low]])-1</f>
        <v>3.6735345791405472E-3</v>
      </c>
      <c r="AF453" s="1">
        <f>(Table2[[#This Row],[Current Week High]]/Table2[[#This Row],[Close Price]])-1</f>
        <v>3.0553787396562671E-2</v>
      </c>
      <c r="AG453" s="1">
        <f>(Table2[[#This Row],[Close Price]]/Table2[[#This Row],[Current Month Low]])-1</f>
        <v>5.4362416107382572E-2</v>
      </c>
      <c r="AH453" s="1">
        <f>(Table2[[#This Row],[Current Month High]]/Table2[[#This Row],[Close Price]])-1</f>
        <v>4.5512412476129915E-2</v>
      </c>
      <c r="AI453">
        <v>25.620623806492599</v>
      </c>
      <c r="AJ453">
        <v>45.093511891018203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-7.0000000000000007E-2</v>
      </c>
      <c r="AM453" t="s">
        <v>3149</v>
      </c>
      <c r="AN453">
        <v>-3.68</v>
      </c>
      <c r="AO453" t="s">
        <v>3149</v>
      </c>
      <c r="AQ453">
        <f>(Table2[[#This Row],[Sharpe Ratio]]-AVERAGE(Table2[Sharpe Ratio]))/_xlfn.STDEV.P(Table2[Sharpe Ratio])</f>
        <v>-0.65451053890290556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239</v>
      </c>
      <c r="AT453">
        <f>_xlfn.RANK.AVG(Table2[[#This Row],[6M Return vs Nifty Z-Score]],Table2[6M Return vs Nifty Z-Score])</f>
        <v>523</v>
      </c>
      <c r="AU453">
        <f>_xlfn.RANK.AVG(Table2[[#This Row],[Sharpe Ratio Z-Score]],Table2[Sharpe Ratio Z-Score])</f>
        <v>534</v>
      </c>
      <c r="AV453">
        <f>(Table2[[#This Row],[Rank 1Y]]+Table2[[#This Row],[Rank 6M]]+Table2[[#This Row],[Rank Sharpe]])/3</f>
        <v>432</v>
      </c>
    </row>
    <row r="454" spans="1:48" x14ac:dyDescent="0.3">
      <c r="A454" t="s">
        <v>944</v>
      </c>
      <c r="B454" t="s">
        <v>945</v>
      </c>
      <c r="C454" t="s">
        <v>3107</v>
      </c>
      <c r="D454" t="s">
        <v>48</v>
      </c>
      <c r="E454">
        <v>14936.208835275</v>
      </c>
      <c r="F454">
        <v>1544.25</v>
      </c>
      <c r="G454">
        <v>26.494458106701</v>
      </c>
      <c r="H454">
        <f>(Table2[[#This Row],[1Y Return vs Nifty]]-AVERAGE(Table2[1Y Return vs Nifty]))/_xlfn.STDEV.P(Table2[1Y Return vs Nifty])</f>
        <v>0.21773825292361204</v>
      </c>
      <c r="I454">
        <v>1.3938151982274101</v>
      </c>
      <c r="J454">
        <f>(Table2[[#This Row],[1M Return vs Nifty]]-AVERAGE(Table2[1M Return vs Nifty]))/_xlfn.STDEV.P(Table2[1M Return vs Nifty])</f>
        <v>0.36737239322963688</v>
      </c>
      <c r="K454">
        <v>-5.3086988812473503</v>
      </c>
      <c r="L454">
        <f>(Table2[[#This Row],[6M Return vs Nifty]]-AVERAGE(Table2[6M Return vs Nifty]))/_xlfn.STDEV.P(Table2[6M Return vs Nifty])</f>
        <v>-0.25543858834755301</v>
      </c>
      <c r="M454">
        <v>5.4137680502626198E-2</v>
      </c>
      <c r="N454">
        <f>(Table2[[#This Row],[1W Return vs Nifty]]-AVERAGE(Table2[1W Return vs Nifty]))/_xlfn.STDEV.P(Table2[1W Return vs Nifty])</f>
        <v>-0.28070055932768068</v>
      </c>
      <c r="O454">
        <v>1585.3</v>
      </c>
      <c r="P454">
        <v>1602.03092291081</v>
      </c>
      <c r="Q454">
        <v>1523.9821557365501</v>
      </c>
      <c r="R454">
        <v>35.785099462438602</v>
      </c>
      <c r="S454" s="1">
        <f>(Table2[[#This Row],[Close Price]]-Table2[[#This Row],[20D EMA]])/Table2[[#This Row],[20D EMA]]</f>
        <v>-2.589415252633568E-2</v>
      </c>
      <c r="T454" s="1">
        <f>(Table2[[#This Row],[Close Price]]-Table2[[#This Row],[50D EMA]])/Table2[[#This Row],[50D EMA]]</f>
        <v>-3.6067295633610448E-2</v>
      </c>
      <c r="U454" s="1">
        <f>(Table2[[#This Row],[Close Price]]-Table2[[#This Row],[200D EMA]])/Table2[[#This Row],[200D EMA]]</f>
        <v>1.3299266127991054E-2</v>
      </c>
      <c r="V454">
        <v>0.81149524175840104</v>
      </c>
      <c r="W454">
        <v>1523.05</v>
      </c>
      <c r="X454">
        <v>1563.6</v>
      </c>
      <c r="Y454">
        <v>1523.05</v>
      </c>
      <c r="Z454">
        <v>1587.65</v>
      </c>
      <c r="AA454">
        <v>1523.05</v>
      </c>
      <c r="AB454">
        <v>1671.45</v>
      </c>
      <c r="AC454" s="1">
        <f>(Table2[[#This Row],[Close Price]]/Table2[[#This Row],[Day Low]])-1</f>
        <v>1.3919437969863058E-2</v>
      </c>
      <c r="AD454" s="1">
        <f>(Table2[[#This Row],[Day High]]/Table2[[#This Row],[Close Price]])-1</f>
        <v>1.2530354541039346E-2</v>
      </c>
      <c r="AE454" s="1">
        <f>(Table2[[#This Row],[Close Price]]/Table2[[#This Row],[Current Week Low]])-1</f>
        <v>1.3919437969863058E-2</v>
      </c>
      <c r="AF454" s="1">
        <f>(Table2[[#This Row],[Current Week High]]/Table2[[#This Row],[Close Price]])-1</f>
        <v>2.8104257730289905E-2</v>
      </c>
      <c r="AG454" s="1">
        <f>(Table2[[#This Row],[Close Price]]/Table2[[#This Row],[Current Month Low]])-1</f>
        <v>1.3919437969863058E-2</v>
      </c>
      <c r="AH454" s="1">
        <f>(Table2[[#This Row],[Current Month High]]/Table2[[#This Row],[Close Price]])-1</f>
        <v>8.2370082564351632E-2</v>
      </c>
      <c r="AI454">
        <v>20.446818844098999</v>
      </c>
      <c r="AJ454">
        <v>50.6658861407873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0.1</v>
      </c>
      <c r="AM454" t="s">
        <v>3150</v>
      </c>
      <c r="AN454">
        <v>-3.58</v>
      </c>
      <c r="AO454" t="s">
        <v>3149</v>
      </c>
      <c r="AP454">
        <v>-4.7893621598157E-2</v>
      </c>
      <c r="AQ454">
        <f>(Table2[[#This Row],[Sharpe Ratio]]-AVERAGE(Table2[Sharpe Ratio]))/_xlfn.STDEV.P(Table2[Sharpe Ratio])</f>
        <v>-1.2123049456992312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241</v>
      </c>
      <c r="AT454">
        <f>_xlfn.RANK.AVG(Table2[[#This Row],[6M Return vs Nifty Z-Score]],Table2[6M Return vs Nifty Z-Score])</f>
        <v>398</v>
      </c>
      <c r="AU454">
        <f>_xlfn.RANK.AVG(Table2[[#This Row],[Sharpe Ratio Z-Score]],Table2[Sharpe Ratio Z-Score])</f>
        <v>659</v>
      </c>
      <c r="AV454">
        <f>(Table2[[#This Row],[Rank 1Y]]+Table2[[#This Row],[Rank 6M]]+Table2[[#This Row],[Rank Sharpe]])/3</f>
        <v>432.66666666666669</v>
      </c>
    </row>
    <row r="455" spans="1:48" x14ac:dyDescent="0.3">
      <c r="A455" t="s">
        <v>601</v>
      </c>
      <c r="B455" t="s">
        <v>602</v>
      </c>
      <c r="C455" t="s">
        <v>3112</v>
      </c>
      <c r="D455" t="s">
        <v>603</v>
      </c>
      <c r="E455">
        <v>30505.879331349999</v>
      </c>
      <c r="F455">
        <v>1121.3499999999999</v>
      </c>
      <c r="G455">
        <v>-36.120990254870797</v>
      </c>
      <c r="H455">
        <f>(Table2[[#This Row],[1Y Return vs Nifty]]-AVERAGE(Table2[1Y Return vs Nifty]))/_xlfn.STDEV.P(Table2[1Y Return vs Nifty])</f>
        <v>-1.0557750278636313</v>
      </c>
      <c r="I455">
        <v>-3.6494992356393698</v>
      </c>
      <c r="J455">
        <f>(Table2[[#This Row],[1M Return vs Nifty]]-AVERAGE(Table2[1M Return vs Nifty]))/_xlfn.STDEV.P(Table2[1M Return vs Nifty])</f>
        <v>-0.16499003923457364</v>
      </c>
      <c r="K455">
        <v>-5.96920071492874</v>
      </c>
      <c r="L455">
        <f>(Table2[[#This Row],[6M Return vs Nifty]]-AVERAGE(Table2[6M Return vs Nifty]))/_xlfn.STDEV.P(Table2[6M Return vs Nifty])</f>
        <v>-0.27778417879136319</v>
      </c>
      <c r="M455">
        <v>1.35342878599572E-2</v>
      </c>
      <c r="N455">
        <f>(Table2[[#This Row],[1W Return vs Nifty]]-AVERAGE(Table2[1W Return vs Nifty]))/_xlfn.STDEV.P(Table2[1W Return vs Nifty])</f>
        <v>-0.29060256541693669</v>
      </c>
      <c r="O455">
        <v>1164.5899999999999</v>
      </c>
      <c r="P455">
        <v>1201.88287745753</v>
      </c>
      <c r="Q455">
        <v>1199.2862492030099</v>
      </c>
      <c r="R455">
        <v>28.841984422888402</v>
      </c>
      <c r="S455" s="1">
        <f>(Table2[[#This Row],[Close Price]]-Table2[[#This Row],[20D EMA]])/Table2[[#This Row],[20D EMA]]</f>
        <v>-3.7128946667926065E-2</v>
      </c>
      <c r="T455" s="1">
        <f>(Table2[[#This Row],[Close Price]]-Table2[[#This Row],[50D EMA]])/Table2[[#This Row],[50D EMA]]</f>
        <v>-6.7005595110806282E-2</v>
      </c>
      <c r="U455" s="1">
        <f>(Table2[[#This Row],[Close Price]]-Table2[[#This Row],[200D EMA]])/Table2[[#This Row],[200D EMA]]</f>
        <v>-6.4985527229052126E-2</v>
      </c>
      <c r="V455">
        <v>0.63542043014553795</v>
      </c>
      <c r="W455">
        <v>1106.45</v>
      </c>
      <c r="X455">
        <v>1139</v>
      </c>
      <c r="Y455">
        <v>1097.3</v>
      </c>
      <c r="Z455">
        <v>1139</v>
      </c>
      <c r="AA455">
        <v>1097.3</v>
      </c>
      <c r="AB455">
        <v>1229</v>
      </c>
      <c r="AC455" s="1">
        <f>(Table2[[#This Row],[Close Price]]/Table2[[#This Row],[Day Low]])-1</f>
        <v>1.3466491933661562E-2</v>
      </c>
      <c r="AD455" s="1">
        <f>(Table2[[#This Row],[Day High]]/Table2[[#This Row],[Close Price]])-1</f>
        <v>1.5739956302670999E-2</v>
      </c>
      <c r="AE455" s="1">
        <f>(Table2[[#This Row],[Close Price]]/Table2[[#This Row],[Current Week Low]])-1</f>
        <v>2.1917433700902267E-2</v>
      </c>
      <c r="AF455" s="1">
        <f>(Table2[[#This Row],[Current Week High]]/Table2[[#This Row],[Close Price]])-1</f>
        <v>1.5739956302670999E-2</v>
      </c>
      <c r="AG455" s="1">
        <f>(Table2[[#This Row],[Close Price]]/Table2[[#This Row],[Current Month Low]])-1</f>
        <v>2.1917433700902267E-2</v>
      </c>
      <c r="AH455" s="1">
        <f>(Table2[[#This Row],[Current Month High]]/Table2[[#This Row],[Close Price]])-1</f>
        <v>9.6000356712890866E-2</v>
      </c>
      <c r="AI455">
        <v>28.523654523565298</v>
      </c>
      <c r="AJ455">
        <v>13.261956466845101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-0.04</v>
      </c>
      <c r="AM455" t="s">
        <v>3149</v>
      </c>
      <c r="AN455">
        <v>-5.67</v>
      </c>
      <c r="AO455" t="s">
        <v>3149</v>
      </c>
      <c r="AP455">
        <v>0.10002379433759601</v>
      </c>
      <c r="AQ455">
        <f>(Table2[[#This Row],[Sharpe Ratio]]-AVERAGE(Table2[Sharpe Ratio]))/_xlfn.STDEV.P(Table2[Sharpe Ratio])</f>
        <v>0.51041938634217143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667</v>
      </c>
      <c r="AT455">
        <f>_xlfn.RANK.AVG(Table2[[#This Row],[6M Return vs Nifty Z-Score]],Table2[6M Return vs Nifty Z-Score])</f>
        <v>411</v>
      </c>
      <c r="AU455">
        <f>_xlfn.RANK.AVG(Table2[[#This Row],[Sharpe Ratio Z-Score]],Table2[Sharpe Ratio Z-Score])</f>
        <v>221</v>
      </c>
      <c r="AV455">
        <f>(Table2[[#This Row],[Rank 1Y]]+Table2[[#This Row],[Rank 6M]]+Table2[[#This Row],[Rank Sharpe]])/3</f>
        <v>433</v>
      </c>
    </row>
    <row r="456" spans="1:48" x14ac:dyDescent="0.3">
      <c r="A456" t="s">
        <v>1041</v>
      </c>
      <c r="B456" t="s">
        <v>1042</v>
      </c>
      <c r="C456" t="s">
        <v>568</v>
      </c>
      <c r="D456" t="s">
        <v>568</v>
      </c>
      <c r="E456">
        <v>12673.08561</v>
      </c>
      <c r="F456">
        <v>448.3</v>
      </c>
      <c r="G456">
        <v>-1.3437216886049099</v>
      </c>
      <c r="H456">
        <f>(Table2[[#This Row],[1Y Return vs Nifty]]-AVERAGE(Table2[1Y Return vs Nifty]))/_xlfn.STDEV.P(Table2[1Y Return vs Nifty])</f>
        <v>-0.34845256116345713</v>
      </c>
      <c r="I456">
        <v>-0.172391279082342</v>
      </c>
      <c r="J456">
        <f>(Table2[[#This Row],[1M Return vs Nifty]]-AVERAGE(Table2[1M Return vs Nifty]))/_xlfn.STDEV.P(Table2[1M Return vs Nifty])</f>
        <v>0.20204669305064887</v>
      </c>
      <c r="K456">
        <v>-2.9245784714600398</v>
      </c>
      <c r="L456">
        <f>(Table2[[#This Row],[6M Return vs Nifty]]-AVERAGE(Table2[6M Return vs Nifty]))/_xlfn.STDEV.P(Table2[6M Return vs Nifty])</f>
        <v>-0.17478085883164265</v>
      </c>
      <c r="M456">
        <v>-2.4712931578775499</v>
      </c>
      <c r="N456">
        <f>(Table2[[#This Row],[1W Return vs Nifty]]-AVERAGE(Table2[1W Return vs Nifty]))/_xlfn.STDEV.P(Table2[1W Return vs Nifty])</f>
        <v>-0.89658090606886354</v>
      </c>
      <c r="O456">
        <v>461.52</v>
      </c>
      <c r="P456">
        <v>470.02586650211902</v>
      </c>
      <c r="Q456">
        <v>460.91972780613202</v>
      </c>
      <c r="R456">
        <v>25.225742169743899</v>
      </c>
      <c r="S456" s="1">
        <f>(Table2[[#This Row],[Close Price]]-Table2[[#This Row],[20D EMA]])/Table2[[#This Row],[20D EMA]]</f>
        <v>-2.8644479112497772E-2</v>
      </c>
      <c r="T456" s="1">
        <f>(Table2[[#This Row],[Close Price]]-Table2[[#This Row],[50D EMA]])/Table2[[#This Row],[50D EMA]]</f>
        <v>-4.6222704005208309E-2</v>
      </c>
      <c r="U456" s="1">
        <f>(Table2[[#This Row],[Close Price]]-Table2[[#This Row],[200D EMA]])/Table2[[#This Row],[200D EMA]]</f>
        <v>-2.737944818764625E-2</v>
      </c>
      <c r="V456">
        <v>0.52748233653888699</v>
      </c>
      <c r="W456">
        <v>437.35</v>
      </c>
      <c r="X456">
        <v>447.6</v>
      </c>
      <c r="Y456">
        <v>437.35</v>
      </c>
      <c r="Z456">
        <v>458.65</v>
      </c>
      <c r="AA456">
        <v>437.35</v>
      </c>
      <c r="AB456">
        <v>490</v>
      </c>
      <c r="AC456" s="1">
        <f>(Table2[[#This Row],[Close Price]]/Table2[[#This Row],[Day Low]])-1</f>
        <v>2.5037155596204341E-2</v>
      </c>
      <c r="AD456" s="1">
        <f>(Table2[[#This Row],[Day High]]/Table2[[#This Row],[Close Price]])-1</f>
        <v>-1.5614543832255245E-3</v>
      </c>
      <c r="AE456" s="1">
        <f>(Table2[[#This Row],[Close Price]]/Table2[[#This Row],[Current Week Low]])-1</f>
        <v>2.5037155596204341E-2</v>
      </c>
      <c r="AF456" s="1">
        <f>(Table2[[#This Row],[Current Week High]]/Table2[[#This Row],[Close Price]])-1</f>
        <v>2.3087218380548613E-2</v>
      </c>
      <c r="AG456" s="1">
        <f>(Table2[[#This Row],[Close Price]]/Table2[[#This Row],[Current Month Low]])-1</f>
        <v>2.5037155596204341E-2</v>
      </c>
      <c r="AH456" s="1">
        <f>(Table2[[#This Row],[Current Month High]]/Table2[[#This Row],[Close Price]])-1</f>
        <v>9.3018068257862963E-2</v>
      </c>
      <c r="AI456">
        <v>32.054427838500999</v>
      </c>
      <c r="AJ456">
        <v>19.578554281141599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-0.02</v>
      </c>
      <c r="AM456" t="s">
        <v>3149</v>
      </c>
      <c r="AN456">
        <v>-7.25</v>
      </c>
      <c r="AO456" t="s">
        <v>3149</v>
      </c>
      <c r="AP456">
        <v>3.573438602992E-3</v>
      </c>
      <c r="AQ456">
        <f>(Table2[[#This Row],[Sharpe Ratio]]-AVERAGE(Table2[Sharpe Ratio]))/_xlfn.STDEV.P(Table2[Sharpe Ratio])</f>
        <v>-0.61289238602019025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429</v>
      </c>
      <c r="AT456">
        <f>_xlfn.RANK.AVG(Table2[[#This Row],[6M Return vs Nifty Z-Score]],Table2[6M Return vs Nifty Z-Score])</f>
        <v>370</v>
      </c>
      <c r="AU456">
        <f>_xlfn.RANK.AVG(Table2[[#This Row],[Sharpe Ratio Z-Score]],Table2[Sharpe Ratio Z-Score])</f>
        <v>500</v>
      </c>
      <c r="AV456">
        <f>(Table2[[#This Row],[Rank 1Y]]+Table2[[#This Row],[Rank 6M]]+Table2[[#This Row],[Rank Sharpe]])/3</f>
        <v>433</v>
      </c>
    </row>
    <row r="457" spans="1:48" x14ac:dyDescent="0.3">
      <c r="A457" t="s">
        <v>1465</v>
      </c>
      <c r="B457" t="s">
        <v>1466</v>
      </c>
      <c r="C457" t="s">
        <v>3102</v>
      </c>
      <c r="D457" t="s">
        <v>1467</v>
      </c>
      <c r="E457">
        <v>6845.9761305000002</v>
      </c>
      <c r="F457">
        <v>422.5</v>
      </c>
      <c r="G457">
        <v>47.127932893763699</v>
      </c>
      <c r="H457">
        <f>(Table2[[#This Row],[1Y Return vs Nifty]]-AVERAGE(Table2[1Y Return vs Nifty]))/_xlfn.STDEV.P(Table2[1Y Return vs Nifty])</f>
        <v>0.63739514044403656</v>
      </c>
      <c r="I457">
        <v>0.58197495567582003</v>
      </c>
      <c r="J457">
        <f>(Table2[[#This Row],[1M Return vs Nifty]]-AVERAGE(Table2[1M Return vs Nifty]))/_xlfn.STDEV.P(Table2[1M Return vs Nifty])</f>
        <v>0.28167612107281037</v>
      </c>
      <c r="K457">
        <v>-23.5107536923122</v>
      </c>
      <c r="L457">
        <f>(Table2[[#This Row],[6M Return vs Nifty]]-AVERAGE(Table2[6M Return vs Nifty]))/_xlfn.STDEV.P(Table2[6M Return vs Nifty])</f>
        <v>-0.87123651850143147</v>
      </c>
      <c r="M457">
        <v>4.4233052811437297</v>
      </c>
      <c r="N457">
        <f>(Table2[[#This Row],[1W Return vs Nifty]]-AVERAGE(Table2[1W Return vs Nifty]))/_xlfn.STDEV.P(Table2[1W Return vs Nifty])</f>
        <v>0.78481444744206785</v>
      </c>
      <c r="O457">
        <v>442.19</v>
      </c>
      <c r="P457">
        <v>460.55847745376099</v>
      </c>
      <c r="Q457">
        <v>461.17316814736301</v>
      </c>
      <c r="R457">
        <v>36.4173625193175</v>
      </c>
      <c r="S457" s="1">
        <f>(Table2[[#This Row],[Close Price]]-Table2[[#This Row],[20D EMA]])/Table2[[#This Row],[20D EMA]]</f>
        <v>-4.4528370157624543E-2</v>
      </c>
      <c r="T457" s="1">
        <f>(Table2[[#This Row],[Close Price]]-Table2[[#This Row],[50D EMA]])/Table2[[#This Row],[50D EMA]]</f>
        <v>-8.2635494333251028E-2</v>
      </c>
      <c r="U457" s="1">
        <f>(Table2[[#This Row],[Close Price]]-Table2[[#This Row],[200D EMA]])/Table2[[#This Row],[200D EMA]]</f>
        <v>-8.3858235514268714E-2</v>
      </c>
      <c r="V457">
        <v>0.78643909771844001</v>
      </c>
      <c r="W457">
        <v>416.6</v>
      </c>
      <c r="X457">
        <v>435.6</v>
      </c>
      <c r="Y457">
        <v>416.6</v>
      </c>
      <c r="Z457">
        <v>457.55</v>
      </c>
      <c r="AA457">
        <v>404.35</v>
      </c>
      <c r="AB457">
        <v>477.2</v>
      </c>
      <c r="AC457" s="1">
        <f>(Table2[[#This Row],[Close Price]]/Table2[[#This Row],[Day Low]])-1</f>
        <v>1.4162265962553988E-2</v>
      </c>
      <c r="AD457" s="1">
        <f>(Table2[[#This Row],[Day High]]/Table2[[#This Row],[Close Price]])-1</f>
        <v>3.1005917159763419E-2</v>
      </c>
      <c r="AE457" s="1">
        <f>(Table2[[#This Row],[Close Price]]/Table2[[#This Row],[Current Week Low]])-1</f>
        <v>1.4162265962553988E-2</v>
      </c>
      <c r="AF457" s="1">
        <f>(Table2[[#This Row],[Current Week High]]/Table2[[#This Row],[Close Price]])-1</f>
        <v>8.295857988165678E-2</v>
      </c>
      <c r="AG457" s="1">
        <f>(Table2[[#This Row],[Close Price]]/Table2[[#This Row],[Current Month Low]])-1</f>
        <v>4.4886855447013652E-2</v>
      </c>
      <c r="AH457" s="1">
        <f>(Table2[[#This Row],[Current Month High]]/Table2[[#This Row],[Close Price]])-1</f>
        <v>0.1294674556213018</v>
      </c>
      <c r="AI457">
        <v>50.248520710059097</v>
      </c>
      <c r="AJ457">
        <v>67.647642351696305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-0.08</v>
      </c>
      <c r="AM457" t="s">
        <v>3149</v>
      </c>
      <c r="AN457">
        <v>-7.66</v>
      </c>
      <c r="AO457" t="s">
        <v>3149</v>
      </c>
      <c r="AQ457">
        <f>(Table2[[#This Row],[Sharpe Ratio]]-AVERAGE(Table2[Sharpe Ratio]))/_xlfn.STDEV.P(Table2[Sharpe Ratio])</f>
        <v>-0.65451053890290556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142</v>
      </c>
      <c r="AT457">
        <f>_xlfn.RANK.AVG(Table2[[#This Row],[6M Return vs Nifty Z-Score]],Table2[6M Return vs Nifty Z-Score])</f>
        <v>624</v>
      </c>
      <c r="AU457">
        <f>_xlfn.RANK.AVG(Table2[[#This Row],[Sharpe Ratio Z-Score]],Table2[Sharpe Ratio Z-Score])</f>
        <v>534</v>
      </c>
      <c r="AV457">
        <f>(Table2[[#This Row],[Rank 1Y]]+Table2[[#This Row],[Rank 6M]]+Table2[[#This Row],[Rank Sharpe]])/3</f>
        <v>433.33333333333331</v>
      </c>
    </row>
    <row r="458" spans="1:48" x14ac:dyDescent="0.3">
      <c r="A458" t="s">
        <v>595</v>
      </c>
      <c r="B458" t="s">
        <v>596</v>
      </c>
      <c r="C458" t="s">
        <v>3111</v>
      </c>
      <c r="D458" t="s">
        <v>69</v>
      </c>
      <c r="E458">
        <v>30930.4808753</v>
      </c>
      <c r="F458">
        <v>4003</v>
      </c>
      <c r="G458">
        <v>-5.9601437406284301</v>
      </c>
      <c r="H458">
        <f>(Table2[[#This Row],[1Y Return vs Nifty]]-AVERAGE(Table2[1Y Return vs Nifty]))/_xlfn.STDEV.P(Table2[1Y Return vs Nifty])</f>
        <v>-0.44234432344905855</v>
      </c>
      <c r="I458">
        <v>-2.21420159141022</v>
      </c>
      <c r="J458">
        <f>(Table2[[#This Row],[1M Return vs Nifty]]-AVERAGE(Table2[1M Return vs Nifty]))/_xlfn.STDEV.P(Table2[1M Return vs Nifty])</f>
        <v>-1.3482820081050395E-2</v>
      </c>
      <c r="K458">
        <v>-0.73731101494713402</v>
      </c>
      <c r="L458">
        <f>(Table2[[#This Row],[6M Return vs Nifty]]-AVERAGE(Table2[6M Return vs Nifty]))/_xlfn.STDEV.P(Table2[6M Return vs Nifty])</f>
        <v>-0.10078290715012096</v>
      </c>
      <c r="M458">
        <v>0.249528554397838</v>
      </c>
      <c r="N458">
        <f>(Table2[[#This Row],[1W Return vs Nifty]]-AVERAGE(Table2[1W Return vs Nifty]))/_xlfn.STDEV.P(Table2[1W Return vs Nifty])</f>
        <v>-0.23305031393753931</v>
      </c>
      <c r="O458">
        <v>4120.32</v>
      </c>
      <c r="P458">
        <v>4260.9061223046901</v>
      </c>
      <c r="Q458">
        <v>4183.9899078184799</v>
      </c>
      <c r="R458">
        <v>38.919022457173199</v>
      </c>
      <c r="S458" s="1">
        <f>(Table2[[#This Row],[Close Price]]-Table2[[#This Row],[20D EMA]])/Table2[[#This Row],[20D EMA]]</f>
        <v>-2.8473516620068275E-2</v>
      </c>
      <c r="T458" s="1">
        <f>(Table2[[#This Row],[Close Price]]-Table2[[#This Row],[50D EMA]])/Table2[[#This Row],[50D EMA]]</f>
        <v>-6.0528468570246456E-2</v>
      </c>
      <c r="U458" s="1">
        <f>(Table2[[#This Row],[Close Price]]-Table2[[#This Row],[200D EMA]])/Table2[[#This Row],[200D EMA]]</f>
        <v>-4.3257730493152048E-2</v>
      </c>
      <c r="V458">
        <v>0.68771188028740105</v>
      </c>
      <c r="W458">
        <v>3898.3</v>
      </c>
      <c r="X458">
        <v>4020</v>
      </c>
      <c r="Y458">
        <v>3891.45</v>
      </c>
      <c r="Z458">
        <v>4030</v>
      </c>
      <c r="AA458">
        <v>3891.45</v>
      </c>
      <c r="AB458">
        <v>4350</v>
      </c>
      <c r="AC458" s="1">
        <f>(Table2[[#This Row],[Close Price]]/Table2[[#This Row],[Day Low]])-1</f>
        <v>2.6857861118949167E-2</v>
      </c>
      <c r="AD458" s="1">
        <f>(Table2[[#This Row],[Day High]]/Table2[[#This Row],[Close Price]])-1</f>
        <v>4.2468148888332724E-3</v>
      </c>
      <c r="AE458" s="1">
        <f>(Table2[[#This Row],[Close Price]]/Table2[[#This Row],[Current Week Low]])-1</f>
        <v>2.8665407495920503E-2</v>
      </c>
      <c r="AF458" s="1">
        <f>(Table2[[#This Row],[Current Week High]]/Table2[[#This Row],[Close Price]])-1</f>
        <v>6.7449412940294717E-3</v>
      </c>
      <c r="AG458" s="1">
        <f>(Table2[[#This Row],[Close Price]]/Table2[[#This Row],[Current Month Low]])-1</f>
        <v>2.8665407495920503E-2</v>
      </c>
      <c r="AH458" s="1">
        <f>(Table2[[#This Row],[Current Month High]]/Table2[[#This Row],[Close Price]])-1</f>
        <v>8.6684986260304742E-2</v>
      </c>
      <c r="AI458">
        <v>22.2957781663752</v>
      </c>
      <c r="AJ458">
        <v>15.2307205158467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0.01</v>
      </c>
      <c r="AM458" t="s">
        <v>3150</v>
      </c>
      <c r="AN458">
        <v>-7.88</v>
      </c>
      <c r="AO458" t="s">
        <v>3149</v>
      </c>
      <c r="AP458">
        <v>3.9656204787179997E-3</v>
      </c>
      <c r="AQ458">
        <f>(Table2[[#This Row],[Sharpe Ratio]]-AVERAGE(Table2[Sharpe Ratio]))/_xlfn.STDEV.P(Table2[Sharpe Ratio])</f>
        <v>-0.60832482880845351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463</v>
      </c>
      <c r="AT458">
        <f>_xlfn.RANK.AVG(Table2[[#This Row],[6M Return vs Nifty Z-Score]],Table2[6M Return vs Nifty Z-Score])</f>
        <v>340</v>
      </c>
      <c r="AU458">
        <f>_xlfn.RANK.AVG(Table2[[#This Row],[Sharpe Ratio Z-Score]],Table2[Sharpe Ratio Z-Score])</f>
        <v>498</v>
      </c>
      <c r="AV458">
        <f>(Table2[[#This Row],[Rank 1Y]]+Table2[[#This Row],[Rank 6M]]+Table2[[#This Row],[Rank Sharpe]])/3</f>
        <v>433.66666666666669</v>
      </c>
    </row>
    <row r="459" spans="1:48" x14ac:dyDescent="0.3">
      <c r="A459" t="s">
        <v>1288</v>
      </c>
      <c r="B459" t="s">
        <v>1289</v>
      </c>
      <c r="C459" t="s">
        <v>3107</v>
      </c>
      <c r="D459" t="s">
        <v>48</v>
      </c>
      <c r="E459">
        <v>8584.6861649999992</v>
      </c>
      <c r="F459">
        <v>305.25</v>
      </c>
      <c r="G459">
        <v>-13.537876129966801</v>
      </c>
      <c r="H459">
        <f>(Table2[[#This Row],[1Y Return vs Nifty]]-AVERAGE(Table2[1Y Return vs Nifty]))/_xlfn.STDEV.P(Table2[1Y Return vs Nifty])</f>
        <v>-0.59646512092939175</v>
      </c>
      <c r="I459">
        <v>4.7439505348501303</v>
      </c>
      <c r="J459">
        <f>(Table2[[#This Row],[1M Return vs Nifty]]-AVERAGE(Table2[1M Return vs Nifty]))/_xlfn.STDEV.P(Table2[1M Return vs Nifty])</f>
        <v>0.7210061434698245</v>
      </c>
      <c r="K459">
        <v>12.886354077395699</v>
      </c>
      <c r="L459">
        <f>(Table2[[#This Row],[6M Return vs Nifty]]-AVERAGE(Table2[6M Return vs Nifty]))/_xlfn.STDEV.P(Table2[6M Return vs Nifty])</f>
        <v>0.36012246051608982</v>
      </c>
      <c r="M459">
        <v>1.6664711586982699</v>
      </c>
      <c r="N459">
        <f>(Table2[[#This Row],[1W Return vs Nifty]]-AVERAGE(Table2[1W Return vs Nifty]))/_xlfn.STDEV.P(Table2[1W Return vs Nifty])</f>
        <v>0.11250145853097059</v>
      </c>
      <c r="O459">
        <v>301.7</v>
      </c>
      <c r="P459">
        <v>312.150698306366</v>
      </c>
      <c r="Q459">
        <v>310.62425065459701</v>
      </c>
      <c r="R459">
        <v>54.461098678771897</v>
      </c>
      <c r="S459" s="1">
        <f>(Table2[[#This Row],[Close Price]]-Table2[[#This Row],[20D EMA]])/Table2[[#This Row],[20D EMA]]</f>
        <v>1.1766655618163776E-2</v>
      </c>
      <c r="T459" s="1">
        <f>(Table2[[#This Row],[Close Price]]-Table2[[#This Row],[50D EMA]])/Table2[[#This Row],[50D EMA]]</f>
        <v>-2.2106944958979972E-2</v>
      </c>
      <c r="U459" s="1">
        <f>(Table2[[#This Row],[Close Price]]-Table2[[#This Row],[200D EMA]])/Table2[[#This Row],[200D EMA]]</f>
        <v>-1.730145229572877E-2</v>
      </c>
      <c r="V459">
        <v>3.5177717096933399</v>
      </c>
      <c r="W459">
        <v>304</v>
      </c>
      <c r="X459">
        <v>314.14999999999998</v>
      </c>
      <c r="Y459">
        <v>300.7</v>
      </c>
      <c r="Z459">
        <v>321.8</v>
      </c>
      <c r="AA459">
        <v>281.14999999999998</v>
      </c>
      <c r="AB459">
        <v>324.85000000000002</v>
      </c>
      <c r="AC459" s="1">
        <f>(Table2[[#This Row],[Close Price]]/Table2[[#This Row],[Day Low]])-1</f>
        <v>4.1118421052630527E-3</v>
      </c>
      <c r="AD459" s="1">
        <f>(Table2[[#This Row],[Day High]]/Table2[[#This Row],[Close Price]])-1</f>
        <v>2.915642915642902E-2</v>
      </c>
      <c r="AE459" s="1">
        <f>(Table2[[#This Row],[Close Price]]/Table2[[#This Row],[Current Week Low]])-1</f>
        <v>1.5131360159627683E-2</v>
      </c>
      <c r="AF459" s="1">
        <f>(Table2[[#This Row],[Current Week High]]/Table2[[#This Row],[Close Price]])-1</f>
        <v>5.4217854217854189E-2</v>
      </c>
      <c r="AG459" s="1">
        <f>(Table2[[#This Row],[Close Price]]/Table2[[#This Row],[Current Month Low]])-1</f>
        <v>8.57193668860039E-2</v>
      </c>
      <c r="AH459" s="1">
        <f>(Table2[[#This Row],[Current Month High]]/Table2[[#This Row],[Close Price]])-1</f>
        <v>6.4209664209664341E-2</v>
      </c>
      <c r="AI459">
        <v>36.085176085176002</v>
      </c>
      <c r="AJ459">
        <v>28.9334741288278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0.05</v>
      </c>
      <c r="AM459" t="s">
        <v>3150</v>
      </c>
      <c r="AN459">
        <v>1.5</v>
      </c>
      <c r="AO459" t="s">
        <v>3150</v>
      </c>
      <c r="AP459">
        <v>-1.6545861733620001E-3</v>
      </c>
      <c r="AQ459">
        <f>(Table2[[#This Row],[Sharpe Ratio]]-AVERAGE(Table2[Sharpe Ratio]))/_xlfn.STDEV.P(Table2[Sharpe Ratio])</f>
        <v>-0.67378072316266868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533</v>
      </c>
      <c r="AT459">
        <f>_xlfn.RANK.AVG(Table2[[#This Row],[6M Return vs Nifty Z-Score]],Table2[6M Return vs Nifty Z-Score])</f>
        <v>206</v>
      </c>
      <c r="AU459">
        <f>_xlfn.RANK.AVG(Table2[[#This Row],[Sharpe Ratio Z-Score]],Table2[Sharpe Ratio Z-Score])</f>
        <v>563</v>
      </c>
      <c r="AV459">
        <f>(Table2[[#This Row],[Rank 1Y]]+Table2[[#This Row],[Rank 6M]]+Table2[[#This Row],[Rank Sharpe]])/3</f>
        <v>434</v>
      </c>
    </row>
    <row r="460" spans="1:48" x14ac:dyDescent="0.3">
      <c r="A460" t="s">
        <v>1183</v>
      </c>
      <c r="B460" t="s">
        <v>1184</v>
      </c>
      <c r="C460" t="s">
        <v>3116</v>
      </c>
      <c r="D460" t="s">
        <v>216</v>
      </c>
      <c r="E460">
        <v>9758.2149626520004</v>
      </c>
      <c r="F460">
        <v>123.24</v>
      </c>
      <c r="G460">
        <v>-13.2108511569788</v>
      </c>
      <c r="H460">
        <f>(Table2[[#This Row],[1Y Return vs Nifty]]-AVERAGE(Table2[1Y Return vs Nifty]))/_xlfn.STDEV.P(Table2[1Y Return vs Nifty])</f>
        <v>-0.58981387659357853</v>
      </c>
      <c r="I460">
        <v>3.91171443264524</v>
      </c>
      <c r="J460">
        <f>(Table2[[#This Row],[1M Return vs Nifty]]-AVERAGE(Table2[1M Return vs Nifty]))/_xlfn.STDEV.P(Table2[1M Return vs Nifty])</f>
        <v>0.6331569241589764</v>
      </c>
      <c r="K460">
        <v>-21.456122237003299</v>
      </c>
      <c r="L460">
        <f>(Table2[[#This Row],[6M Return vs Nifty]]-AVERAGE(Table2[6M Return vs Nifty]))/_xlfn.STDEV.P(Table2[6M Return vs Nifty])</f>
        <v>-0.80172580608235078</v>
      </c>
      <c r="M460">
        <v>3.5914309497773198</v>
      </c>
      <c r="N460">
        <f>(Table2[[#This Row],[1W Return vs Nifty]]-AVERAGE(Table2[1W Return vs Nifty]))/_xlfn.STDEV.P(Table2[1W Return vs Nifty])</f>
        <v>0.58194409207108155</v>
      </c>
      <c r="O460">
        <v>120.45</v>
      </c>
      <c r="P460">
        <v>122.75940085155</v>
      </c>
      <c r="Q460">
        <v>128.260495703667</v>
      </c>
      <c r="R460">
        <v>61.7171060391194</v>
      </c>
      <c r="S460" s="1">
        <f>(Table2[[#This Row],[Close Price]]-Table2[[#This Row],[20D EMA]])/Table2[[#This Row],[20D EMA]]</f>
        <v>2.3163138231631315E-2</v>
      </c>
      <c r="T460" s="1">
        <f>(Table2[[#This Row],[Close Price]]-Table2[[#This Row],[50D EMA]])/Table2[[#This Row],[50D EMA]]</f>
        <v>3.9149681826092814E-3</v>
      </c>
      <c r="U460" s="1">
        <f>(Table2[[#This Row],[Close Price]]-Table2[[#This Row],[200D EMA]])/Table2[[#This Row],[200D EMA]]</f>
        <v>-3.9142961955069631E-2</v>
      </c>
      <c r="V460">
        <v>1.5223918489655099</v>
      </c>
      <c r="W460">
        <v>118.56</v>
      </c>
      <c r="X460">
        <v>123.9</v>
      </c>
      <c r="Y460">
        <v>118.52</v>
      </c>
      <c r="Z460">
        <v>123.96</v>
      </c>
      <c r="AA460">
        <v>115.4</v>
      </c>
      <c r="AB460">
        <v>125.35</v>
      </c>
      <c r="AC460" s="1">
        <f>(Table2[[#This Row],[Close Price]]/Table2[[#This Row],[Day Low]])-1</f>
        <v>3.9473684210526327E-2</v>
      </c>
      <c r="AD460" s="1">
        <f>(Table2[[#This Row],[Day High]]/Table2[[#This Row],[Close Price]])-1</f>
        <v>5.3554040895813504E-3</v>
      </c>
      <c r="AE460" s="1">
        <f>(Table2[[#This Row],[Close Price]]/Table2[[#This Row],[Current Week Low]])-1</f>
        <v>3.9824502193722466E-2</v>
      </c>
      <c r="AF460" s="1">
        <f>(Table2[[#This Row],[Current Week High]]/Table2[[#This Row],[Close Price]])-1</f>
        <v>5.8422590068158975E-3</v>
      </c>
      <c r="AG460" s="1">
        <f>(Table2[[#This Row],[Close Price]]/Table2[[#This Row],[Current Month Low]])-1</f>
        <v>6.793760831889073E-2</v>
      </c>
      <c r="AH460" s="1">
        <f>(Table2[[#This Row],[Current Month High]]/Table2[[#This Row],[Close Price]])-1</f>
        <v>1.7121064589419088E-2</v>
      </c>
      <c r="AI460">
        <v>28.205128205128201</v>
      </c>
      <c r="AJ460">
        <v>10.232558139534801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-0.03</v>
      </c>
      <c r="AM460" t="s">
        <v>3149</v>
      </c>
      <c r="AN460">
        <v>2.78</v>
      </c>
      <c r="AO460" t="s">
        <v>3150</v>
      </c>
      <c r="AP460">
        <v>0.116503994147651</v>
      </c>
      <c r="AQ460">
        <f>(Table2[[#This Row],[Sharpe Ratio]]-AVERAGE(Table2[Sharpe Ratio]))/_xlfn.STDEV.P(Table2[Sharpe Ratio])</f>
        <v>0.70235649550595791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532</v>
      </c>
      <c r="AT460">
        <f>_xlfn.RANK.AVG(Table2[[#This Row],[6M Return vs Nifty Z-Score]],Table2[6M Return vs Nifty Z-Score])</f>
        <v>605</v>
      </c>
      <c r="AU460">
        <f>_xlfn.RANK.AVG(Table2[[#This Row],[Sharpe Ratio Z-Score]],Table2[Sharpe Ratio Z-Score])</f>
        <v>167</v>
      </c>
      <c r="AV460">
        <f>(Table2[[#This Row],[Rank 1Y]]+Table2[[#This Row],[Rank 6M]]+Table2[[#This Row],[Rank Sharpe]])/3</f>
        <v>434.66666666666669</v>
      </c>
    </row>
    <row r="461" spans="1:48" x14ac:dyDescent="0.3">
      <c r="A461" t="s">
        <v>1205</v>
      </c>
      <c r="B461" t="s">
        <v>1206</v>
      </c>
      <c r="C461" t="s">
        <v>3115</v>
      </c>
      <c r="D461" t="s">
        <v>1207</v>
      </c>
      <c r="E461">
        <v>9522.4471894599992</v>
      </c>
      <c r="F461">
        <v>640.70000000000005</v>
      </c>
      <c r="G461">
        <v>15.471801649104099</v>
      </c>
      <c r="H461">
        <f>(Table2[[#This Row],[1Y Return vs Nifty]]-AVERAGE(Table2[1Y Return vs Nifty]))/_xlfn.STDEV.P(Table2[1Y Return vs Nifty])</f>
        <v>-6.4476270088549541E-3</v>
      </c>
      <c r="I461">
        <v>-8.1080495366463907</v>
      </c>
      <c r="J461">
        <f>(Table2[[#This Row],[1M Return vs Nifty]]-AVERAGE(Table2[1M Return vs Nifty]))/_xlfn.STDEV.P(Table2[1M Return vs Nifty])</f>
        <v>-0.63562591067047192</v>
      </c>
      <c r="K461">
        <v>0.72201380997453501</v>
      </c>
      <c r="L461">
        <f>(Table2[[#This Row],[6M Return vs Nifty]]-AVERAGE(Table2[6M Return vs Nifty]))/_xlfn.STDEV.P(Table2[6M Return vs Nifty])</f>
        <v>-5.1412151159283333E-2</v>
      </c>
      <c r="M461">
        <v>2.8304670559978802</v>
      </c>
      <c r="N461">
        <f>(Table2[[#This Row],[1W Return vs Nifty]]-AVERAGE(Table2[1W Return vs Nifty]))/_xlfn.STDEV.P(Table2[1W Return vs Nifty])</f>
        <v>0.39636676418076228</v>
      </c>
      <c r="O461">
        <v>686.51</v>
      </c>
      <c r="P461">
        <v>713.219060249937</v>
      </c>
      <c r="Q461">
        <v>654.10895932313201</v>
      </c>
      <c r="R461">
        <v>31.2921158212366</v>
      </c>
      <c r="S461" s="1">
        <f>(Table2[[#This Row],[Close Price]]-Table2[[#This Row],[20D EMA]])/Table2[[#This Row],[20D EMA]]</f>
        <v>-6.6728816768874377E-2</v>
      </c>
      <c r="T461" s="1">
        <f>(Table2[[#This Row],[Close Price]]-Table2[[#This Row],[50D EMA]])/Table2[[#This Row],[50D EMA]]</f>
        <v>-0.10167852247880718</v>
      </c>
      <c r="U461" s="1">
        <f>(Table2[[#This Row],[Close Price]]-Table2[[#This Row],[200D EMA]])/Table2[[#This Row],[200D EMA]]</f>
        <v>-2.049958058517877E-2</v>
      </c>
      <c r="V461">
        <v>0.44360816744592102</v>
      </c>
      <c r="W461">
        <v>629.04999999999995</v>
      </c>
      <c r="X461">
        <v>651.9</v>
      </c>
      <c r="Y461">
        <v>622.20000000000005</v>
      </c>
      <c r="Z461">
        <v>663.95</v>
      </c>
      <c r="AA461">
        <v>622.20000000000005</v>
      </c>
      <c r="AB461">
        <v>739</v>
      </c>
      <c r="AC461" s="1">
        <f>(Table2[[#This Row],[Close Price]]/Table2[[#This Row],[Day Low]])-1</f>
        <v>1.8519990461807634E-2</v>
      </c>
      <c r="AD461" s="1">
        <f>(Table2[[#This Row],[Day High]]/Table2[[#This Row],[Close Price]])-1</f>
        <v>1.7480880287185752E-2</v>
      </c>
      <c r="AE461" s="1">
        <f>(Table2[[#This Row],[Close Price]]/Table2[[#This Row],[Current Week Low]])-1</f>
        <v>2.973320475731267E-2</v>
      </c>
      <c r="AF461" s="1">
        <f>(Table2[[#This Row],[Current Week High]]/Table2[[#This Row],[Close Price]])-1</f>
        <v>3.6288434524738511E-2</v>
      </c>
      <c r="AG461" s="1">
        <f>(Table2[[#This Row],[Close Price]]/Table2[[#This Row],[Current Month Low]])-1</f>
        <v>2.973320475731267E-2</v>
      </c>
      <c r="AH461" s="1">
        <f>(Table2[[#This Row],[Current Month High]]/Table2[[#This Row],[Close Price]])-1</f>
        <v>0.15342594037771184</v>
      </c>
      <c r="AI461">
        <v>36.5693772436397</v>
      </c>
      <c r="AJ461">
        <v>39.4341675734494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-0.15</v>
      </c>
      <c r="AM461" t="s">
        <v>3149</v>
      </c>
      <c r="AN461">
        <v>-12.56</v>
      </c>
      <c r="AO461" t="s">
        <v>3149</v>
      </c>
      <c r="AP461">
        <v>-6.5328286508458996E-2</v>
      </c>
      <c r="AQ461">
        <f>(Table2[[#This Row],[Sharpe Ratio]]-AVERAGE(Table2[Sharpe Ratio]))/_xlfn.STDEV.P(Table2[Sharpe Ratio])</f>
        <v>-1.4153582594145766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306</v>
      </c>
      <c r="AT461">
        <f>_xlfn.RANK.AVG(Table2[[#This Row],[6M Return vs Nifty Z-Score]],Table2[6M Return vs Nifty Z-Score])</f>
        <v>319</v>
      </c>
      <c r="AU461">
        <f>_xlfn.RANK.AVG(Table2[[#This Row],[Sharpe Ratio Z-Score]],Table2[Sharpe Ratio Z-Score])</f>
        <v>680</v>
      </c>
      <c r="AV461">
        <f>(Table2[[#This Row],[Rank 1Y]]+Table2[[#This Row],[Rank 6M]]+Table2[[#This Row],[Rank Sharpe]])/3</f>
        <v>435</v>
      </c>
    </row>
    <row r="462" spans="1:48" x14ac:dyDescent="0.3">
      <c r="A462" t="s">
        <v>1393</v>
      </c>
      <c r="B462" t="s">
        <v>1394</v>
      </c>
      <c r="C462" t="s">
        <v>3117</v>
      </c>
      <c r="D462" t="s">
        <v>134</v>
      </c>
      <c r="E462">
        <v>7500.0977019149996</v>
      </c>
      <c r="F462">
        <v>117.95</v>
      </c>
      <c r="G462">
        <v>30.7816364989779</v>
      </c>
      <c r="H462">
        <f>(Table2[[#This Row],[1Y Return vs Nifty]]-AVERAGE(Table2[1Y Return vs Nifty]))/_xlfn.STDEV.P(Table2[1Y Return vs Nifty])</f>
        <v>0.30493364579441506</v>
      </c>
      <c r="I462">
        <v>-3.7105595733200598</v>
      </c>
      <c r="J462">
        <f>(Table2[[#This Row],[1M Return vs Nifty]]-AVERAGE(Table2[1M Return vs Nifty]))/_xlfn.STDEV.P(Table2[1M Return vs Nifty])</f>
        <v>-0.17143544935544436</v>
      </c>
      <c r="K462">
        <v>-11.889336783171901</v>
      </c>
      <c r="L462">
        <f>(Table2[[#This Row],[6M Return vs Nifty]]-AVERAGE(Table2[6M Return vs Nifty]))/_xlfn.STDEV.P(Table2[6M Return vs Nifty])</f>
        <v>-0.47806967264875622</v>
      </c>
      <c r="M462">
        <v>4.9305047421868</v>
      </c>
      <c r="N462">
        <f>(Table2[[#This Row],[1W Return vs Nifty]]-AVERAGE(Table2[1W Return vs Nifty]))/_xlfn.STDEV.P(Table2[1W Return vs Nifty])</f>
        <v>0.9085058885961268</v>
      </c>
      <c r="O462">
        <v>118.14</v>
      </c>
      <c r="P462">
        <v>121.432810056031</v>
      </c>
      <c r="Q462">
        <v>120.746058281085</v>
      </c>
      <c r="R462">
        <v>49.807094924201103</v>
      </c>
      <c r="S462" s="1">
        <f>(Table2[[#This Row],[Close Price]]-Table2[[#This Row],[20D EMA]])/Table2[[#This Row],[20D EMA]]</f>
        <v>-1.6082613847976785E-3</v>
      </c>
      <c r="T462" s="1">
        <f>(Table2[[#This Row],[Close Price]]-Table2[[#This Row],[50D EMA]])/Table2[[#This Row],[50D EMA]]</f>
        <v>-2.8680964019723962E-2</v>
      </c>
      <c r="U462" s="1">
        <f>(Table2[[#This Row],[Close Price]]-Table2[[#This Row],[200D EMA]])/Table2[[#This Row],[200D EMA]]</f>
        <v>-2.3156518075116338E-2</v>
      </c>
      <c r="V462">
        <v>0.93483505343170203</v>
      </c>
      <c r="W462">
        <v>116.5</v>
      </c>
      <c r="X462">
        <v>120.49</v>
      </c>
      <c r="Y462">
        <v>116.5</v>
      </c>
      <c r="Z462">
        <v>125.22</v>
      </c>
      <c r="AA462">
        <v>105.22</v>
      </c>
      <c r="AB462">
        <v>125.49</v>
      </c>
      <c r="AC462" s="1">
        <f>(Table2[[#This Row],[Close Price]]/Table2[[#This Row],[Day Low]])-1</f>
        <v>1.2446351931330479E-2</v>
      </c>
      <c r="AD462" s="1">
        <f>(Table2[[#This Row],[Day High]]/Table2[[#This Row],[Close Price]])-1</f>
        <v>2.1534548537515796E-2</v>
      </c>
      <c r="AE462" s="1">
        <f>(Table2[[#This Row],[Close Price]]/Table2[[#This Row],[Current Week Low]])-1</f>
        <v>1.2446351931330479E-2</v>
      </c>
      <c r="AF462" s="1">
        <f>(Table2[[#This Row],[Current Week High]]/Table2[[#This Row],[Close Price]])-1</f>
        <v>6.1636286562102516E-2</v>
      </c>
      <c r="AG462" s="1">
        <f>(Table2[[#This Row],[Close Price]]/Table2[[#This Row],[Current Month Low]])-1</f>
        <v>0.12098460368751196</v>
      </c>
      <c r="AH462" s="1">
        <f>(Table2[[#This Row],[Current Month High]]/Table2[[#This Row],[Close Price]])-1</f>
        <v>6.3925392115303126E-2</v>
      </c>
      <c r="AI462">
        <v>39.347181008901998</v>
      </c>
      <c r="AJ462">
        <v>50.638569604086797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-0.03</v>
      </c>
      <c r="AM462" t="s">
        <v>3149</v>
      </c>
      <c r="AN462">
        <v>6.15</v>
      </c>
      <c r="AO462" t="s">
        <v>3150</v>
      </c>
      <c r="AP462">
        <v>-2.4539341940499001E-2</v>
      </c>
      <c r="AQ462">
        <f>(Table2[[#This Row],[Sharpe Ratio]]-AVERAGE(Table2[Sharpe Ratio]))/_xlfn.STDEV.P(Table2[Sharpe Ratio])</f>
        <v>-0.94030867285315911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212</v>
      </c>
      <c r="AT462">
        <f>_xlfn.RANK.AVG(Table2[[#This Row],[6M Return vs Nifty Z-Score]],Table2[6M Return vs Nifty Z-Score])</f>
        <v>481</v>
      </c>
      <c r="AU462">
        <f>_xlfn.RANK.AVG(Table2[[#This Row],[Sharpe Ratio Z-Score]],Table2[Sharpe Ratio Z-Score])</f>
        <v>613</v>
      </c>
      <c r="AV462">
        <f>(Table2[[#This Row],[Rank 1Y]]+Table2[[#This Row],[Rank 6M]]+Table2[[#This Row],[Rank Sharpe]])/3</f>
        <v>435.33333333333331</v>
      </c>
    </row>
    <row r="463" spans="1:48" x14ac:dyDescent="0.3">
      <c r="A463" t="s">
        <v>1521</v>
      </c>
      <c r="B463" t="s">
        <v>1522</v>
      </c>
      <c r="C463" t="s">
        <v>3107</v>
      </c>
      <c r="D463" t="s">
        <v>48</v>
      </c>
      <c r="E463">
        <v>6329.6545444000003</v>
      </c>
      <c r="F463">
        <v>944.9</v>
      </c>
      <c r="G463">
        <v>1.7543268189762899</v>
      </c>
      <c r="H463">
        <f>(Table2[[#This Row],[1Y Return vs Nifty]]-AVERAGE(Table2[1Y Return vs Nifty]))/_xlfn.STDEV.P(Table2[1Y Return vs Nifty])</f>
        <v>-0.28544245707308824</v>
      </c>
      <c r="I463">
        <v>-12.2953293346593</v>
      </c>
      <c r="J463">
        <f>(Table2[[#This Row],[1M Return vs Nifty]]-AVERAGE(Table2[1M Return vs Nifty]))/_xlfn.STDEV.P(Table2[1M Return vs Nifty])</f>
        <v>-1.077626997041222</v>
      </c>
      <c r="K463">
        <v>-26.697263963941602</v>
      </c>
      <c r="L463">
        <f>(Table2[[#This Row],[6M Return vs Nifty]]-AVERAGE(Table2[6M Return vs Nifty]))/_xlfn.STDEV.P(Table2[6M Return vs Nifty])</f>
        <v>-0.97904008518944241</v>
      </c>
      <c r="M463">
        <v>-4.24912808264716</v>
      </c>
      <c r="N463">
        <f>(Table2[[#This Row],[1W Return vs Nifty]]-AVERAGE(Table2[1W Return vs Nifty]))/_xlfn.STDEV.P(Table2[1W Return vs Nifty])</f>
        <v>-1.3301439929194179</v>
      </c>
      <c r="O463">
        <v>1030.03</v>
      </c>
      <c r="P463">
        <v>1095.01061757659</v>
      </c>
      <c r="Q463">
        <v>1105.3306485206499</v>
      </c>
      <c r="R463">
        <v>14.8634433121473</v>
      </c>
      <c r="S463" s="1">
        <f>(Table2[[#This Row],[Close Price]]-Table2[[#This Row],[20D EMA]])/Table2[[#This Row],[20D EMA]]</f>
        <v>-8.264807821131423E-2</v>
      </c>
      <c r="T463" s="1">
        <f>(Table2[[#This Row],[Close Price]]-Table2[[#This Row],[50D EMA]])/Table2[[#This Row],[50D EMA]]</f>
        <v>-0.13708599274480607</v>
      </c>
      <c r="U463" s="1">
        <f>(Table2[[#This Row],[Close Price]]-Table2[[#This Row],[200D EMA]])/Table2[[#This Row],[200D EMA]]</f>
        <v>-0.1451426762981437</v>
      </c>
      <c r="V463">
        <v>0.56612371659618499</v>
      </c>
      <c r="W463">
        <v>929.55</v>
      </c>
      <c r="X463">
        <v>957.9</v>
      </c>
      <c r="Y463">
        <v>915</v>
      </c>
      <c r="Z463">
        <v>1001</v>
      </c>
      <c r="AA463">
        <v>915</v>
      </c>
      <c r="AB463">
        <v>1083.95</v>
      </c>
      <c r="AC463" s="1">
        <f>(Table2[[#This Row],[Close Price]]/Table2[[#This Row],[Day Low]])-1</f>
        <v>1.6513366682803454E-2</v>
      </c>
      <c r="AD463" s="1">
        <f>(Table2[[#This Row],[Day High]]/Table2[[#This Row],[Close Price]])-1</f>
        <v>1.3758069636998549E-2</v>
      </c>
      <c r="AE463" s="1">
        <f>(Table2[[#This Row],[Close Price]]/Table2[[#This Row],[Current Week Low]])-1</f>
        <v>3.2677595628415324E-2</v>
      </c>
      <c r="AF463" s="1">
        <f>(Table2[[#This Row],[Current Week High]]/Table2[[#This Row],[Close Price]])-1</f>
        <v>5.9371362048894039E-2</v>
      </c>
      <c r="AG463" s="1">
        <f>(Table2[[#This Row],[Close Price]]/Table2[[#This Row],[Current Month Low]])-1</f>
        <v>3.2677595628415324E-2</v>
      </c>
      <c r="AH463" s="1">
        <f>(Table2[[#This Row],[Current Month High]]/Table2[[#This Row],[Close Price]])-1</f>
        <v>0.14715842946343538</v>
      </c>
      <c r="AI463">
        <v>63.239496242988601</v>
      </c>
      <c r="AJ463">
        <v>26.3573147900508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-0.17</v>
      </c>
      <c r="AM463" t="s">
        <v>3149</v>
      </c>
      <c r="AN463">
        <v>-12.28</v>
      </c>
      <c r="AO463" t="s">
        <v>3149</v>
      </c>
      <c r="AP463">
        <v>9.2295818173238994E-2</v>
      </c>
      <c r="AQ463">
        <f>(Table2[[#This Row],[Sharpe Ratio]]-AVERAGE(Table2[Sharpe Ratio]))/_xlfn.STDEV.P(Table2[Sharpe Ratio])</f>
        <v>0.420415295265051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409</v>
      </c>
      <c r="AT463">
        <f>_xlfn.RANK.AVG(Table2[[#This Row],[6M Return vs Nifty Z-Score]],Table2[6M Return vs Nifty Z-Score])</f>
        <v>658</v>
      </c>
      <c r="AU463">
        <f>_xlfn.RANK.AVG(Table2[[#This Row],[Sharpe Ratio Z-Score]],Table2[Sharpe Ratio Z-Score])</f>
        <v>239</v>
      </c>
      <c r="AV463">
        <f>(Table2[[#This Row],[Rank 1Y]]+Table2[[#This Row],[Rank 6M]]+Table2[[#This Row],[Rank Sharpe]])/3</f>
        <v>435.33333333333331</v>
      </c>
    </row>
    <row r="464" spans="1:48" x14ac:dyDescent="0.3">
      <c r="A464" t="s">
        <v>689</v>
      </c>
      <c r="B464" t="s">
        <v>690</v>
      </c>
      <c r="C464" t="s">
        <v>3108</v>
      </c>
      <c r="D464" t="s">
        <v>247</v>
      </c>
      <c r="E464">
        <v>25207.832417459998</v>
      </c>
      <c r="F464">
        <v>3026.1</v>
      </c>
      <c r="G464">
        <v>-5.9645875760966502</v>
      </c>
      <c r="H464">
        <f>(Table2[[#This Row],[1Y Return vs Nifty]]-AVERAGE(Table2[1Y Return vs Nifty]))/_xlfn.STDEV.P(Table2[1Y Return vs Nifty])</f>
        <v>-0.44243470503434618</v>
      </c>
      <c r="I464">
        <v>-4.0287559549923504</v>
      </c>
      <c r="J464">
        <f>(Table2[[#This Row],[1M Return vs Nifty]]-AVERAGE(Table2[1M Return vs Nifty]))/_xlfn.STDEV.P(Table2[1M Return vs Nifty])</f>
        <v>-0.20502363862455816</v>
      </c>
      <c r="K464">
        <v>14.727660747475101</v>
      </c>
      <c r="L464">
        <f>(Table2[[#This Row],[6M Return vs Nifty]]-AVERAGE(Table2[6M Return vs Nifty]))/_xlfn.STDEV.P(Table2[6M Return vs Nifty])</f>
        <v>0.42241613274062106</v>
      </c>
      <c r="M464">
        <v>3.5250094090050399</v>
      </c>
      <c r="N464">
        <f>(Table2[[#This Row],[1W Return vs Nifty]]-AVERAGE(Table2[1W Return vs Nifty]))/_xlfn.STDEV.P(Table2[1W Return vs Nifty])</f>
        <v>0.56574577812788385</v>
      </c>
      <c r="O464">
        <v>3082.18</v>
      </c>
      <c r="P464">
        <v>3167.4171324867102</v>
      </c>
      <c r="Q464">
        <v>2925.5026649575598</v>
      </c>
      <c r="R464">
        <v>45.115519067140497</v>
      </c>
      <c r="S464" s="1">
        <f>(Table2[[#This Row],[Close Price]]-Table2[[#This Row],[20D EMA]])/Table2[[#This Row],[20D EMA]]</f>
        <v>-1.8194913989449005E-2</v>
      </c>
      <c r="T464" s="1">
        <f>(Table2[[#This Row],[Close Price]]-Table2[[#This Row],[50D EMA]])/Table2[[#This Row],[50D EMA]]</f>
        <v>-4.4615889406320004E-2</v>
      </c>
      <c r="U464" s="1">
        <f>(Table2[[#This Row],[Close Price]]-Table2[[#This Row],[200D EMA]])/Table2[[#This Row],[200D EMA]]</f>
        <v>3.4386341960108757E-2</v>
      </c>
      <c r="V464">
        <v>0.73029287172671498</v>
      </c>
      <c r="W464">
        <v>3011.1</v>
      </c>
      <c r="X464">
        <v>3051.9</v>
      </c>
      <c r="Y464">
        <v>2918</v>
      </c>
      <c r="Z464">
        <v>3073.2</v>
      </c>
      <c r="AA464">
        <v>2918</v>
      </c>
      <c r="AB464">
        <v>3148.45</v>
      </c>
      <c r="AC464" s="1">
        <f>(Table2[[#This Row],[Close Price]]/Table2[[#This Row],[Day Low]])-1</f>
        <v>4.9815681976685955E-3</v>
      </c>
      <c r="AD464" s="1">
        <f>(Table2[[#This Row],[Day High]]/Table2[[#This Row],[Close Price]])-1</f>
        <v>8.5258253197184608E-3</v>
      </c>
      <c r="AE464" s="1">
        <f>(Table2[[#This Row],[Close Price]]/Table2[[#This Row],[Current Week Low]])-1</f>
        <v>3.7045921864290676E-2</v>
      </c>
      <c r="AF464" s="1">
        <f>(Table2[[#This Row],[Current Week High]]/Table2[[#This Row],[Close Price]])-1</f>
        <v>1.5564588083672115E-2</v>
      </c>
      <c r="AG464" s="1">
        <f>(Table2[[#This Row],[Close Price]]/Table2[[#This Row],[Current Month Low]])-1</f>
        <v>3.7045921864290676E-2</v>
      </c>
      <c r="AH464" s="1">
        <f>(Table2[[#This Row],[Current Month High]]/Table2[[#This Row],[Close Price]])-1</f>
        <v>4.0431578599517515E-2</v>
      </c>
      <c r="AI464">
        <v>20.7478272363768</v>
      </c>
      <c r="AJ464">
        <v>55.687606112054297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-0.06</v>
      </c>
      <c r="AM464" t="s">
        <v>3149</v>
      </c>
      <c r="AN464">
        <v>-2</v>
      </c>
      <c r="AO464" t="s">
        <v>3149</v>
      </c>
      <c r="AP464">
        <v>-4.5010075963733999E-2</v>
      </c>
      <c r="AQ464">
        <f>(Table2[[#This Row],[Sharpe Ratio]]-AVERAGE(Table2[Sharpe Ratio]))/_xlfn.STDEV.P(Table2[Sharpe Ratio])</f>
        <v>-1.1787216506183471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464</v>
      </c>
      <c r="AT464">
        <f>_xlfn.RANK.AVG(Table2[[#This Row],[6M Return vs Nifty Z-Score]],Table2[6M Return vs Nifty Z-Score])</f>
        <v>191</v>
      </c>
      <c r="AU464">
        <f>_xlfn.RANK.AVG(Table2[[#This Row],[Sharpe Ratio Z-Score]],Table2[Sharpe Ratio Z-Score])</f>
        <v>652</v>
      </c>
      <c r="AV464">
        <f>(Table2[[#This Row],[Rank 1Y]]+Table2[[#This Row],[Rank 6M]]+Table2[[#This Row],[Rank Sharpe]])/3</f>
        <v>435.66666666666669</v>
      </c>
    </row>
    <row r="465" spans="1:48" x14ac:dyDescent="0.3">
      <c r="A465" t="s">
        <v>639</v>
      </c>
      <c r="B465" t="s">
        <v>640</v>
      </c>
      <c r="C465" t="s">
        <v>3107</v>
      </c>
      <c r="D465" t="s">
        <v>48</v>
      </c>
      <c r="E465">
        <v>27658.62</v>
      </c>
      <c r="F465">
        <v>45.8</v>
      </c>
      <c r="G465">
        <v>9.6169432858258794</v>
      </c>
      <c r="H465">
        <f>(Table2[[#This Row],[1Y Return vs Nifty]]-AVERAGE(Table2[1Y Return vs Nifty]))/_xlfn.STDEV.P(Table2[1Y Return vs Nifty])</f>
        <v>-0.1255275039061208</v>
      </c>
      <c r="I465">
        <v>-11.826716011232699</v>
      </c>
      <c r="J465">
        <f>(Table2[[#This Row],[1M Return vs Nifty]]-AVERAGE(Table2[1M Return vs Nifty]))/_xlfn.STDEV.P(Table2[1M Return vs Nifty])</f>
        <v>-1.0281610888540837</v>
      </c>
      <c r="K465">
        <v>-37.554051946136802</v>
      </c>
      <c r="L465">
        <f>(Table2[[#This Row],[6M Return vs Nifty]]-AVERAGE(Table2[6M Return vs Nifty]))/_xlfn.STDEV.P(Table2[6M Return vs Nifty])</f>
        <v>-1.3463385928003089</v>
      </c>
      <c r="M465">
        <v>-1.6511920956988599</v>
      </c>
      <c r="N465">
        <f>(Table2[[#This Row],[1W Return vs Nifty]]-AVERAGE(Table2[1W Return vs Nifty]))/_xlfn.STDEV.P(Table2[1W Return vs Nifty])</f>
        <v>-0.69658171430268256</v>
      </c>
      <c r="O465">
        <v>50.96</v>
      </c>
      <c r="P465">
        <v>55.149453807144397</v>
      </c>
      <c r="Q465">
        <v>57.5150407021194</v>
      </c>
      <c r="R465">
        <v>18.146772009301898</v>
      </c>
      <c r="S465" s="1">
        <f>(Table2[[#This Row],[Close Price]]-Table2[[#This Row],[20D EMA]])/Table2[[#This Row],[20D EMA]]</f>
        <v>-0.10125588697017275</v>
      </c>
      <c r="T465" s="1">
        <f>(Table2[[#This Row],[Close Price]]-Table2[[#This Row],[50D EMA]])/Table2[[#This Row],[50D EMA]]</f>
        <v>-0.16952939987110469</v>
      </c>
      <c r="U465" s="1">
        <f>(Table2[[#This Row],[Close Price]]-Table2[[#This Row],[200D EMA]])/Table2[[#This Row],[200D EMA]]</f>
        <v>-0.20368655849160705</v>
      </c>
      <c r="V465">
        <v>0.80955837803069497</v>
      </c>
      <c r="W465">
        <v>45.06</v>
      </c>
      <c r="X465">
        <v>47.76</v>
      </c>
      <c r="Y465">
        <v>45.06</v>
      </c>
      <c r="Z465">
        <v>48.83</v>
      </c>
      <c r="AA465">
        <v>45.06</v>
      </c>
      <c r="AB465">
        <v>53.59</v>
      </c>
      <c r="AC465" s="1">
        <f>(Table2[[#This Row],[Close Price]]/Table2[[#This Row],[Day Low]])-1</f>
        <v>1.6422547714158853E-2</v>
      </c>
      <c r="AD465" s="1">
        <f>(Table2[[#This Row],[Day High]]/Table2[[#This Row],[Close Price]])-1</f>
        <v>4.2794759825327544E-2</v>
      </c>
      <c r="AE465" s="1">
        <f>(Table2[[#This Row],[Close Price]]/Table2[[#This Row],[Current Week Low]])-1</f>
        <v>1.6422547714158853E-2</v>
      </c>
      <c r="AF465" s="1">
        <f>(Table2[[#This Row],[Current Week High]]/Table2[[#This Row],[Close Price]])-1</f>
        <v>6.6157205240174655E-2</v>
      </c>
      <c r="AG465" s="1">
        <f>(Table2[[#This Row],[Close Price]]/Table2[[#This Row],[Current Month Low]])-1</f>
        <v>1.6422547714158853E-2</v>
      </c>
      <c r="AH465" s="1">
        <f>(Table2[[#This Row],[Current Month High]]/Table2[[#This Row],[Close Price]])-1</f>
        <v>0.17008733624454164</v>
      </c>
      <c r="AI465">
        <v>70.633187772925695</v>
      </c>
      <c r="AJ465">
        <v>27.2222222222222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-0.18</v>
      </c>
      <c r="AM465" t="s">
        <v>3149</v>
      </c>
      <c r="AN465">
        <v>-14.38</v>
      </c>
      <c r="AO465" t="s">
        <v>3149</v>
      </c>
      <c r="AP465">
        <v>8.5302674115053004E-2</v>
      </c>
      <c r="AQ465">
        <f>(Table2[[#This Row],[Sharpe Ratio]]-AVERAGE(Table2[Sharpe Ratio]))/_xlfn.STDEV.P(Table2[Sharpe Ratio])</f>
        <v>0.33896944691585851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341</v>
      </c>
      <c r="AT465">
        <f>_xlfn.RANK.AVG(Table2[[#This Row],[6M Return vs Nifty Z-Score]],Table2[6M Return vs Nifty Z-Score])</f>
        <v>711</v>
      </c>
      <c r="AU465">
        <f>_xlfn.RANK.AVG(Table2[[#This Row],[Sharpe Ratio Z-Score]],Table2[Sharpe Ratio Z-Score])</f>
        <v>262</v>
      </c>
      <c r="AV465">
        <f>(Table2[[#This Row],[Rank 1Y]]+Table2[[#This Row],[Rank 6M]]+Table2[[#This Row],[Rank Sharpe]])/3</f>
        <v>438</v>
      </c>
    </row>
    <row r="466" spans="1:48" x14ac:dyDescent="0.3">
      <c r="A466" t="s">
        <v>1420</v>
      </c>
      <c r="B466" t="s">
        <v>1421</v>
      </c>
      <c r="C466" t="s">
        <v>3104</v>
      </c>
      <c r="D466" t="s">
        <v>21</v>
      </c>
      <c r="E466">
        <v>7197.54648076799</v>
      </c>
      <c r="F466">
        <v>25.92</v>
      </c>
      <c r="G466">
        <v>13.2831522556544</v>
      </c>
      <c r="H466">
        <f>(Table2[[#This Row],[1Y Return vs Nifty]]-AVERAGE(Table2[1Y Return vs Nifty]))/_xlfn.STDEV.P(Table2[1Y Return vs Nifty])</f>
        <v>-5.0961786732667387E-2</v>
      </c>
      <c r="I466">
        <v>-2.03874446512528</v>
      </c>
      <c r="J466">
        <f>(Table2[[#This Row],[1M Return vs Nifty]]-AVERAGE(Table2[1M Return vs Nifty]))/_xlfn.STDEV.P(Table2[1M Return vs Nifty])</f>
        <v>5.0380918642741329E-3</v>
      </c>
      <c r="K466">
        <v>-18.914159350459499</v>
      </c>
      <c r="L466">
        <f>(Table2[[#This Row],[6M Return vs Nifty]]-AVERAGE(Table2[6M Return vs Nifty]))/_xlfn.STDEV.P(Table2[6M Return vs Nifty])</f>
        <v>-0.71572807119419424</v>
      </c>
      <c r="M466">
        <v>0.55324449853736601</v>
      </c>
      <c r="N466">
        <f>(Table2[[#This Row],[1W Return vs Nifty]]-AVERAGE(Table2[1W Return vs Nifty]))/_xlfn.STDEV.P(Table2[1W Return vs Nifty])</f>
        <v>-0.15898268232999357</v>
      </c>
      <c r="O466">
        <v>27.57</v>
      </c>
      <c r="P466">
        <v>28.148714556741002</v>
      </c>
      <c r="Q466">
        <v>28.02756307368</v>
      </c>
      <c r="R466">
        <v>28.859346013896999</v>
      </c>
      <c r="S466" s="1">
        <f>(Table2[[#This Row],[Close Price]]-Table2[[#This Row],[20D EMA]])/Table2[[#This Row],[20D EMA]]</f>
        <v>-5.984766050054402E-2</v>
      </c>
      <c r="T466" s="1">
        <f>(Table2[[#This Row],[Close Price]]-Table2[[#This Row],[50D EMA]])/Table2[[#This Row],[50D EMA]]</f>
        <v>-7.9176423926870632E-2</v>
      </c>
      <c r="U466" s="1">
        <f>(Table2[[#This Row],[Close Price]]-Table2[[#This Row],[200D EMA]])/Table2[[#This Row],[200D EMA]]</f>
        <v>-7.5196087085400556E-2</v>
      </c>
      <c r="V466">
        <v>0.59427616777770598</v>
      </c>
      <c r="W466">
        <v>25.87</v>
      </c>
      <c r="X466">
        <v>26.69</v>
      </c>
      <c r="Y466">
        <v>25.87</v>
      </c>
      <c r="Z466">
        <v>27.48</v>
      </c>
      <c r="AA466">
        <v>25.87</v>
      </c>
      <c r="AB466">
        <v>29.5</v>
      </c>
      <c r="AC466" s="1">
        <f>(Table2[[#This Row],[Close Price]]/Table2[[#This Row],[Day Low]])-1</f>
        <v>1.9327406262079627E-3</v>
      </c>
      <c r="AD466" s="1">
        <f>(Table2[[#This Row],[Day High]]/Table2[[#This Row],[Close Price]])-1</f>
        <v>2.9706790123456672E-2</v>
      </c>
      <c r="AE466" s="1">
        <f>(Table2[[#This Row],[Close Price]]/Table2[[#This Row],[Current Week Low]])-1</f>
        <v>1.9327406262079627E-3</v>
      </c>
      <c r="AF466" s="1">
        <f>(Table2[[#This Row],[Current Week High]]/Table2[[#This Row],[Close Price]])-1</f>
        <v>6.0185185185185119E-2</v>
      </c>
      <c r="AG466" s="1">
        <f>(Table2[[#This Row],[Close Price]]/Table2[[#This Row],[Current Month Low]])-1</f>
        <v>1.9327406262079627E-3</v>
      </c>
      <c r="AH466" s="1">
        <f>(Table2[[#This Row],[Current Month High]]/Table2[[#This Row],[Close Price]])-1</f>
        <v>0.13811728395061729</v>
      </c>
      <c r="AI466">
        <v>56.260776605283098</v>
      </c>
      <c r="AJ466">
        <v>36.331449312937501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-0.13</v>
      </c>
      <c r="AM466" t="s">
        <v>3149</v>
      </c>
      <c r="AN466">
        <v>-11.32</v>
      </c>
      <c r="AO466" t="s">
        <v>3149</v>
      </c>
      <c r="AP466">
        <v>2.8386381290684999E-2</v>
      </c>
      <c r="AQ466">
        <f>(Table2[[#This Row],[Sharpe Ratio]]-AVERAGE(Table2[Sharpe Ratio]))/_xlfn.STDEV.P(Table2[Sharpe Ratio])</f>
        <v>-0.32390775329645527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316</v>
      </c>
      <c r="AT466">
        <f>_xlfn.RANK.AVG(Table2[[#This Row],[6M Return vs Nifty Z-Score]],Table2[6M Return vs Nifty Z-Score])</f>
        <v>573</v>
      </c>
      <c r="AU466">
        <f>_xlfn.RANK.AVG(Table2[[#This Row],[Sharpe Ratio Z-Score]],Table2[Sharpe Ratio Z-Score])</f>
        <v>425</v>
      </c>
      <c r="AV466">
        <f>(Table2[[#This Row],[Rank 1Y]]+Table2[[#This Row],[Rank 6M]]+Table2[[#This Row],[Rank Sharpe]])/3</f>
        <v>438</v>
      </c>
    </row>
    <row r="467" spans="1:48" x14ac:dyDescent="0.3">
      <c r="A467" t="s">
        <v>164</v>
      </c>
      <c r="B467" t="s">
        <v>165</v>
      </c>
      <c r="C467" t="s">
        <v>3118</v>
      </c>
      <c r="D467" t="s">
        <v>166</v>
      </c>
      <c r="E467">
        <v>149433.190836525</v>
      </c>
      <c r="F467">
        <v>2938.05</v>
      </c>
      <c r="G467">
        <v>2.2599659343548502</v>
      </c>
      <c r="H467">
        <f>(Table2[[#This Row],[1Y Return vs Nifty]]-AVERAGE(Table2[1Y Return vs Nifty]))/_xlfn.STDEV.P(Table2[1Y Return vs Nifty])</f>
        <v>-0.27515844337407741</v>
      </c>
      <c r="I467">
        <v>-0.119707593219674</v>
      </c>
      <c r="J467">
        <f>(Table2[[#This Row],[1M Return vs Nifty]]-AVERAGE(Table2[1M Return vs Nifty]))/_xlfn.STDEV.P(Table2[1M Return vs Nifty])</f>
        <v>0.20760788014790593</v>
      </c>
      <c r="K467">
        <v>-6.2038364171633198</v>
      </c>
      <c r="L467">
        <f>(Table2[[#This Row],[6M Return vs Nifty]]-AVERAGE(Table2[6M Return vs Nifty]))/_xlfn.STDEV.P(Table2[6M Return vs Nifty])</f>
        <v>-0.28572219355266498</v>
      </c>
      <c r="M467">
        <v>0.84179252674717997</v>
      </c>
      <c r="N467">
        <f>(Table2[[#This Row],[1W Return vs Nifty]]-AVERAGE(Table2[1W Return vs Nifty]))/_xlfn.STDEV.P(Table2[1W Return vs Nifty])</f>
        <v>-8.8614071570757888E-2</v>
      </c>
      <c r="O467">
        <v>3080.23</v>
      </c>
      <c r="P467">
        <v>3128.9504013392202</v>
      </c>
      <c r="Q467">
        <v>3023.4681957948701</v>
      </c>
      <c r="R467">
        <v>23.943865061750301</v>
      </c>
      <c r="S467" s="1">
        <f>(Table2[[#This Row],[Close Price]]-Table2[[#This Row],[20D EMA]])/Table2[[#This Row],[20D EMA]]</f>
        <v>-4.6158890732185529E-2</v>
      </c>
      <c r="T467" s="1">
        <f>(Table2[[#This Row],[Close Price]]-Table2[[#This Row],[50D EMA]])/Table2[[#This Row],[50D EMA]]</f>
        <v>-6.1011002685601168E-2</v>
      </c>
      <c r="U467" s="1">
        <f>(Table2[[#This Row],[Close Price]]-Table2[[#This Row],[200D EMA]])/Table2[[#This Row],[200D EMA]]</f>
        <v>-2.8251726250559571E-2</v>
      </c>
      <c r="V467">
        <v>0.56592199830867995</v>
      </c>
      <c r="W467">
        <v>2925.9</v>
      </c>
      <c r="X467">
        <v>3020</v>
      </c>
      <c r="Y467">
        <v>2925.9</v>
      </c>
      <c r="Z467">
        <v>3075.3</v>
      </c>
      <c r="AA467">
        <v>2925.9</v>
      </c>
      <c r="AB467">
        <v>3220</v>
      </c>
      <c r="AC467" s="1">
        <f>(Table2[[#This Row],[Close Price]]/Table2[[#This Row],[Day Low]])-1</f>
        <v>4.1525684404799534E-3</v>
      </c>
      <c r="AD467" s="1">
        <f>(Table2[[#This Row],[Day High]]/Table2[[#This Row],[Close Price]])-1</f>
        <v>2.7892649886829712E-2</v>
      </c>
      <c r="AE467" s="1">
        <f>(Table2[[#This Row],[Close Price]]/Table2[[#This Row],[Current Week Low]])-1</f>
        <v>4.1525684404799534E-3</v>
      </c>
      <c r="AF467" s="1">
        <f>(Table2[[#This Row],[Current Week High]]/Table2[[#This Row],[Close Price]])-1</f>
        <v>4.6714657681115046E-2</v>
      </c>
      <c r="AG467" s="1">
        <f>(Table2[[#This Row],[Close Price]]/Table2[[#This Row],[Current Month Low]])-1</f>
        <v>4.1525684404799534E-3</v>
      </c>
      <c r="AH467" s="1">
        <f>(Table2[[#This Row],[Current Month High]]/Table2[[#This Row],[Close Price]])-1</f>
        <v>9.5965010806487339E-2</v>
      </c>
      <c r="AI467">
        <v>16.233556270315301</v>
      </c>
      <c r="AJ467">
        <v>18.869985637125001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0.08</v>
      </c>
      <c r="AM467" t="s">
        <v>3150</v>
      </c>
      <c r="AN467">
        <v>-6.99</v>
      </c>
      <c r="AO467" t="s">
        <v>3149</v>
      </c>
      <c r="AP467">
        <v>4.6130623460210003E-3</v>
      </c>
      <c r="AQ467">
        <f>(Table2[[#This Row],[Sharpe Ratio]]-AVERAGE(Table2[Sharpe Ratio]))/_xlfn.STDEV.P(Table2[Sharpe Ratio])</f>
        <v>-0.60078437894777148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407</v>
      </c>
      <c r="AT467">
        <f>_xlfn.RANK.AVG(Table2[[#This Row],[6M Return vs Nifty Z-Score]],Table2[6M Return vs Nifty Z-Score])</f>
        <v>415</v>
      </c>
      <c r="AU467">
        <f>_xlfn.RANK.AVG(Table2[[#This Row],[Sharpe Ratio Z-Score]],Table2[Sharpe Ratio Z-Score])</f>
        <v>495</v>
      </c>
      <c r="AV467">
        <f>(Table2[[#This Row],[Rank 1Y]]+Table2[[#This Row],[Rank 6M]]+Table2[[#This Row],[Rank Sharpe]])/3</f>
        <v>439</v>
      </c>
    </row>
    <row r="468" spans="1:48" x14ac:dyDescent="0.3">
      <c r="A468" t="s">
        <v>751</v>
      </c>
      <c r="B468" t="s">
        <v>752</v>
      </c>
      <c r="C468" t="s">
        <v>3112</v>
      </c>
      <c r="D468" t="s">
        <v>276</v>
      </c>
      <c r="E468">
        <v>22023.046610550002</v>
      </c>
      <c r="F468">
        <v>1836.55</v>
      </c>
      <c r="G468">
        <v>-1.41028479814939</v>
      </c>
      <c r="H468">
        <f>(Table2[[#This Row],[1Y Return vs Nifty]]-AVERAGE(Table2[1Y Return vs Nifty]))/_xlfn.STDEV.P(Table2[1Y Return vs Nifty])</f>
        <v>-0.34980636451763736</v>
      </c>
      <c r="I468">
        <v>-15.177134795397601</v>
      </c>
      <c r="J468">
        <f>(Table2[[#This Row],[1M Return vs Nifty]]-AVERAGE(Table2[1M Return vs Nifty]))/_xlfn.STDEV.P(Table2[1M Return vs Nifty])</f>
        <v>-1.3818247592638364</v>
      </c>
      <c r="K468">
        <v>13.636727182954401</v>
      </c>
      <c r="L468">
        <f>(Table2[[#This Row],[6M Return vs Nifty]]-AVERAGE(Table2[6M Return vs Nifty]))/_xlfn.STDEV.P(Table2[6M Return vs Nifty])</f>
        <v>0.38550850676430204</v>
      </c>
      <c r="M468">
        <v>4.5718632191389599</v>
      </c>
      <c r="N468">
        <f>(Table2[[#This Row],[1W Return vs Nifty]]-AVERAGE(Table2[1W Return vs Nifty]))/_xlfn.STDEV.P(Table2[1W Return vs Nifty])</f>
        <v>0.82104347932572941</v>
      </c>
      <c r="O468">
        <v>1972.33</v>
      </c>
      <c r="P468">
        <v>2083.3806271367098</v>
      </c>
      <c r="Q468">
        <v>1877.3106858590199</v>
      </c>
      <c r="R468">
        <v>21.270205046839301</v>
      </c>
      <c r="S468" s="1">
        <f>(Table2[[#This Row],[Close Price]]-Table2[[#This Row],[20D EMA]])/Table2[[#This Row],[20D EMA]]</f>
        <v>-6.8842435089462709E-2</v>
      </c>
      <c r="T468" s="1">
        <f>(Table2[[#This Row],[Close Price]]-Table2[[#This Row],[50D EMA]])/Table2[[#This Row],[50D EMA]]</f>
        <v>-0.11847601149864825</v>
      </c>
      <c r="U468" s="1">
        <f>(Table2[[#This Row],[Close Price]]-Table2[[#This Row],[200D EMA]])/Table2[[#This Row],[200D EMA]]</f>
        <v>-2.1712274993187241E-2</v>
      </c>
      <c r="V468">
        <v>0.70401821574558499</v>
      </c>
      <c r="W468">
        <v>1720</v>
      </c>
      <c r="X468">
        <v>1836</v>
      </c>
      <c r="Y468">
        <v>1720</v>
      </c>
      <c r="Z468">
        <v>1861.25</v>
      </c>
      <c r="AA468">
        <v>1720</v>
      </c>
      <c r="AB468">
        <v>2122.9</v>
      </c>
      <c r="AC468" s="1">
        <f>(Table2[[#This Row],[Close Price]]/Table2[[#This Row],[Day Low]])-1</f>
        <v>6.7761627906976818E-2</v>
      </c>
      <c r="AD468" s="1">
        <f>(Table2[[#This Row],[Day High]]/Table2[[#This Row],[Close Price]])-1</f>
        <v>-2.9947455827494807E-4</v>
      </c>
      <c r="AE468" s="1">
        <f>(Table2[[#This Row],[Close Price]]/Table2[[#This Row],[Current Week Low]])-1</f>
        <v>6.7761627906976818E-2</v>
      </c>
      <c r="AF468" s="1">
        <f>(Table2[[#This Row],[Current Week High]]/Table2[[#This Row],[Close Price]])-1</f>
        <v>1.3449130162533018E-2</v>
      </c>
      <c r="AG468" s="1">
        <f>(Table2[[#This Row],[Close Price]]/Table2[[#This Row],[Current Month Low]])-1</f>
        <v>6.7761627906976818E-2</v>
      </c>
      <c r="AH468" s="1">
        <f>(Table2[[#This Row],[Current Month High]]/Table2[[#This Row],[Close Price]])-1</f>
        <v>0.15591734502191623</v>
      </c>
      <c r="AI468">
        <v>33.385968255696802</v>
      </c>
      <c r="AJ468">
        <v>54.839389596155399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-0.15</v>
      </c>
      <c r="AM468" t="s">
        <v>3149</v>
      </c>
      <c r="AN468">
        <v>-15.13</v>
      </c>
      <c r="AO468" t="s">
        <v>3149</v>
      </c>
      <c r="AP468">
        <v>-7.4096940335023995E-2</v>
      </c>
      <c r="AQ468">
        <f>(Table2[[#This Row],[Sharpe Ratio]]-AVERAGE(Table2[Sharpe Ratio]))/_xlfn.STDEV.P(Table2[Sharpe Ratio])</f>
        <v>-1.5174826320633839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430</v>
      </c>
      <c r="AT468">
        <f>_xlfn.RANK.AVG(Table2[[#This Row],[6M Return vs Nifty Z-Score]],Table2[6M Return vs Nifty Z-Score])</f>
        <v>198</v>
      </c>
      <c r="AU468">
        <f>_xlfn.RANK.AVG(Table2[[#This Row],[Sharpe Ratio Z-Score]],Table2[Sharpe Ratio Z-Score])</f>
        <v>690</v>
      </c>
      <c r="AV468">
        <f>(Table2[[#This Row],[Rank 1Y]]+Table2[[#This Row],[Rank 6M]]+Table2[[#This Row],[Rank Sharpe]])/3</f>
        <v>439.33333333333331</v>
      </c>
    </row>
    <row r="469" spans="1:48" x14ac:dyDescent="0.3">
      <c r="A469" t="s">
        <v>477</v>
      </c>
      <c r="B469" t="s">
        <v>478</v>
      </c>
      <c r="C469" t="s">
        <v>3104</v>
      </c>
      <c r="D469" t="s">
        <v>34</v>
      </c>
      <c r="E469">
        <v>44715.519014231999</v>
      </c>
      <c r="F469">
        <v>51.51</v>
      </c>
      <c r="G469">
        <v>-1.4164447477812501</v>
      </c>
      <c r="H469">
        <f>(Table2[[#This Row],[1Y Return vs Nifty]]-AVERAGE(Table2[1Y Return vs Nifty]))/_xlfn.STDEV.P(Table2[1Y Return vs Nifty])</f>
        <v>-0.34993164953707617</v>
      </c>
      <c r="I469">
        <v>-5.2587640209714204</v>
      </c>
      <c r="J469">
        <f>(Table2[[#This Row],[1M Return vs Nifty]]-AVERAGE(Table2[1M Return vs Nifty]))/_xlfn.STDEV.P(Table2[1M Return vs Nifty])</f>
        <v>-0.33486089040446848</v>
      </c>
      <c r="K469">
        <v>-25.122176572188199</v>
      </c>
      <c r="L469">
        <f>(Table2[[#This Row],[6M Return vs Nifty]]-AVERAGE(Table2[6M Return vs Nifty]))/_xlfn.STDEV.P(Table2[6M Return vs Nifty])</f>
        <v>-0.92575293900067235</v>
      </c>
      <c r="M469">
        <v>1.08161140910352</v>
      </c>
      <c r="N469">
        <f>(Table2[[#This Row],[1W Return vs Nifty]]-AVERAGE(Table2[1W Return vs Nifty]))/_xlfn.STDEV.P(Table2[1W Return vs Nifty])</f>
        <v>-3.0129105688484491E-2</v>
      </c>
      <c r="O469">
        <v>54.6</v>
      </c>
      <c r="P469">
        <v>56.436764718883701</v>
      </c>
      <c r="Q469">
        <v>57.258005789529498</v>
      </c>
      <c r="R469">
        <v>31.5839494201125</v>
      </c>
      <c r="S469" s="1">
        <f>(Table2[[#This Row],[Close Price]]-Table2[[#This Row],[20D EMA]])/Table2[[#This Row],[20D EMA]]</f>
        <v>-5.6593406593406656E-2</v>
      </c>
      <c r="T469" s="1">
        <f>(Table2[[#This Row],[Close Price]]-Table2[[#This Row],[50D EMA]])/Table2[[#This Row],[50D EMA]]</f>
        <v>-8.7297079189856741E-2</v>
      </c>
      <c r="U469" s="1">
        <f>(Table2[[#This Row],[Close Price]]-Table2[[#This Row],[200D EMA]])/Table2[[#This Row],[200D EMA]]</f>
        <v>-0.1003878097092339</v>
      </c>
      <c r="V469">
        <v>0.84896690169866496</v>
      </c>
      <c r="W469">
        <v>50.93</v>
      </c>
      <c r="X469">
        <v>52.39</v>
      </c>
      <c r="Y469">
        <v>50.91</v>
      </c>
      <c r="Z469">
        <v>54.73</v>
      </c>
      <c r="AA469">
        <v>50.91</v>
      </c>
      <c r="AB469">
        <v>59.67</v>
      </c>
      <c r="AC469" s="1">
        <f>(Table2[[#This Row],[Close Price]]/Table2[[#This Row],[Day Low]])-1</f>
        <v>1.1388179854702418E-2</v>
      </c>
      <c r="AD469" s="1">
        <f>(Table2[[#This Row],[Day High]]/Table2[[#This Row],[Close Price]])-1</f>
        <v>1.708406134731133E-2</v>
      </c>
      <c r="AE469" s="1">
        <f>(Table2[[#This Row],[Close Price]]/Table2[[#This Row],[Current Week Low]])-1</f>
        <v>1.1785503830288757E-2</v>
      </c>
      <c r="AF469" s="1">
        <f>(Table2[[#This Row],[Current Week High]]/Table2[[#This Row],[Close Price]])-1</f>
        <v>6.2512133566297701E-2</v>
      </c>
      <c r="AG469" s="1">
        <f>(Table2[[#This Row],[Close Price]]/Table2[[#This Row],[Current Month Low]])-1</f>
        <v>1.1785503830288757E-2</v>
      </c>
      <c r="AH469" s="1">
        <f>(Table2[[#This Row],[Current Month High]]/Table2[[#This Row],[Close Price]])-1</f>
        <v>0.15841584158415856</v>
      </c>
      <c r="AI469">
        <v>49.291399728208098</v>
      </c>
      <c r="AJ469">
        <v>18.142201834862298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-0.13</v>
      </c>
      <c r="AM469" t="s">
        <v>3149</v>
      </c>
      <c r="AN469">
        <v>-11.37</v>
      </c>
      <c r="AO469" t="s">
        <v>3149</v>
      </c>
      <c r="AP469">
        <v>9.1246489291869001E-2</v>
      </c>
      <c r="AQ469">
        <f>(Table2[[#This Row],[Sharpe Ratio]]-AVERAGE(Table2[Sharpe Ratio]))/_xlfn.STDEV.P(Table2[Sharpe Ratio])</f>
        <v>0.40819425702682866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431</v>
      </c>
      <c r="AT469">
        <f>_xlfn.RANK.AVG(Table2[[#This Row],[6M Return vs Nifty Z-Score]],Table2[6M Return vs Nifty Z-Score])</f>
        <v>643</v>
      </c>
      <c r="AU469">
        <f>_xlfn.RANK.AVG(Table2[[#This Row],[Sharpe Ratio Z-Score]],Table2[Sharpe Ratio Z-Score])</f>
        <v>245</v>
      </c>
      <c r="AV469">
        <f>(Table2[[#This Row],[Rank 1Y]]+Table2[[#This Row],[Rank 6M]]+Table2[[#This Row],[Rank Sharpe]])/3</f>
        <v>439.66666666666669</v>
      </c>
    </row>
    <row r="470" spans="1:48" x14ac:dyDescent="0.3">
      <c r="A470" t="s">
        <v>385</v>
      </c>
      <c r="B470" t="s">
        <v>386</v>
      </c>
      <c r="C470" t="s">
        <v>3113</v>
      </c>
      <c r="D470" t="s">
        <v>387</v>
      </c>
      <c r="E470">
        <v>57817.550149199997</v>
      </c>
      <c r="F470">
        <v>4551.6000000000004</v>
      </c>
      <c r="G470">
        <v>-5.27800713430456</v>
      </c>
      <c r="H470">
        <f>(Table2[[#This Row],[1Y Return vs Nifty]]-AVERAGE(Table2[1Y Return vs Nifty]))/_xlfn.STDEV.P(Table2[1Y Return vs Nifty])</f>
        <v>-0.42847059020597394</v>
      </c>
      <c r="I470">
        <v>-2.6851775160420699</v>
      </c>
      <c r="J470">
        <f>(Table2[[#This Row],[1M Return vs Nifty]]-AVERAGE(Table2[1M Return vs Nifty]))/_xlfn.STDEV.P(Table2[1M Return vs Nifty])</f>
        <v>-6.3198119842135123E-2</v>
      </c>
      <c r="K470">
        <v>-22.1079640126556</v>
      </c>
      <c r="L470">
        <f>(Table2[[#This Row],[6M Return vs Nifty]]-AVERAGE(Table2[6M Return vs Nifty]))/_xlfn.STDEV.P(Table2[6M Return vs Nifty])</f>
        <v>-0.82377841609814462</v>
      </c>
      <c r="M470">
        <v>4.5758561859767699</v>
      </c>
      <c r="N470">
        <f>(Table2[[#This Row],[1W Return vs Nifty]]-AVERAGE(Table2[1W Return vs Nifty]))/_xlfn.STDEV.P(Table2[1W Return vs Nifty])</f>
        <v>0.8220172497268915</v>
      </c>
      <c r="O470">
        <v>4620.84</v>
      </c>
      <c r="P470">
        <v>4856.6377787866404</v>
      </c>
      <c r="Q470">
        <v>4898.0861387180003</v>
      </c>
      <c r="R470">
        <v>46.920237058963401</v>
      </c>
      <c r="S470" s="1">
        <f>(Table2[[#This Row],[Close Price]]-Table2[[#This Row],[20D EMA]])/Table2[[#This Row],[20D EMA]]</f>
        <v>-1.4984288570909138E-2</v>
      </c>
      <c r="T470" s="1">
        <f>(Table2[[#This Row],[Close Price]]-Table2[[#This Row],[50D EMA]])/Table2[[#This Row],[50D EMA]]</f>
        <v>-6.2808426874867582E-2</v>
      </c>
      <c r="U470" s="1">
        <f>(Table2[[#This Row],[Close Price]]-Table2[[#This Row],[200D EMA]])/Table2[[#This Row],[200D EMA]]</f>
        <v>-7.0739086431968592E-2</v>
      </c>
      <c r="V470">
        <v>0.92423258832930399</v>
      </c>
      <c r="W470">
        <v>4501</v>
      </c>
      <c r="X470">
        <v>4625.95</v>
      </c>
      <c r="Y470">
        <v>4479.2</v>
      </c>
      <c r="Z470">
        <v>4684</v>
      </c>
      <c r="AA470">
        <v>4162.6000000000004</v>
      </c>
      <c r="AB470">
        <v>4781</v>
      </c>
      <c r="AC470" s="1">
        <f>(Table2[[#This Row],[Close Price]]/Table2[[#This Row],[Day Low]])-1</f>
        <v>1.1241946234170186E-2</v>
      </c>
      <c r="AD470" s="1">
        <f>(Table2[[#This Row],[Day High]]/Table2[[#This Row],[Close Price]])-1</f>
        <v>1.6334915194656796E-2</v>
      </c>
      <c r="AE470" s="1">
        <f>(Table2[[#This Row],[Close Price]]/Table2[[#This Row],[Current Week Low]])-1</f>
        <v>1.6163600642972176E-2</v>
      </c>
      <c r="AF470" s="1">
        <f>(Table2[[#This Row],[Current Week High]]/Table2[[#This Row],[Close Price]])-1</f>
        <v>2.9088672115300085E-2</v>
      </c>
      <c r="AG470" s="1">
        <f>(Table2[[#This Row],[Close Price]]/Table2[[#This Row],[Current Month Low]])-1</f>
        <v>9.345120837937837E-2</v>
      </c>
      <c r="AH470" s="1">
        <f>(Table2[[#This Row],[Current Month High]]/Table2[[#This Row],[Close Price]])-1</f>
        <v>5.0399859390104496E-2</v>
      </c>
      <c r="AI470">
        <v>41.928113190965803</v>
      </c>
      <c r="AJ470">
        <v>26.398222715912201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-0.06</v>
      </c>
      <c r="AM470" t="s">
        <v>3149</v>
      </c>
      <c r="AN470">
        <v>4.8899999999999997</v>
      </c>
      <c r="AO470" t="s">
        <v>3150</v>
      </c>
      <c r="AP470">
        <v>8.6606045798505005E-2</v>
      </c>
      <c r="AQ470">
        <f>(Table2[[#This Row],[Sharpe Ratio]]-AVERAGE(Table2[Sharpe Ratio]))/_xlfn.STDEV.P(Table2[Sharpe Ratio])</f>
        <v>0.35414920177144482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458</v>
      </c>
      <c r="AT470">
        <f>_xlfn.RANK.AVG(Table2[[#This Row],[6M Return vs Nifty Z-Score]],Table2[6M Return vs Nifty Z-Score])</f>
        <v>607</v>
      </c>
      <c r="AU470">
        <f>_xlfn.RANK.AVG(Table2[[#This Row],[Sharpe Ratio Z-Score]],Table2[Sharpe Ratio Z-Score])</f>
        <v>256</v>
      </c>
      <c r="AV470">
        <f>(Table2[[#This Row],[Rank 1Y]]+Table2[[#This Row],[Rank 6M]]+Table2[[#This Row],[Rank Sharpe]])/3</f>
        <v>440.33333333333331</v>
      </c>
    </row>
    <row r="471" spans="1:48" x14ac:dyDescent="0.3">
      <c r="A471" t="s">
        <v>290</v>
      </c>
      <c r="B471" t="s">
        <v>291</v>
      </c>
      <c r="C471" t="s">
        <v>3104</v>
      </c>
      <c r="D471" t="s">
        <v>34</v>
      </c>
      <c r="E471">
        <v>87954.403803854002</v>
      </c>
      <c r="F471">
        <v>116.02</v>
      </c>
      <c r="G471">
        <v>-12.073402529300999</v>
      </c>
      <c r="H471">
        <f>(Table2[[#This Row],[1Y Return vs Nifty]]-AVERAGE(Table2[1Y Return vs Nifty]))/_xlfn.STDEV.P(Table2[1Y Return vs Nifty])</f>
        <v>-0.56667971447441201</v>
      </c>
      <c r="I471">
        <v>8.2574820196749403</v>
      </c>
      <c r="J471">
        <f>(Table2[[#This Row],[1M Return vs Nifty]]-AVERAGE(Table2[1M Return vs Nifty]))/_xlfn.STDEV.P(Table2[1M Return vs Nifty])</f>
        <v>1.091887672339086</v>
      </c>
      <c r="K471">
        <v>-22.36856181844</v>
      </c>
      <c r="L471">
        <f>(Table2[[#This Row],[6M Return vs Nifty]]-AVERAGE(Table2[6M Return vs Nifty]))/_xlfn.STDEV.P(Table2[6M Return vs Nifty])</f>
        <v>-0.83259476079496009</v>
      </c>
      <c r="M471">
        <v>1.0533687986248099</v>
      </c>
      <c r="N471">
        <f>(Table2[[#This Row],[1W Return vs Nifty]]-AVERAGE(Table2[1W Return vs Nifty]))/_xlfn.STDEV.P(Table2[1W Return vs Nifty])</f>
        <v>-3.7016670562627238E-2</v>
      </c>
      <c r="O471">
        <v>116.17</v>
      </c>
      <c r="P471">
        <v>118.27968706643701</v>
      </c>
      <c r="Q471">
        <v>124.64618025142499</v>
      </c>
      <c r="R471">
        <v>45.005216620626598</v>
      </c>
      <c r="S471" s="1">
        <f>(Table2[[#This Row],[Close Price]]-Table2[[#This Row],[20D EMA]])/Table2[[#This Row],[20D EMA]]</f>
        <v>-1.2912111560644372E-3</v>
      </c>
      <c r="T471" s="1">
        <f>(Table2[[#This Row],[Close Price]]-Table2[[#This Row],[50D EMA]])/Table2[[#This Row],[50D EMA]]</f>
        <v>-1.9104608090210428E-2</v>
      </c>
      <c r="U471" s="1">
        <f>(Table2[[#This Row],[Close Price]]-Table2[[#This Row],[200D EMA]])/Table2[[#This Row],[200D EMA]]</f>
        <v>-6.9205331715942259E-2</v>
      </c>
      <c r="V471">
        <v>0.72627079395704497</v>
      </c>
      <c r="W471">
        <v>112.34</v>
      </c>
      <c r="X471">
        <v>115.83</v>
      </c>
      <c r="Y471">
        <v>112</v>
      </c>
      <c r="Z471">
        <v>117.79</v>
      </c>
      <c r="AA471">
        <v>112</v>
      </c>
      <c r="AB471">
        <v>122.41</v>
      </c>
      <c r="AC471" s="1">
        <f>(Table2[[#This Row],[Close Price]]/Table2[[#This Row],[Day Low]])-1</f>
        <v>3.2757699839772059E-2</v>
      </c>
      <c r="AD471" s="1">
        <f>(Table2[[#This Row],[Day High]]/Table2[[#This Row],[Close Price]])-1</f>
        <v>-1.6376486812618163E-3</v>
      </c>
      <c r="AE471" s="1">
        <f>(Table2[[#This Row],[Close Price]]/Table2[[#This Row],[Current Week Low]])-1</f>
        <v>3.5892857142857171E-2</v>
      </c>
      <c r="AF471" s="1">
        <f>(Table2[[#This Row],[Current Week High]]/Table2[[#This Row],[Close Price]])-1</f>
        <v>1.5255990346492165E-2</v>
      </c>
      <c r="AG471" s="1">
        <f>(Table2[[#This Row],[Close Price]]/Table2[[#This Row],[Current Month Low]])-1</f>
        <v>3.5892857142857171E-2</v>
      </c>
      <c r="AH471" s="1">
        <f>(Table2[[#This Row],[Current Month High]]/Table2[[#This Row],[Close Price]])-1</f>
        <v>5.5076710911911686E-2</v>
      </c>
      <c r="AI471">
        <v>48.681261851404898</v>
      </c>
      <c r="AJ471">
        <v>9.9715639810426406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-0.04</v>
      </c>
      <c r="AM471" t="s">
        <v>3149</v>
      </c>
      <c r="AN471">
        <v>-2.23</v>
      </c>
      <c r="AO471" t="s">
        <v>3149</v>
      </c>
      <c r="AP471">
        <v>0.111622818957425</v>
      </c>
      <c r="AQ471">
        <f>(Table2[[#This Row],[Sharpe Ratio]]-AVERAGE(Table2[Sharpe Ratio]))/_xlfn.STDEV.P(Table2[Sharpe Ratio])</f>
        <v>0.64550775179337494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521</v>
      </c>
      <c r="AT471">
        <f>_xlfn.RANK.AVG(Table2[[#This Row],[6M Return vs Nifty Z-Score]],Table2[6M Return vs Nifty Z-Score])</f>
        <v>612</v>
      </c>
      <c r="AU471">
        <f>_xlfn.RANK.AVG(Table2[[#This Row],[Sharpe Ratio Z-Score]],Table2[Sharpe Ratio Z-Score])</f>
        <v>189</v>
      </c>
      <c r="AV471">
        <f>(Table2[[#This Row],[Rank 1Y]]+Table2[[#This Row],[Rank 6M]]+Table2[[#This Row],[Rank Sharpe]])/3</f>
        <v>440.66666666666669</v>
      </c>
    </row>
    <row r="472" spans="1:48" x14ac:dyDescent="0.3">
      <c r="A472" t="s">
        <v>1161</v>
      </c>
      <c r="B472" t="s">
        <v>1162</v>
      </c>
      <c r="C472" t="s">
        <v>3107</v>
      </c>
      <c r="D472" t="s">
        <v>48</v>
      </c>
      <c r="E472">
        <v>10008.850578383999</v>
      </c>
      <c r="F472">
        <v>178.08</v>
      </c>
      <c r="G472">
        <v>5.7687771539483901</v>
      </c>
      <c r="H472">
        <f>(Table2[[#This Row],[1Y Return vs Nifty]]-AVERAGE(Table2[1Y Return vs Nifty]))/_xlfn.STDEV.P(Table2[1Y Return vs Nifty])</f>
        <v>-0.20379398292776263</v>
      </c>
      <c r="I472">
        <v>1.50376028265678</v>
      </c>
      <c r="J472">
        <f>(Table2[[#This Row],[1M Return vs Nifty]]-AVERAGE(Table2[1M Return vs Nifty]))/_xlfn.STDEV.P(Table2[1M Return vs Nifty])</f>
        <v>0.37897798184637244</v>
      </c>
      <c r="K472">
        <v>-38.364925660236302</v>
      </c>
      <c r="L472">
        <f>(Table2[[#This Row],[6M Return vs Nifty]]-AVERAGE(Table2[6M Return vs Nifty]))/_xlfn.STDEV.P(Table2[6M Return vs Nifty])</f>
        <v>-1.373771449142172</v>
      </c>
      <c r="M472">
        <v>1.49901366561801</v>
      </c>
      <c r="N472">
        <f>(Table2[[#This Row],[1W Return vs Nifty]]-AVERAGE(Table2[1W Return vs Nifty]))/_xlfn.STDEV.P(Table2[1W Return vs Nifty])</f>
        <v>7.1663365744858001E-2</v>
      </c>
      <c r="O472">
        <v>186.51</v>
      </c>
      <c r="P472">
        <v>196.85971401686899</v>
      </c>
      <c r="Q472">
        <v>208.38704883566501</v>
      </c>
      <c r="R472">
        <v>34.077533056834099</v>
      </c>
      <c r="S472" s="1">
        <f>(Table2[[#This Row],[Close Price]]-Table2[[#This Row],[20D EMA]])/Table2[[#This Row],[20D EMA]]</f>
        <v>-4.5198648866012429E-2</v>
      </c>
      <c r="T472" s="1">
        <f>(Table2[[#This Row],[Close Price]]-Table2[[#This Row],[50D EMA]])/Table2[[#This Row],[50D EMA]]</f>
        <v>-9.5396430451279324E-2</v>
      </c>
      <c r="U472" s="1">
        <f>(Table2[[#This Row],[Close Price]]-Table2[[#This Row],[200D EMA]])/Table2[[#This Row],[200D EMA]]</f>
        <v>-0.14543633591915436</v>
      </c>
      <c r="V472">
        <v>0.47521077221083902</v>
      </c>
      <c r="W472">
        <v>176</v>
      </c>
      <c r="X472">
        <v>181.3</v>
      </c>
      <c r="Y472">
        <v>176</v>
      </c>
      <c r="Z472">
        <v>185.66</v>
      </c>
      <c r="AA472">
        <v>176</v>
      </c>
      <c r="AB472">
        <v>199.24</v>
      </c>
      <c r="AC472" s="1">
        <f>(Table2[[#This Row],[Close Price]]/Table2[[#This Row],[Day Low]])-1</f>
        <v>1.181818181818195E-2</v>
      </c>
      <c r="AD472" s="1">
        <f>(Table2[[#This Row],[Day High]]/Table2[[#This Row],[Close Price]])-1</f>
        <v>1.8081761006289332E-2</v>
      </c>
      <c r="AE472" s="1">
        <f>(Table2[[#This Row],[Close Price]]/Table2[[#This Row],[Current Week Low]])-1</f>
        <v>1.181818181818195E-2</v>
      </c>
      <c r="AF472" s="1">
        <f>(Table2[[#This Row],[Current Week High]]/Table2[[#This Row],[Close Price]])-1</f>
        <v>4.2565139263252449E-2</v>
      </c>
      <c r="AG472" s="1">
        <f>(Table2[[#This Row],[Close Price]]/Table2[[#This Row],[Current Month Low]])-1</f>
        <v>1.181818181818195E-2</v>
      </c>
      <c r="AH472" s="1">
        <f>(Table2[[#This Row],[Current Month High]]/Table2[[#This Row],[Close Price]])-1</f>
        <v>0.11882300089847253</v>
      </c>
      <c r="AI472">
        <v>70.653638814016105</v>
      </c>
      <c r="AJ472">
        <v>25.541064504758499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</v>
      </c>
      <c r="AM472" t="s">
        <v>3149</v>
      </c>
      <c r="AN472">
        <v>-9.23</v>
      </c>
      <c r="AO472" t="s">
        <v>3149</v>
      </c>
      <c r="AP472">
        <v>9.4882371838282006E-2</v>
      </c>
      <c r="AQ472">
        <f>(Table2[[#This Row],[Sharpe Ratio]]-AVERAGE(Table2[Sharpe Ratio]))/_xlfn.STDEV.P(Table2[Sharpe Ratio])</f>
        <v>0.45053966504741566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374</v>
      </c>
      <c r="AT472">
        <f>_xlfn.RANK.AVG(Table2[[#This Row],[6M Return vs Nifty Z-Score]],Table2[6M Return vs Nifty Z-Score])</f>
        <v>717</v>
      </c>
      <c r="AU472">
        <f>_xlfn.RANK.AVG(Table2[[#This Row],[Sharpe Ratio Z-Score]],Table2[Sharpe Ratio Z-Score])</f>
        <v>233</v>
      </c>
      <c r="AV472">
        <f>(Table2[[#This Row],[Rank 1Y]]+Table2[[#This Row],[Rank 6M]]+Table2[[#This Row],[Rank Sharpe]])/3</f>
        <v>441.33333333333331</v>
      </c>
    </row>
    <row r="473" spans="1:48" x14ac:dyDescent="0.3">
      <c r="A473" t="s">
        <v>653</v>
      </c>
      <c r="B473" t="s">
        <v>654</v>
      </c>
      <c r="C473" t="s">
        <v>3113</v>
      </c>
      <c r="D473" t="s">
        <v>267</v>
      </c>
      <c r="E473">
        <v>26825.48545624</v>
      </c>
      <c r="F473">
        <v>1409.3</v>
      </c>
      <c r="G473">
        <v>10.634389018924301</v>
      </c>
      <c r="H473">
        <f>(Table2[[#This Row],[1Y Return vs Nifty]]-AVERAGE(Table2[1Y Return vs Nifty]))/_xlfn.STDEV.P(Table2[1Y Return vs Nifty])</f>
        <v>-0.10483403787679559</v>
      </c>
      <c r="I473">
        <v>0.441811746807452</v>
      </c>
      <c r="J473">
        <f>(Table2[[#This Row],[1M Return vs Nifty]]-AVERAGE(Table2[1M Return vs Nifty]))/_xlfn.STDEV.P(Table2[1M Return vs Nifty])</f>
        <v>0.26688076619386752</v>
      </c>
      <c r="K473">
        <v>-20.089833325814499</v>
      </c>
      <c r="L473">
        <f>(Table2[[#This Row],[6M Return vs Nifty]]-AVERAGE(Table2[6M Return vs Nifty]))/_xlfn.STDEV.P(Table2[6M Return vs Nifty])</f>
        <v>-0.75550256962715645</v>
      </c>
      <c r="M473">
        <v>-0.10642049228104999</v>
      </c>
      <c r="N473">
        <f>(Table2[[#This Row],[1W Return vs Nifty]]-AVERAGE(Table2[1W Return vs Nifty]))/_xlfn.STDEV.P(Table2[1W Return vs Nifty])</f>
        <v>-0.31985610523428182</v>
      </c>
      <c r="O473">
        <v>1426.47</v>
      </c>
      <c r="P473">
        <v>1457.5766539410999</v>
      </c>
      <c r="Q473">
        <v>1437.99077667145</v>
      </c>
      <c r="R473">
        <v>44.737718146784701</v>
      </c>
      <c r="S473" s="1">
        <f>(Table2[[#This Row],[Close Price]]-Table2[[#This Row],[20D EMA]])/Table2[[#This Row],[20D EMA]]</f>
        <v>-1.2036705994517987E-2</v>
      </c>
      <c r="T473" s="1">
        <f>(Table2[[#This Row],[Close Price]]-Table2[[#This Row],[50D EMA]])/Table2[[#This Row],[50D EMA]]</f>
        <v>-3.3121176722038001E-2</v>
      </c>
      <c r="U473" s="1">
        <f>(Table2[[#This Row],[Close Price]]-Table2[[#This Row],[200D EMA]])/Table2[[#This Row],[200D EMA]]</f>
        <v>-1.9951989356886739E-2</v>
      </c>
      <c r="V473">
        <v>1.10930410950136</v>
      </c>
      <c r="W473">
        <v>1400</v>
      </c>
      <c r="X473">
        <v>1481.35</v>
      </c>
      <c r="Y473">
        <v>1400</v>
      </c>
      <c r="Z473">
        <v>1530.9</v>
      </c>
      <c r="AA473">
        <v>1358.1</v>
      </c>
      <c r="AB473">
        <v>1530.9</v>
      </c>
      <c r="AC473" s="1">
        <f>(Table2[[#This Row],[Close Price]]/Table2[[#This Row],[Day Low]])-1</f>
        <v>6.6428571428571725E-3</v>
      </c>
      <c r="AD473" s="1">
        <f>(Table2[[#This Row],[Day High]]/Table2[[#This Row],[Close Price]])-1</f>
        <v>5.1124671822890821E-2</v>
      </c>
      <c r="AE473" s="1">
        <f>(Table2[[#This Row],[Close Price]]/Table2[[#This Row],[Current Week Low]])-1</f>
        <v>6.6428571428571725E-3</v>
      </c>
      <c r="AF473" s="1">
        <f>(Table2[[#This Row],[Current Week High]]/Table2[[#This Row],[Close Price]])-1</f>
        <v>8.6283970765628437E-2</v>
      </c>
      <c r="AG473" s="1">
        <f>(Table2[[#This Row],[Close Price]]/Table2[[#This Row],[Current Month Low]])-1</f>
        <v>3.7699727560562613E-2</v>
      </c>
      <c r="AH473" s="1">
        <f>(Table2[[#This Row],[Current Month High]]/Table2[[#This Row],[Close Price]])-1</f>
        <v>8.6283970765628437E-2</v>
      </c>
      <c r="AI473">
        <v>30.642872347974102</v>
      </c>
      <c r="AJ473">
        <v>37.412246489859598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0.05</v>
      </c>
      <c r="AM473" t="s">
        <v>3150</v>
      </c>
      <c r="AN473">
        <v>1.18</v>
      </c>
      <c r="AO473" t="s">
        <v>3150</v>
      </c>
      <c r="AP473">
        <v>3.8999631921128E-2</v>
      </c>
      <c r="AQ473">
        <f>(Table2[[#This Row],[Sharpe Ratio]]-AVERAGE(Table2[Sharpe Ratio]))/_xlfn.STDEV.P(Table2[Sharpe Ratio])</f>
        <v>-0.20030023225201435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335</v>
      </c>
      <c r="AT473">
        <f>_xlfn.RANK.AVG(Table2[[#This Row],[6M Return vs Nifty Z-Score]],Table2[6M Return vs Nifty Z-Score])</f>
        <v>591</v>
      </c>
      <c r="AU473">
        <f>_xlfn.RANK.AVG(Table2[[#This Row],[Sharpe Ratio Z-Score]],Table2[Sharpe Ratio Z-Score])</f>
        <v>399</v>
      </c>
      <c r="AV473">
        <f>(Table2[[#This Row],[Rank 1Y]]+Table2[[#This Row],[Rank 6M]]+Table2[[#This Row],[Rank Sharpe]])/3</f>
        <v>441.66666666666669</v>
      </c>
    </row>
    <row r="474" spans="1:48" x14ac:dyDescent="0.3">
      <c r="A474" t="s">
        <v>1659</v>
      </c>
      <c r="B474" t="s">
        <v>1660</v>
      </c>
      <c r="C474" t="s">
        <v>568</v>
      </c>
      <c r="D474" t="s">
        <v>438</v>
      </c>
      <c r="E474">
        <v>5220.4438215999999</v>
      </c>
      <c r="F474">
        <v>1736</v>
      </c>
      <c r="G474">
        <v>11.538210154042901</v>
      </c>
      <c r="H474">
        <f>(Table2[[#This Row],[1Y Return vs Nifty]]-AVERAGE(Table2[1Y Return vs Nifty]))/_xlfn.STDEV.P(Table2[1Y Return vs Nifty])</f>
        <v>-8.645154203674113E-2</v>
      </c>
      <c r="I474">
        <v>-7.7881809669277997</v>
      </c>
      <c r="J474">
        <f>(Table2[[#This Row],[1M Return vs Nifty]]-AVERAGE(Table2[1M Return vs Nifty]))/_xlfn.STDEV.P(Table2[1M Return vs Nifty])</f>
        <v>-0.60186120849351954</v>
      </c>
      <c r="K474">
        <v>5.5732167866682198</v>
      </c>
      <c r="L474">
        <f>(Table2[[#This Row],[6M Return vs Nifty]]-AVERAGE(Table2[6M Return vs Nifty]))/_xlfn.STDEV.P(Table2[6M Return vs Nifty])</f>
        <v>0.11271001981606821</v>
      </c>
      <c r="M474">
        <v>-4.4698573501698897</v>
      </c>
      <c r="N474">
        <f>(Table2[[#This Row],[1W Return vs Nifty]]-AVERAGE(Table2[1W Return vs Nifty]))/_xlfn.STDEV.P(Table2[1W Return vs Nifty])</f>
        <v>-1.3839735477628285</v>
      </c>
      <c r="O474">
        <v>1898.04</v>
      </c>
      <c r="P474">
        <v>1981.5982479766801</v>
      </c>
      <c r="Q474">
        <v>1799.8328232265801</v>
      </c>
      <c r="R474">
        <v>20.621064632885702</v>
      </c>
      <c r="S474" s="1">
        <f>(Table2[[#This Row],[Close Price]]-Table2[[#This Row],[20D EMA]])/Table2[[#This Row],[20D EMA]]</f>
        <v>-8.5372278771785617E-2</v>
      </c>
      <c r="T474" s="1">
        <f>(Table2[[#This Row],[Close Price]]-Table2[[#This Row],[50D EMA]])/Table2[[#This Row],[50D EMA]]</f>
        <v>-0.1239394757375514</v>
      </c>
      <c r="U474" s="1">
        <f>(Table2[[#This Row],[Close Price]]-Table2[[#This Row],[200D EMA]])/Table2[[#This Row],[200D EMA]]</f>
        <v>-3.5465973507554052E-2</v>
      </c>
      <c r="V474">
        <v>0.73120567314839502</v>
      </c>
      <c r="W474">
        <v>1703.3</v>
      </c>
      <c r="X474">
        <v>1776</v>
      </c>
      <c r="Y474">
        <v>1703.3</v>
      </c>
      <c r="Z474">
        <v>1848.6</v>
      </c>
      <c r="AA474">
        <v>1703.3</v>
      </c>
      <c r="AB474">
        <v>2030</v>
      </c>
      <c r="AC474" s="1">
        <f>(Table2[[#This Row],[Close Price]]/Table2[[#This Row],[Day Low]])-1</f>
        <v>1.9198027358656722E-2</v>
      </c>
      <c r="AD474" s="1">
        <f>(Table2[[#This Row],[Day High]]/Table2[[#This Row],[Close Price]])-1</f>
        <v>2.3041474654377891E-2</v>
      </c>
      <c r="AE474" s="1">
        <f>(Table2[[#This Row],[Close Price]]/Table2[[#This Row],[Current Week Low]])-1</f>
        <v>1.9198027358656722E-2</v>
      </c>
      <c r="AF474" s="1">
        <f>(Table2[[#This Row],[Current Week High]]/Table2[[#This Row],[Close Price]])-1</f>
        <v>6.486175115207371E-2</v>
      </c>
      <c r="AG474" s="1">
        <f>(Table2[[#This Row],[Close Price]]/Table2[[#This Row],[Current Month Low]])-1</f>
        <v>1.9198027358656722E-2</v>
      </c>
      <c r="AH474" s="1">
        <f>(Table2[[#This Row],[Current Month High]]/Table2[[#This Row],[Close Price]])-1</f>
        <v>0.16935483870967749</v>
      </c>
      <c r="AI474">
        <v>43.6059907834101</v>
      </c>
      <c r="AJ474">
        <v>61.978073244693199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-0.2</v>
      </c>
      <c r="AM474" t="s">
        <v>3149</v>
      </c>
      <c r="AN474">
        <v>-11.66</v>
      </c>
      <c r="AO474" t="s">
        <v>3149</v>
      </c>
      <c r="AP474">
        <v>-0.11181877844808601</v>
      </c>
      <c r="AQ474">
        <f>(Table2[[#This Row],[Sharpe Ratio]]-AVERAGE(Table2[Sharpe Ratio]))/_xlfn.STDEV.P(Table2[Sharpe Ratio])</f>
        <v>-1.9568110773015308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328</v>
      </c>
      <c r="AT474">
        <f>_xlfn.RANK.AVG(Table2[[#This Row],[6M Return vs Nifty Z-Score]],Table2[6M Return vs Nifty Z-Score])</f>
        <v>278</v>
      </c>
      <c r="AU474">
        <f>_xlfn.RANK.AVG(Table2[[#This Row],[Sharpe Ratio Z-Score]],Table2[Sharpe Ratio Z-Score])</f>
        <v>719</v>
      </c>
      <c r="AV474">
        <f>(Table2[[#This Row],[Rank 1Y]]+Table2[[#This Row],[Rank 6M]]+Table2[[#This Row],[Rank Sharpe]])/3</f>
        <v>441.66666666666669</v>
      </c>
    </row>
    <row r="475" spans="1:48" x14ac:dyDescent="0.3">
      <c r="A475" t="s">
        <v>396</v>
      </c>
      <c r="B475" t="s">
        <v>397</v>
      </c>
      <c r="C475" t="s">
        <v>3103</v>
      </c>
      <c r="D475" t="s">
        <v>250</v>
      </c>
      <c r="E475">
        <v>54674.5142105099</v>
      </c>
      <c r="F475">
        <v>5165.7</v>
      </c>
      <c r="G475">
        <v>-6.35690392280718</v>
      </c>
      <c r="H475">
        <f>(Table2[[#This Row],[1Y Return vs Nifty]]-AVERAGE(Table2[1Y Return vs Nifty]))/_xlfn.STDEV.P(Table2[1Y Return vs Nifty])</f>
        <v>-0.45041388734285165</v>
      </c>
      <c r="I475">
        <v>4.3939652492039301</v>
      </c>
      <c r="J475">
        <f>(Table2[[#This Row],[1M Return vs Nifty]]-AVERAGE(Table2[1M Return vs Nifty]))/_xlfn.STDEV.P(Table2[1M Return vs Nifty])</f>
        <v>0.68406237951528581</v>
      </c>
      <c r="K475">
        <v>11.588979148108301</v>
      </c>
      <c r="L475">
        <f>(Table2[[#This Row],[6M Return vs Nifty]]-AVERAGE(Table2[6M Return vs Nifty]))/_xlfn.STDEV.P(Table2[6M Return vs Nifty])</f>
        <v>0.31623066893643481</v>
      </c>
      <c r="M475">
        <v>-0.67561419343562201</v>
      </c>
      <c r="N475">
        <f>(Table2[[#This Row],[1W Return vs Nifty]]-AVERAGE(Table2[1W Return vs Nifty]))/_xlfn.STDEV.P(Table2[1W Return vs Nifty])</f>
        <v>-0.45866616833417762</v>
      </c>
      <c r="O475">
        <v>5154.83</v>
      </c>
      <c r="P475">
        <v>5212.4952514039096</v>
      </c>
      <c r="Q475">
        <v>5094.6474461748703</v>
      </c>
      <c r="R475">
        <v>52.685440737962203</v>
      </c>
      <c r="S475" s="1">
        <f>(Table2[[#This Row],[Close Price]]-Table2[[#This Row],[20D EMA]])/Table2[[#This Row],[20D EMA]]</f>
        <v>2.1087019358543135E-3</v>
      </c>
      <c r="T475" s="1">
        <f>(Table2[[#This Row],[Close Price]]-Table2[[#This Row],[50D EMA]])/Table2[[#This Row],[50D EMA]]</f>
        <v>-8.9775144430695002E-3</v>
      </c>
      <c r="U475" s="1">
        <f>(Table2[[#This Row],[Close Price]]-Table2[[#This Row],[200D EMA]])/Table2[[#This Row],[200D EMA]]</f>
        <v>1.3946510445678968E-2</v>
      </c>
      <c r="V475">
        <v>0.74082978375852304</v>
      </c>
      <c r="W475">
        <v>5066.55</v>
      </c>
      <c r="X475">
        <v>5194.1000000000004</v>
      </c>
      <c r="Y475">
        <v>5012.05</v>
      </c>
      <c r="Z475">
        <v>5236.45</v>
      </c>
      <c r="AA475">
        <v>4871</v>
      </c>
      <c r="AB475">
        <v>5370</v>
      </c>
      <c r="AC475" s="1">
        <f>(Table2[[#This Row],[Close Price]]/Table2[[#This Row],[Day Low]])-1</f>
        <v>1.9569529561535903E-2</v>
      </c>
      <c r="AD475" s="1">
        <f>(Table2[[#This Row],[Day High]]/Table2[[#This Row],[Close Price]])-1</f>
        <v>5.4978028147203428E-3</v>
      </c>
      <c r="AE475" s="1">
        <f>(Table2[[#This Row],[Close Price]]/Table2[[#This Row],[Current Week Low]])-1</f>
        <v>3.0656118753803252E-2</v>
      </c>
      <c r="AF475" s="1">
        <f>(Table2[[#This Row],[Current Week High]]/Table2[[#This Row],[Close Price]])-1</f>
        <v>1.3696110885262458E-2</v>
      </c>
      <c r="AG475" s="1">
        <f>(Table2[[#This Row],[Close Price]]/Table2[[#This Row],[Current Month Low]])-1</f>
        <v>6.0500923834941434E-2</v>
      </c>
      <c r="AH475" s="1">
        <f>(Table2[[#This Row],[Current Month High]]/Table2[[#This Row],[Close Price]])-1</f>
        <v>3.9549335036877853E-2</v>
      </c>
      <c r="AI475">
        <v>16.150763691271202</v>
      </c>
      <c r="AJ475">
        <v>22.992857142857101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-0.08</v>
      </c>
      <c r="AM475" t="s">
        <v>3149</v>
      </c>
      <c r="AN475">
        <v>4.18</v>
      </c>
      <c r="AO475" t="s">
        <v>3150</v>
      </c>
      <c r="AP475">
        <v>-3.8704556485001998E-2</v>
      </c>
      <c r="AQ475">
        <f>(Table2[[#This Row],[Sharpe Ratio]]-AVERAGE(Table2[Sharpe Ratio]))/_xlfn.STDEV.P(Table2[Sharpe Ratio])</f>
        <v>-1.105284241213556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470</v>
      </c>
      <c r="AT475">
        <f>_xlfn.RANK.AVG(Table2[[#This Row],[6M Return vs Nifty Z-Score]],Table2[6M Return vs Nifty Z-Score])</f>
        <v>221</v>
      </c>
      <c r="AU475">
        <f>_xlfn.RANK.AVG(Table2[[#This Row],[Sharpe Ratio Z-Score]],Table2[Sharpe Ratio Z-Score])</f>
        <v>636</v>
      </c>
      <c r="AV475">
        <f>(Table2[[#This Row],[Rank 1Y]]+Table2[[#This Row],[Rank 6M]]+Table2[[#This Row],[Rank Sharpe]])/3</f>
        <v>442.33333333333331</v>
      </c>
    </row>
    <row r="476" spans="1:48" x14ac:dyDescent="0.3">
      <c r="A476" t="s">
        <v>138</v>
      </c>
      <c r="B476" t="s">
        <v>139</v>
      </c>
      <c r="C476" t="s">
        <v>3102</v>
      </c>
      <c r="D476" t="s">
        <v>18</v>
      </c>
      <c r="E476">
        <v>184578.70690419199</v>
      </c>
      <c r="F476">
        <v>130.71</v>
      </c>
      <c r="G476">
        <v>13.709023549384201</v>
      </c>
      <c r="H476">
        <f>(Table2[[#This Row],[1Y Return vs Nifty]]-AVERAGE(Table2[1Y Return vs Nifty]))/_xlfn.STDEV.P(Table2[1Y Return vs Nifty])</f>
        <v>-4.2300142319628302E-2</v>
      </c>
      <c r="I476">
        <v>-14.219822886630199</v>
      </c>
      <c r="J476">
        <f>(Table2[[#This Row],[1M Return vs Nifty]]-AVERAGE(Table2[1M Return vs Nifty]))/_xlfn.STDEV.P(Table2[1M Return vs Nifty])</f>
        <v>-1.2807727818269221</v>
      </c>
      <c r="K476">
        <v>-25.327160935542999</v>
      </c>
      <c r="L476">
        <f>(Table2[[#This Row],[6M Return vs Nifty]]-AVERAGE(Table2[6M Return vs Nifty]))/_xlfn.STDEV.P(Table2[6M Return vs Nifty])</f>
        <v>-0.93268781245194132</v>
      </c>
      <c r="M476">
        <v>-0.96516308863845501</v>
      </c>
      <c r="N476">
        <f>(Table2[[#This Row],[1W Return vs Nifty]]-AVERAGE(Table2[1W Return vs Nifty]))/_xlfn.STDEV.P(Table2[1W Return vs Nifty])</f>
        <v>-0.52927886192527496</v>
      </c>
      <c r="O476">
        <v>142.26</v>
      </c>
      <c r="P476">
        <v>153.17368267117899</v>
      </c>
      <c r="Q476">
        <v>155.82173113489301</v>
      </c>
      <c r="R476">
        <v>16.3224177605662</v>
      </c>
      <c r="S476" s="1">
        <f>(Table2[[#This Row],[Close Price]]-Table2[[#This Row],[20D EMA]])/Table2[[#This Row],[20D EMA]]</f>
        <v>-8.1189371573175767E-2</v>
      </c>
      <c r="T476" s="1">
        <f>(Table2[[#This Row],[Close Price]]-Table2[[#This Row],[50D EMA]])/Table2[[#This Row],[50D EMA]]</f>
        <v>-0.14665497544641676</v>
      </c>
      <c r="U476" s="1">
        <f>(Table2[[#This Row],[Close Price]]-Table2[[#This Row],[200D EMA]])/Table2[[#This Row],[200D EMA]]</f>
        <v>-0.1611567972708125</v>
      </c>
      <c r="V476">
        <v>0.79200443797724696</v>
      </c>
      <c r="W476">
        <v>129.5</v>
      </c>
      <c r="X476">
        <v>133.4</v>
      </c>
      <c r="Y476">
        <v>129.5</v>
      </c>
      <c r="Z476">
        <v>136.68</v>
      </c>
      <c r="AA476">
        <v>129.5</v>
      </c>
      <c r="AB476">
        <v>145.74</v>
      </c>
      <c r="AC476" s="1">
        <f>(Table2[[#This Row],[Close Price]]/Table2[[#This Row],[Day Low]])-1</f>
        <v>9.3436293436293116E-3</v>
      </c>
      <c r="AD476" s="1">
        <f>(Table2[[#This Row],[Day High]]/Table2[[#This Row],[Close Price]])-1</f>
        <v>2.0579909723815959E-2</v>
      </c>
      <c r="AE476" s="1">
        <f>(Table2[[#This Row],[Close Price]]/Table2[[#This Row],[Current Week Low]])-1</f>
        <v>9.3436293436293116E-3</v>
      </c>
      <c r="AF476" s="1">
        <f>(Table2[[#This Row],[Current Week High]]/Table2[[#This Row],[Close Price]])-1</f>
        <v>4.567362864356217E-2</v>
      </c>
      <c r="AG476" s="1">
        <f>(Table2[[#This Row],[Close Price]]/Table2[[#This Row],[Current Month Low]])-1</f>
        <v>9.3436293436293116E-3</v>
      </c>
      <c r="AH476" s="1">
        <f>(Table2[[#This Row],[Current Month High]]/Table2[[#This Row],[Close Price]])-1</f>
        <v>0.11498737663529957</v>
      </c>
      <c r="AI476">
        <v>50.562313518476003</v>
      </c>
      <c r="AJ476">
        <v>30.254110612855001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-0.11</v>
      </c>
      <c r="AM476" t="s">
        <v>3149</v>
      </c>
      <c r="AN476">
        <v>-9.85</v>
      </c>
      <c r="AO476" t="s">
        <v>3149</v>
      </c>
      <c r="AP476">
        <v>5.0580325051730997E-2</v>
      </c>
      <c r="AQ476">
        <f>(Table2[[#This Row],[Sharpe Ratio]]-AVERAGE(Table2[Sharpe Ratio]))/_xlfn.STDEV.P(Table2[Sharpe Ratio])</f>
        <v>-6.5425365004064248E-2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313</v>
      </c>
      <c r="AT476">
        <f>_xlfn.RANK.AVG(Table2[[#This Row],[6M Return vs Nifty Z-Score]],Table2[6M Return vs Nifty Z-Score])</f>
        <v>644</v>
      </c>
      <c r="AU476">
        <f>_xlfn.RANK.AVG(Table2[[#This Row],[Sharpe Ratio Z-Score]],Table2[Sharpe Ratio Z-Score])</f>
        <v>371</v>
      </c>
      <c r="AV476">
        <f>(Table2[[#This Row],[Rank 1Y]]+Table2[[#This Row],[Rank 6M]]+Table2[[#This Row],[Rank Sharpe]])/3</f>
        <v>442.66666666666669</v>
      </c>
    </row>
    <row r="477" spans="1:48" x14ac:dyDescent="0.3">
      <c r="A477" t="s">
        <v>523</v>
      </c>
      <c r="B477" t="s">
        <v>524</v>
      </c>
      <c r="C477" t="s">
        <v>3113</v>
      </c>
      <c r="D477" t="s">
        <v>525</v>
      </c>
      <c r="E477">
        <v>37991.7226448</v>
      </c>
      <c r="F477">
        <v>3454.4</v>
      </c>
      <c r="G477">
        <v>-10.897804201226</v>
      </c>
      <c r="H477">
        <f>(Table2[[#This Row],[1Y Return vs Nifty]]-AVERAGE(Table2[1Y Return vs Nifty]))/_xlfn.STDEV.P(Table2[1Y Return vs Nifty])</f>
        <v>-0.54276963919986332</v>
      </c>
      <c r="I477">
        <v>-2.7427615132515801</v>
      </c>
      <c r="J477">
        <f>(Table2[[#This Row],[1M Return vs Nifty]]-AVERAGE(Table2[1M Return vs Nifty]))/_xlfn.STDEV.P(Table2[1M Return vs Nifty])</f>
        <v>-6.9276574244979711E-2</v>
      </c>
      <c r="K477">
        <v>-14.7820682233891</v>
      </c>
      <c r="L477">
        <f>(Table2[[#This Row],[6M Return vs Nifty]]-AVERAGE(Table2[6M Return vs Nifty]))/_xlfn.STDEV.P(Table2[6M Return vs Nifty])</f>
        <v>-0.57593433968041141</v>
      </c>
      <c r="M477">
        <v>0.89570261818088504</v>
      </c>
      <c r="N477">
        <f>(Table2[[#This Row],[1W Return vs Nifty]]-AVERAGE(Table2[1W Return vs Nifty]))/_xlfn.STDEV.P(Table2[1W Return vs Nifty])</f>
        <v>-7.5466942257038414E-2</v>
      </c>
      <c r="O477">
        <v>3614.79</v>
      </c>
      <c r="P477">
        <v>3739.7187551158099</v>
      </c>
      <c r="Q477">
        <v>3606.14728134293</v>
      </c>
      <c r="R477">
        <v>31.598269984123998</v>
      </c>
      <c r="S477" s="1">
        <f>(Table2[[#This Row],[Close Price]]-Table2[[#This Row],[20D EMA]])/Table2[[#This Row],[20D EMA]]</f>
        <v>-4.4370489018725812E-2</v>
      </c>
      <c r="T477" s="1">
        <f>(Table2[[#This Row],[Close Price]]-Table2[[#This Row],[50D EMA]])/Table2[[#This Row],[50D EMA]]</f>
        <v>-7.6294174455098618E-2</v>
      </c>
      <c r="U477" s="1">
        <f>(Table2[[#This Row],[Close Price]]-Table2[[#This Row],[200D EMA]])/Table2[[#This Row],[200D EMA]]</f>
        <v>-4.2080167420787983E-2</v>
      </c>
      <c r="V477">
        <v>0.67585072782779498</v>
      </c>
      <c r="W477">
        <v>3404.5</v>
      </c>
      <c r="X477">
        <v>3489.75</v>
      </c>
      <c r="Y477">
        <v>3404.5</v>
      </c>
      <c r="Z477">
        <v>3537.9</v>
      </c>
      <c r="AA477">
        <v>3404.5</v>
      </c>
      <c r="AB477">
        <v>3825</v>
      </c>
      <c r="AC477" s="1">
        <f>(Table2[[#This Row],[Close Price]]/Table2[[#This Row],[Day Low]])-1</f>
        <v>1.4657071522984344E-2</v>
      </c>
      <c r="AD477" s="1">
        <f>(Table2[[#This Row],[Day High]]/Table2[[#This Row],[Close Price]])-1</f>
        <v>1.0233325613709932E-2</v>
      </c>
      <c r="AE477" s="1">
        <f>(Table2[[#This Row],[Close Price]]/Table2[[#This Row],[Current Week Low]])-1</f>
        <v>1.4657071522984344E-2</v>
      </c>
      <c r="AF477" s="1">
        <f>(Table2[[#This Row],[Current Week High]]/Table2[[#This Row],[Close Price]])-1</f>
        <v>2.417207040296443E-2</v>
      </c>
      <c r="AG477" s="1">
        <f>(Table2[[#This Row],[Close Price]]/Table2[[#This Row],[Current Month Low]])-1</f>
        <v>1.4657071522984344E-2</v>
      </c>
      <c r="AH477" s="1">
        <f>(Table2[[#This Row],[Current Month High]]/Table2[[#This Row],[Close Price]])-1</f>
        <v>0.10728346456692917</v>
      </c>
      <c r="AI477">
        <v>27.9527559055118</v>
      </c>
      <c r="AJ477">
        <v>30.4334692644615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0.03</v>
      </c>
      <c r="AM477" t="s">
        <v>3150</v>
      </c>
      <c r="AN477">
        <v>-9</v>
      </c>
      <c r="AO477" t="s">
        <v>3149</v>
      </c>
      <c r="AP477">
        <v>6.8709872947444003E-2</v>
      </c>
      <c r="AQ477">
        <f>(Table2[[#This Row],[Sharpe Ratio]]-AVERAGE(Table2[Sharpe Ratio]))/_xlfn.STDEV.P(Table2[Sharpe Ratio])</f>
        <v>0.14572092288417415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510</v>
      </c>
      <c r="AT477">
        <f>_xlfn.RANK.AVG(Table2[[#This Row],[6M Return vs Nifty Z-Score]],Table2[6M Return vs Nifty Z-Score])</f>
        <v>512</v>
      </c>
      <c r="AU477">
        <f>_xlfn.RANK.AVG(Table2[[#This Row],[Sharpe Ratio Z-Score]],Table2[Sharpe Ratio Z-Score])</f>
        <v>308</v>
      </c>
      <c r="AV477">
        <f>(Table2[[#This Row],[Rank 1Y]]+Table2[[#This Row],[Rank 6M]]+Table2[[#This Row],[Rank Sharpe]])/3</f>
        <v>443.33333333333331</v>
      </c>
    </row>
    <row r="478" spans="1:48" x14ac:dyDescent="0.3">
      <c r="A478" t="s">
        <v>145</v>
      </c>
      <c r="B478" t="s">
        <v>146</v>
      </c>
      <c r="C478" t="s">
        <v>3103</v>
      </c>
      <c r="D478" t="s">
        <v>21</v>
      </c>
      <c r="E478">
        <v>175633.47434635999</v>
      </c>
      <c r="F478">
        <v>5931.05</v>
      </c>
      <c r="G478">
        <v>-11.4030404605458</v>
      </c>
      <c r="H478">
        <f>(Table2[[#This Row],[1Y Return vs Nifty]]-AVERAGE(Table2[1Y Return vs Nifty]))/_xlfn.STDEV.P(Table2[1Y Return vs Nifty])</f>
        <v>-0.55304545935311988</v>
      </c>
      <c r="I478">
        <v>3.4034801630631999</v>
      </c>
      <c r="J478">
        <f>(Table2[[#This Row],[1M Return vs Nifty]]-AVERAGE(Table2[1M Return vs Nifty]))/_xlfn.STDEV.P(Table2[1M Return vs Nifty])</f>
        <v>0.57950870619353023</v>
      </c>
      <c r="K478">
        <v>21.728780225772098</v>
      </c>
      <c r="L478">
        <f>(Table2[[#This Row],[6M Return vs Nifty]]-AVERAGE(Table2[6M Return vs Nifty]))/_xlfn.STDEV.P(Table2[6M Return vs Nifty])</f>
        <v>0.65927262659506836</v>
      </c>
      <c r="M478">
        <v>-0.46648671702234101</v>
      </c>
      <c r="N478">
        <f>(Table2[[#This Row],[1W Return vs Nifty]]-AVERAGE(Table2[1W Return vs Nifty]))/_xlfn.STDEV.P(Table2[1W Return vs Nifty])</f>
        <v>-0.40766595849705878</v>
      </c>
      <c r="O478">
        <v>5940.5</v>
      </c>
      <c r="P478">
        <v>5976.2702140400397</v>
      </c>
      <c r="Q478">
        <v>5638.2933381072899</v>
      </c>
      <c r="R478">
        <v>51.146362044721897</v>
      </c>
      <c r="S478" s="1">
        <f>(Table2[[#This Row],[Close Price]]-Table2[[#This Row],[20D EMA]])/Table2[[#This Row],[20D EMA]]</f>
        <v>-1.5907751872737679E-3</v>
      </c>
      <c r="T478" s="1">
        <f>(Table2[[#This Row],[Close Price]]-Table2[[#This Row],[50D EMA]])/Table2[[#This Row],[50D EMA]]</f>
        <v>-7.5666280841525163E-3</v>
      </c>
      <c r="U478" s="1">
        <f>(Table2[[#This Row],[Close Price]]-Table2[[#This Row],[200D EMA]])/Table2[[#This Row],[200D EMA]]</f>
        <v>5.1922921412064268E-2</v>
      </c>
      <c r="V478">
        <v>0.37668602198364598</v>
      </c>
      <c r="W478">
        <v>5848.35</v>
      </c>
      <c r="X478">
        <v>5946.55</v>
      </c>
      <c r="Y478">
        <v>5711.5</v>
      </c>
      <c r="Z478">
        <v>5984.95</v>
      </c>
      <c r="AA478">
        <v>5572.65</v>
      </c>
      <c r="AB478">
        <v>6037</v>
      </c>
      <c r="AC478" s="1">
        <f>(Table2[[#This Row],[Close Price]]/Table2[[#This Row],[Day Low]])-1</f>
        <v>1.414074055075365E-2</v>
      </c>
      <c r="AD478" s="1">
        <f>(Table2[[#This Row],[Day High]]/Table2[[#This Row],[Close Price]])-1</f>
        <v>2.6133652557305265E-3</v>
      </c>
      <c r="AE478" s="1">
        <f>(Table2[[#This Row],[Close Price]]/Table2[[#This Row],[Current Week Low]])-1</f>
        <v>3.8439989494878812E-2</v>
      </c>
      <c r="AF478" s="1">
        <f>(Table2[[#This Row],[Current Week High]]/Table2[[#This Row],[Close Price]])-1</f>
        <v>9.0877669215398971E-3</v>
      </c>
      <c r="AG478" s="1">
        <f>(Table2[[#This Row],[Close Price]]/Table2[[#This Row],[Current Month Low]])-1</f>
        <v>6.4314105497384588E-2</v>
      </c>
      <c r="AH478" s="1">
        <f>(Table2[[#This Row],[Current Month High]]/Table2[[#This Row],[Close Price]])-1</f>
        <v>1.7863616054492937E-2</v>
      </c>
      <c r="AI478">
        <v>10.856425084934299</v>
      </c>
      <c r="AJ478">
        <v>31.405434746485501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-0.01</v>
      </c>
      <c r="AM478" t="s">
        <v>3149</v>
      </c>
      <c r="AN478">
        <v>3.48</v>
      </c>
      <c r="AO478" t="s">
        <v>3150</v>
      </c>
      <c r="AP478">
        <v>-5.4104727544524001E-2</v>
      </c>
      <c r="AQ478">
        <f>(Table2[[#This Row],[Sharpe Ratio]]-AVERAGE(Table2[Sharpe Ratio]))/_xlfn.STDEV.P(Table2[Sharpe Ratio])</f>
        <v>-1.2846427652521428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518</v>
      </c>
      <c r="AT478">
        <f>_xlfn.RANK.AVG(Table2[[#This Row],[6M Return vs Nifty Z-Score]],Table2[6M Return vs Nifty Z-Score])</f>
        <v>150</v>
      </c>
      <c r="AU478">
        <f>_xlfn.RANK.AVG(Table2[[#This Row],[Sharpe Ratio Z-Score]],Table2[Sharpe Ratio Z-Score])</f>
        <v>670</v>
      </c>
      <c r="AV478">
        <f>(Table2[[#This Row],[Rank 1Y]]+Table2[[#This Row],[Rank 6M]]+Table2[[#This Row],[Rank Sharpe]])/3</f>
        <v>446</v>
      </c>
    </row>
    <row r="479" spans="1:48" x14ac:dyDescent="0.3">
      <c r="A479" t="s">
        <v>946</v>
      </c>
      <c r="B479" t="s">
        <v>947</v>
      </c>
      <c r="C479" t="s">
        <v>3103</v>
      </c>
      <c r="D479" t="s">
        <v>21</v>
      </c>
      <c r="E479">
        <v>14917.506397859999</v>
      </c>
      <c r="F479">
        <v>537.35</v>
      </c>
      <c r="G479">
        <v>-38.086198594719399</v>
      </c>
      <c r="H479">
        <f>(Table2[[#This Row],[1Y Return vs Nifty]]-AVERAGE(Table2[1Y Return vs Nifty]))/_xlfn.STDEV.P(Table2[1Y Return vs Nifty])</f>
        <v>-1.0957446996586673</v>
      </c>
      <c r="I479">
        <v>-4.1167320127601297</v>
      </c>
      <c r="J479">
        <f>(Table2[[#This Row],[1M Return vs Nifty]]-AVERAGE(Table2[1M Return vs Nifty]))/_xlfn.STDEV.P(Table2[1M Return vs Nifty])</f>
        <v>-0.21431021964702232</v>
      </c>
      <c r="K479">
        <v>-1.1642579993675899</v>
      </c>
      <c r="L479">
        <f>(Table2[[#This Row],[6M Return vs Nifty]]-AVERAGE(Table2[6M Return vs Nifty]))/_xlfn.STDEV.P(Table2[6M Return vs Nifty])</f>
        <v>-0.11522704941980225</v>
      </c>
      <c r="M479">
        <v>-3.5520235981433501</v>
      </c>
      <c r="N479">
        <f>(Table2[[#This Row],[1W Return vs Nifty]]-AVERAGE(Table2[1W Return vs Nifty]))/_xlfn.STDEV.P(Table2[1W Return vs Nifty])</f>
        <v>-1.1601401483847498</v>
      </c>
      <c r="O479">
        <v>585.91</v>
      </c>
      <c r="P479">
        <v>606.15411822539602</v>
      </c>
      <c r="Q479">
        <v>626.66027423617095</v>
      </c>
      <c r="R479">
        <v>20.282114987255699</v>
      </c>
      <c r="S479" s="1">
        <f>(Table2[[#This Row],[Close Price]]-Table2[[#This Row],[20D EMA]])/Table2[[#This Row],[20D EMA]]</f>
        <v>-8.2879623150313095E-2</v>
      </c>
      <c r="T479" s="1">
        <f>(Table2[[#This Row],[Close Price]]-Table2[[#This Row],[50D EMA]])/Table2[[#This Row],[50D EMA]]</f>
        <v>-0.11350928114920678</v>
      </c>
      <c r="U479" s="1">
        <f>(Table2[[#This Row],[Close Price]]-Table2[[#This Row],[200D EMA]])/Table2[[#This Row],[200D EMA]]</f>
        <v>-0.14251784883768195</v>
      </c>
      <c r="V479">
        <v>0.77899754046554603</v>
      </c>
      <c r="W479">
        <v>533</v>
      </c>
      <c r="X479">
        <v>551.20000000000005</v>
      </c>
      <c r="Y479">
        <v>533</v>
      </c>
      <c r="Z479">
        <v>567.95000000000005</v>
      </c>
      <c r="AA479">
        <v>533</v>
      </c>
      <c r="AB479">
        <v>645</v>
      </c>
      <c r="AC479" s="1">
        <f>(Table2[[#This Row],[Close Price]]/Table2[[#This Row],[Day Low]])-1</f>
        <v>8.161350844277715E-3</v>
      </c>
      <c r="AD479" s="1">
        <f>(Table2[[#This Row],[Day High]]/Table2[[#This Row],[Close Price]])-1</f>
        <v>2.5774634781799532E-2</v>
      </c>
      <c r="AE479" s="1">
        <f>(Table2[[#This Row],[Close Price]]/Table2[[#This Row],[Current Week Low]])-1</f>
        <v>8.161350844277715E-3</v>
      </c>
      <c r="AF479" s="1">
        <f>(Table2[[#This Row],[Current Week High]]/Table2[[#This Row],[Close Price]])-1</f>
        <v>5.6946124499860362E-2</v>
      </c>
      <c r="AG479" s="1">
        <f>(Table2[[#This Row],[Close Price]]/Table2[[#This Row],[Current Month Low]])-1</f>
        <v>8.161350844277715E-3</v>
      </c>
      <c r="AH479" s="1">
        <f>(Table2[[#This Row],[Current Month High]]/Table2[[#This Row],[Close Price]])-1</f>
        <v>0.20033497720294036</v>
      </c>
      <c r="AI479">
        <v>61.905648087838401</v>
      </c>
      <c r="AJ479">
        <v>14.427172061328699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-0.17</v>
      </c>
      <c r="AM479" t="s">
        <v>3149</v>
      </c>
      <c r="AN479">
        <v>-12.7</v>
      </c>
      <c r="AO479" t="s">
        <v>3149</v>
      </c>
      <c r="AP479">
        <v>6.6064697130005998E-2</v>
      </c>
      <c r="AQ479">
        <f>(Table2[[#This Row],[Sharpe Ratio]]-AVERAGE(Table2[Sharpe Ratio]))/_xlfn.STDEV.P(Table2[Sharpe Ratio])</f>
        <v>0.11491380856027855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675</v>
      </c>
      <c r="AT479">
        <f>_xlfn.RANK.AVG(Table2[[#This Row],[6M Return vs Nifty Z-Score]],Table2[6M Return vs Nifty Z-Score])</f>
        <v>347</v>
      </c>
      <c r="AU479">
        <f>_xlfn.RANK.AVG(Table2[[#This Row],[Sharpe Ratio Z-Score]],Table2[Sharpe Ratio Z-Score])</f>
        <v>316</v>
      </c>
      <c r="AV479">
        <f>(Table2[[#This Row],[Rank 1Y]]+Table2[[#This Row],[Rank 6M]]+Table2[[#This Row],[Rank Sharpe]])/3</f>
        <v>446</v>
      </c>
    </row>
    <row r="480" spans="1:48" x14ac:dyDescent="0.3">
      <c r="A480" t="s">
        <v>1912</v>
      </c>
      <c r="B480" t="s">
        <v>1913</v>
      </c>
      <c r="C480" t="s">
        <v>3120</v>
      </c>
      <c r="D480" t="s">
        <v>102</v>
      </c>
      <c r="E480">
        <v>3637.9358198039999</v>
      </c>
      <c r="F480">
        <v>212.74</v>
      </c>
      <c r="G480">
        <v>16.5874044761104</v>
      </c>
      <c r="H480">
        <f>(Table2[[#This Row],[1Y Return vs Nifty]]-AVERAGE(Table2[1Y Return vs Nifty]))/_xlfn.STDEV.P(Table2[1Y Return vs Nifty])</f>
        <v>1.624222115884175E-2</v>
      </c>
      <c r="I480">
        <v>-10.377581178438099</v>
      </c>
      <c r="J480">
        <f>(Table2[[#This Row],[1M Return vs Nifty]]-AVERAGE(Table2[1M Return vs Nifty]))/_xlfn.STDEV.P(Table2[1M Return vs Nifty])</f>
        <v>-0.8751932430710363</v>
      </c>
      <c r="K480">
        <v>-34.538434390970799</v>
      </c>
      <c r="L480">
        <f>(Table2[[#This Row],[6M Return vs Nifty]]-AVERAGE(Table2[6M Return vs Nifty]))/_xlfn.STDEV.P(Table2[6M Return vs Nifty])</f>
        <v>-1.2443165371652458</v>
      </c>
      <c r="M480">
        <v>0.35724326451150501</v>
      </c>
      <c r="N480">
        <f>(Table2[[#This Row],[1W Return vs Nifty]]-AVERAGE(Table2[1W Return vs Nifty]))/_xlfn.STDEV.P(Table2[1W Return vs Nifty])</f>
        <v>-0.20678177709790777</v>
      </c>
      <c r="O480">
        <v>228.58</v>
      </c>
      <c r="P480">
        <v>243.9168632494</v>
      </c>
      <c r="Q480">
        <v>247.71454967224699</v>
      </c>
      <c r="R480">
        <v>24.132500148124901</v>
      </c>
      <c r="S480" s="1">
        <f>(Table2[[#This Row],[Close Price]]-Table2[[#This Row],[20D EMA]])/Table2[[#This Row],[20D EMA]]</f>
        <v>-6.929740134744948E-2</v>
      </c>
      <c r="T480" s="1">
        <f>(Table2[[#This Row],[Close Price]]-Table2[[#This Row],[50D EMA]])/Table2[[#This Row],[50D EMA]]</f>
        <v>-0.12781758027743365</v>
      </c>
      <c r="U480" s="1">
        <f>(Table2[[#This Row],[Close Price]]-Table2[[#This Row],[200D EMA]])/Table2[[#This Row],[200D EMA]]</f>
        <v>-0.14118891974057265</v>
      </c>
      <c r="V480">
        <v>0.62567103821403602</v>
      </c>
      <c r="W480">
        <v>209.53</v>
      </c>
      <c r="X480">
        <v>215.01</v>
      </c>
      <c r="Y480">
        <v>209.53</v>
      </c>
      <c r="Z480">
        <v>221.7</v>
      </c>
      <c r="AA480">
        <v>209.53</v>
      </c>
      <c r="AB480">
        <v>243.87</v>
      </c>
      <c r="AC480" s="1">
        <f>(Table2[[#This Row],[Close Price]]/Table2[[#This Row],[Day Low]])-1</f>
        <v>1.5320001909034486E-2</v>
      </c>
      <c r="AD480" s="1">
        <f>(Table2[[#This Row],[Day High]]/Table2[[#This Row],[Close Price]])-1</f>
        <v>1.0670301776816604E-2</v>
      </c>
      <c r="AE480" s="1">
        <f>(Table2[[#This Row],[Close Price]]/Table2[[#This Row],[Current Week Low]])-1</f>
        <v>1.5320001909034486E-2</v>
      </c>
      <c r="AF480" s="1">
        <f>(Table2[[#This Row],[Current Week High]]/Table2[[#This Row],[Close Price]])-1</f>
        <v>4.2117138290871381E-2</v>
      </c>
      <c r="AG480" s="1">
        <f>(Table2[[#This Row],[Close Price]]/Table2[[#This Row],[Current Month Low]])-1</f>
        <v>1.5320001909034486E-2</v>
      </c>
      <c r="AH480" s="1">
        <f>(Table2[[#This Row],[Current Month High]]/Table2[[#This Row],[Close Price]])-1</f>
        <v>0.14632885211995861</v>
      </c>
      <c r="AI480">
        <v>50.629876844975001</v>
      </c>
      <c r="AJ480">
        <v>38.728399087055699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</v>
      </c>
      <c r="AM480">
        <v>0</v>
      </c>
      <c r="AN480">
        <v>-12.07</v>
      </c>
      <c r="AO480" t="s">
        <v>3149</v>
      </c>
      <c r="AP480">
        <v>6.2048812494733999E-2</v>
      </c>
      <c r="AQ480">
        <f>(Table2[[#This Row],[Sharpe Ratio]]-AVERAGE(Table2[Sharpe Ratio]))/_xlfn.STDEV.P(Table2[Sharpe Ratio])</f>
        <v>6.8142695557201274E-2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300</v>
      </c>
      <c r="AT480">
        <f>_xlfn.RANK.AVG(Table2[[#This Row],[6M Return vs Nifty Z-Score]],Table2[6M Return vs Nifty Z-Score])</f>
        <v>703</v>
      </c>
      <c r="AU480">
        <f>_xlfn.RANK.AVG(Table2[[#This Row],[Sharpe Ratio Z-Score]],Table2[Sharpe Ratio Z-Score])</f>
        <v>336</v>
      </c>
      <c r="AV480">
        <f>(Table2[[#This Row],[Rank 1Y]]+Table2[[#This Row],[Rank 6M]]+Table2[[#This Row],[Rank Sharpe]])/3</f>
        <v>446.33333333333331</v>
      </c>
    </row>
    <row r="481" spans="1:48" x14ac:dyDescent="0.3">
      <c r="A481" t="s">
        <v>1770</v>
      </c>
      <c r="B481" t="s">
        <v>1771</v>
      </c>
      <c r="C481" t="s">
        <v>3115</v>
      </c>
      <c r="D481" t="s">
        <v>91</v>
      </c>
      <c r="E481">
        <v>4329.6000000000004</v>
      </c>
      <c r="F481">
        <v>615</v>
      </c>
      <c r="G481">
        <v>23.0579738568699</v>
      </c>
      <c r="H481">
        <f>(Table2[[#This Row],[1Y Return vs Nifty]]-AVERAGE(Table2[1Y Return vs Nifty]))/_xlfn.STDEV.P(Table2[1Y Return vs Nifty])</f>
        <v>0.14784482492953938</v>
      </c>
      <c r="I481">
        <v>-4.50154052701137</v>
      </c>
      <c r="J481">
        <f>(Table2[[#This Row],[1M Return vs Nifty]]-AVERAGE(Table2[1M Return vs Nifty]))/_xlfn.STDEV.P(Table2[1M Return vs Nifty])</f>
        <v>-0.25492985567528043</v>
      </c>
      <c r="K481">
        <v>-42.235629867854499</v>
      </c>
      <c r="L481">
        <f>(Table2[[#This Row],[6M Return vs Nifty]]-AVERAGE(Table2[6M Return vs Nifty]))/_xlfn.STDEV.P(Table2[6M Return vs Nifty])</f>
        <v>-1.5047221392719612</v>
      </c>
      <c r="M481">
        <v>6.6697404912599101</v>
      </c>
      <c r="N481">
        <f>(Table2[[#This Row],[1W Return vs Nifty]]-AVERAGE(Table2[1W Return vs Nifty]))/_xlfn.STDEV.P(Table2[1W Return vs Nifty])</f>
        <v>1.3326557405441042</v>
      </c>
      <c r="O481">
        <v>635.29</v>
      </c>
      <c r="P481">
        <v>679.59661077467797</v>
      </c>
      <c r="Q481">
        <v>740.52556592051201</v>
      </c>
      <c r="R481">
        <v>44.082927477594403</v>
      </c>
      <c r="S481" s="1">
        <f>(Table2[[#This Row],[Close Price]]-Table2[[#This Row],[20D EMA]])/Table2[[#This Row],[20D EMA]]</f>
        <v>-3.1938169969620116E-2</v>
      </c>
      <c r="T481" s="1">
        <f>(Table2[[#This Row],[Close Price]]-Table2[[#This Row],[50D EMA]])/Table2[[#This Row],[50D EMA]]</f>
        <v>-9.5051402185546127E-2</v>
      </c>
      <c r="U481" s="1">
        <f>(Table2[[#This Row],[Close Price]]-Table2[[#This Row],[200D EMA]])/Table2[[#This Row],[200D EMA]]</f>
        <v>-0.16950875391381953</v>
      </c>
      <c r="V481">
        <v>0.91782127370528599</v>
      </c>
      <c r="W481">
        <v>595.25</v>
      </c>
      <c r="X481">
        <v>625.04999999999995</v>
      </c>
      <c r="Y481">
        <v>557.75</v>
      </c>
      <c r="Z481">
        <v>637.70000000000005</v>
      </c>
      <c r="AA481">
        <v>557.75</v>
      </c>
      <c r="AB481">
        <v>676.1</v>
      </c>
      <c r="AC481" s="1">
        <f>(Table2[[#This Row],[Close Price]]/Table2[[#This Row],[Day Low]])-1</f>
        <v>3.3179336413271754E-2</v>
      </c>
      <c r="AD481" s="1">
        <f>(Table2[[#This Row],[Day High]]/Table2[[#This Row],[Close Price]])-1</f>
        <v>1.6341463414634161E-2</v>
      </c>
      <c r="AE481" s="1">
        <f>(Table2[[#This Row],[Close Price]]/Table2[[#This Row],[Current Week Low]])-1</f>
        <v>0.10264455401165407</v>
      </c>
      <c r="AF481" s="1">
        <f>(Table2[[#This Row],[Current Week High]]/Table2[[#This Row],[Close Price]])-1</f>
        <v>3.6910569105691238E-2</v>
      </c>
      <c r="AG481" s="1">
        <f>(Table2[[#This Row],[Close Price]]/Table2[[#This Row],[Current Month Low]])-1</f>
        <v>0.10264455401165407</v>
      </c>
      <c r="AH481" s="1">
        <f>(Table2[[#This Row],[Current Month High]]/Table2[[#This Row],[Close Price]])-1</f>
        <v>9.9349593495934974E-2</v>
      </c>
      <c r="AI481">
        <v>89.430894308942996</v>
      </c>
      <c r="AJ481">
        <v>47.375988497483803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-0.2</v>
      </c>
      <c r="AM481" t="s">
        <v>3149</v>
      </c>
      <c r="AN481">
        <v>-7.91</v>
      </c>
      <c r="AO481" t="s">
        <v>3149</v>
      </c>
      <c r="AP481">
        <v>5.9835086719354003E-2</v>
      </c>
      <c r="AQ481">
        <f>(Table2[[#This Row],[Sharpe Ratio]]-AVERAGE(Table2[Sharpe Ratio]))/_xlfn.STDEV.P(Table2[Sharpe Ratio])</f>
        <v>4.2360476245238921E-2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267</v>
      </c>
      <c r="AT481">
        <f>_xlfn.RANK.AVG(Table2[[#This Row],[6M Return vs Nifty Z-Score]],Table2[6M Return vs Nifty Z-Score])</f>
        <v>729</v>
      </c>
      <c r="AU481">
        <f>_xlfn.RANK.AVG(Table2[[#This Row],[Sharpe Ratio Z-Score]],Table2[Sharpe Ratio Z-Score])</f>
        <v>344</v>
      </c>
      <c r="AV481">
        <f>(Table2[[#This Row],[Rank 1Y]]+Table2[[#This Row],[Rank 6M]]+Table2[[#This Row],[Rank Sharpe]])/3</f>
        <v>446.66666666666669</v>
      </c>
    </row>
    <row r="482" spans="1:48" x14ac:dyDescent="0.3">
      <c r="A482" t="s">
        <v>1874</v>
      </c>
      <c r="B482" t="s">
        <v>1875</v>
      </c>
      <c r="C482" t="s">
        <v>3106</v>
      </c>
      <c r="D482" t="s">
        <v>958</v>
      </c>
      <c r="E482">
        <v>3833.1177257099998</v>
      </c>
      <c r="F482">
        <v>30.05</v>
      </c>
      <c r="G482">
        <v>-21.9474935152641</v>
      </c>
      <c r="H482">
        <f>(Table2[[#This Row],[1Y Return vs Nifty]]-AVERAGE(Table2[1Y Return vs Nifty]))/_xlfn.STDEV.P(Table2[1Y Return vs Nifty])</f>
        <v>-0.76750533076182925</v>
      </c>
      <c r="I482">
        <v>-11.4760928561832</v>
      </c>
      <c r="J482">
        <f>(Table2[[#This Row],[1M Return vs Nifty]]-AVERAGE(Table2[1M Return vs Nifty]))/_xlfn.STDEV.P(Table2[1M Return vs Nifty])</f>
        <v>-0.99114999264977399</v>
      </c>
      <c r="K482">
        <v>-11.7474935707711</v>
      </c>
      <c r="L482">
        <f>(Table2[[#This Row],[6M Return vs Nifty]]-AVERAGE(Table2[6M Return vs Nifty]))/_xlfn.STDEV.P(Table2[6M Return vs Nifty])</f>
        <v>-0.47327094209281412</v>
      </c>
      <c r="M482">
        <v>1.35837464210337</v>
      </c>
      <c r="N482">
        <f>(Table2[[#This Row],[1W Return vs Nifty]]-AVERAGE(Table2[1W Return vs Nifty]))/_xlfn.STDEV.P(Table2[1W Return vs Nifty])</f>
        <v>3.7365530598798602E-2</v>
      </c>
      <c r="O482">
        <v>33.21</v>
      </c>
      <c r="P482">
        <v>35.722193452984797</v>
      </c>
      <c r="Q482">
        <v>35.316226626481203</v>
      </c>
      <c r="R482">
        <v>27.1628755620875</v>
      </c>
      <c r="S482" s="1">
        <f>(Table2[[#This Row],[Close Price]]-Table2[[#This Row],[20D EMA]])/Table2[[#This Row],[20D EMA]]</f>
        <v>-9.5152062631737436E-2</v>
      </c>
      <c r="T482" s="1">
        <f>(Table2[[#This Row],[Close Price]]-Table2[[#This Row],[50D EMA]])/Table2[[#This Row],[50D EMA]]</f>
        <v>-0.15878625875676319</v>
      </c>
      <c r="U482" s="1">
        <f>(Table2[[#This Row],[Close Price]]-Table2[[#This Row],[200D EMA]])/Table2[[#This Row],[200D EMA]]</f>
        <v>-0.14911634479467356</v>
      </c>
      <c r="V482">
        <v>0.63479089128397004</v>
      </c>
      <c r="W482">
        <v>29.91</v>
      </c>
      <c r="X482">
        <v>31.18</v>
      </c>
      <c r="Y482">
        <v>29.91</v>
      </c>
      <c r="Z482">
        <v>31.85</v>
      </c>
      <c r="AA482">
        <v>29.91</v>
      </c>
      <c r="AB482">
        <v>35.630000000000003</v>
      </c>
      <c r="AC482" s="1">
        <f>(Table2[[#This Row],[Close Price]]/Table2[[#This Row],[Day Low]])-1</f>
        <v>4.6807087930458291E-3</v>
      </c>
      <c r="AD482" s="1">
        <f>(Table2[[#This Row],[Day High]]/Table2[[#This Row],[Close Price]])-1</f>
        <v>3.7603993344425879E-2</v>
      </c>
      <c r="AE482" s="1">
        <f>(Table2[[#This Row],[Close Price]]/Table2[[#This Row],[Current Week Low]])-1</f>
        <v>4.6807087930458291E-3</v>
      </c>
      <c r="AF482" s="1">
        <f>(Table2[[#This Row],[Current Week High]]/Table2[[#This Row],[Close Price]])-1</f>
        <v>5.9900166389351028E-2</v>
      </c>
      <c r="AG482" s="1">
        <f>(Table2[[#This Row],[Close Price]]/Table2[[#This Row],[Current Month Low]])-1</f>
        <v>4.6807087930458291E-3</v>
      </c>
      <c r="AH482" s="1">
        <f>(Table2[[#This Row],[Current Month High]]/Table2[[#This Row],[Close Price]])-1</f>
        <v>0.18569051580698837</v>
      </c>
      <c r="AI482">
        <v>53.410981697171302</v>
      </c>
      <c r="AJ482">
        <v>21.414141414141401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-0.18</v>
      </c>
      <c r="AM482" t="s">
        <v>3149</v>
      </c>
      <c r="AN482">
        <v>-14.85</v>
      </c>
      <c r="AO482" t="s">
        <v>3149</v>
      </c>
      <c r="AP482">
        <v>8.1669350831917994E-2</v>
      </c>
      <c r="AQ482">
        <f>(Table2[[#This Row],[Sharpe Ratio]]-AVERAGE(Table2[Sharpe Ratio]))/_xlfn.STDEV.P(Table2[Sharpe Ratio])</f>
        <v>0.29665384542679596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591</v>
      </c>
      <c r="AT482">
        <f>_xlfn.RANK.AVG(Table2[[#This Row],[6M Return vs Nifty Z-Score]],Table2[6M Return vs Nifty Z-Score])</f>
        <v>477</v>
      </c>
      <c r="AU482">
        <f>_xlfn.RANK.AVG(Table2[[#This Row],[Sharpe Ratio Z-Score]],Table2[Sharpe Ratio Z-Score])</f>
        <v>272</v>
      </c>
      <c r="AV482">
        <f>(Table2[[#This Row],[Rank 1Y]]+Table2[[#This Row],[Rank 6M]]+Table2[[#This Row],[Rank Sharpe]])/3</f>
        <v>446.66666666666669</v>
      </c>
    </row>
    <row r="483" spans="1:48" x14ac:dyDescent="0.3">
      <c r="A483" t="s">
        <v>762</v>
      </c>
      <c r="B483" t="s">
        <v>763</v>
      </c>
      <c r="C483" t="s">
        <v>3118</v>
      </c>
      <c r="D483" t="s">
        <v>166</v>
      </c>
      <c r="E483">
        <v>21321.571762225001</v>
      </c>
      <c r="F483">
        <v>7241.95</v>
      </c>
      <c r="G483">
        <v>-6.9976729771466504</v>
      </c>
      <c r="H483">
        <f>(Table2[[#This Row],[1Y Return vs Nifty]]-AVERAGE(Table2[1Y Return vs Nifty]))/_xlfn.STDEV.P(Table2[1Y Return vs Nifty])</f>
        <v>-0.46344626069433925</v>
      </c>
      <c r="I483">
        <v>-0.72206347378416202</v>
      </c>
      <c r="J483">
        <f>(Table2[[#This Row],[1M Return vs Nifty]]-AVERAGE(Table2[1M Return vs Nifty]))/_xlfn.STDEV.P(Table2[1M Return vs Nifty])</f>
        <v>0.14402436855222522</v>
      </c>
      <c r="K483">
        <v>17.322782544845499</v>
      </c>
      <c r="L483">
        <f>(Table2[[#This Row],[6M Return vs Nifty]]-AVERAGE(Table2[6M Return vs Nifty]))/_xlfn.STDEV.P(Table2[6M Return vs Nifty])</f>
        <v>0.51021229904743015</v>
      </c>
      <c r="M483">
        <v>1.2714106486937999</v>
      </c>
      <c r="N483">
        <f>(Table2[[#This Row],[1W Return vs Nifty]]-AVERAGE(Table2[1W Return vs Nifty]))/_xlfn.STDEV.P(Table2[1W Return vs Nifty])</f>
        <v>1.615750003184899E-2</v>
      </c>
      <c r="O483">
        <v>7540.78</v>
      </c>
      <c r="P483">
        <v>7617.1356697117199</v>
      </c>
      <c r="Q483">
        <v>7176.6492294986801</v>
      </c>
      <c r="R483">
        <v>34.537558934903998</v>
      </c>
      <c r="S483" s="1">
        <f>(Table2[[#This Row],[Close Price]]-Table2[[#This Row],[20D EMA]])/Table2[[#This Row],[20D EMA]]</f>
        <v>-3.9628526491954405E-2</v>
      </c>
      <c r="T483" s="1">
        <f>(Table2[[#This Row],[Close Price]]-Table2[[#This Row],[50D EMA]])/Table2[[#This Row],[50D EMA]]</f>
        <v>-4.9255479484707591E-2</v>
      </c>
      <c r="U483" s="1">
        <f>(Table2[[#This Row],[Close Price]]-Table2[[#This Row],[200D EMA]])/Table2[[#This Row],[200D EMA]]</f>
        <v>9.0990611931971513E-3</v>
      </c>
      <c r="V483">
        <v>0.75465241920942105</v>
      </c>
      <c r="W483">
        <v>7150.1</v>
      </c>
      <c r="X483">
        <v>7309.05</v>
      </c>
      <c r="Y483">
        <v>7148</v>
      </c>
      <c r="Z483">
        <v>7370.75</v>
      </c>
      <c r="AA483">
        <v>7148</v>
      </c>
      <c r="AB483">
        <v>8097</v>
      </c>
      <c r="AC483" s="1">
        <f>(Table2[[#This Row],[Close Price]]/Table2[[#This Row],[Day Low]])-1</f>
        <v>1.2845974182179143E-2</v>
      </c>
      <c r="AD483" s="1">
        <f>(Table2[[#This Row],[Day High]]/Table2[[#This Row],[Close Price]])-1</f>
        <v>9.2654602696788935E-3</v>
      </c>
      <c r="AE483" s="1">
        <f>(Table2[[#This Row],[Close Price]]/Table2[[#This Row],[Current Week Low]])-1</f>
        <v>1.3143536653609456E-2</v>
      </c>
      <c r="AF483" s="1">
        <f>(Table2[[#This Row],[Current Week High]]/Table2[[#This Row],[Close Price]])-1</f>
        <v>1.7785265018399832E-2</v>
      </c>
      <c r="AG483" s="1">
        <f>(Table2[[#This Row],[Close Price]]/Table2[[#This Row],[Current Month Low]])-1</f>
        <v>1.3143536653609456E-2</v>
      </c>
      <c r="AH483" s="1">
        <f>(Table2[[#This Row],[Current Month High]]/Table2[[#This Row],[Close Price]])-1</f>
        <v>0.11806902836943101</v>
      </c>
      <c r="AI483">
        <v>12.953002989526301</v>
      </c>
      <c r="AJ483">
        <v>39.945119182198397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7.0000000000000007E-2</v>
      </c>
      <c r="AM483" t="s">
        <v>3150</v>
      </c>
      <c r="AN483">
        <v>-7.77</v>
      </c>
      <c r="AO483" t="s">
        <v>3149</v>
      </c>
      <c r="AP483">
        <v>-7.2120532287328995E-2</v>
      </c>
      <c r="AQ483">
        <f>(Table2[[#This Row],[Sharpe Ratio]]-AVERAGE(Table2[Sharpe Ratio]))/_xlfn.STDEV.P(Table2[Sharpe Ratio])</f>
        <v>-1.4944643403208788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476</v>
      </c>
      <c r="AT483">
        <f>_xlfn.RANK.AVG(Table2[[#This Row],[6M Return vs Nifty Z-Score]],Table2[6M Return vs Nifty Z-Score])</f>
        <v>176</v>
      </c>
      <c r="AU483">
        <f>_xlfn.RANK.AVG(Table2[[#This Row],[Sharpe Ratio Z-Score]],Table2[Sharpe Ratio Z-Score])</f>
        <v>689</v>
      </c>
      <c r="AV483">
        <f>(Table2[[#This Row],[Rank 1Y]]+Table2[[#This Row],[Rank 6M]]+Table2[[#This Row],[Rank Sharpe]])/3</f>
        <v>447</v>
      </c>
    </row>
    <row r="484" spans="1:48" x14ac:dyDescent="0.3">
      <c r="A484" t="s">
        <v>19</v>
      </c>
      <c r="B484" t="s">
        <v>20</v>
      </c>
      <c r="C484" t="s">
        <v>3103</v>
      </c>
      <c r="D484" t="s">
        <v>21</v>
      </c>
      <c r="E484">
        <v>1473592.77476863</v>
      </c>
      <c r="F484">
        <v>4039.55</v>
      </c>
      <c r="G484">
        <v>-2.9474031261265701</v>
      </c>
      <c r="H484">
        <f>(Table2[[#This Row],[1Y Return vs Nifty]]-AVERAGE(Table2[1Y Return vs Nifty]))/_xlfn.STDEV.P(Table2[1Y Return vs Nifty])</f>
        <v>-0.38106926618236131</v>
      </c>
      <c r="I484">
        <v>3.50957023538224</v>
      </c>
      <c r="J484">
        <f>(Table2[[#This Row],[1M Return vs Nifty]]-AVERAGE(Table2[1M Return vs Nifty]))/_xlfn.STDEV.P(Table2[1M Return vs Nifty])</f>
        <v>0.5907073672527744</v>
      </c>
      <c r="K484">
        <v>2.09832794104751</v>
      </c>
      <c r="L484">
        <f>(Table2[[#This Row],[6M Return vs Nifty]]-AVERAGE(Table2[6M Return vs Nifty]))/_xlfn.STDEV.P(Table2[6M Return vs Nifty])</f>
        <v>-4.849749169313175E-3</v>
      </c>
      <c r="M484">
        <v>-1.7825177119839399</v>
      </c>
      <c r="N484">
        <f>(Table2[[#This Row],[1W Return vs Nifty]]-AVERAGE(Table2[1W Return vs Nifty]))/_xlfn.STDEV.P(Table2[1W Return vs Nifty])</f>
        <v>-0.72860827581625476</v>
      </c>
      <c r="O484">
        <v>4102.68</v>
      </c>
      <c r="P484">
        <v>4163.1979762554802</v>
      </c>
      <c r="Q484">
        <v>4060.0309919989099</v>
      </c>
      <c r="R484">
        <v>45.843364289121403</v>
      </c>
      <c r="S484" s="1">
        <f>(Table2[[#This Row],[Close Price]]-Table2[[#This Row],[20D EMA]])/Table2[[#This Row],[20D EMA]]</f>
        <v>-1.5387502803045839E-2</v>
      </c>
      <c r="T484" s="1">
        <f>(Table2[[#This Row],[Close Price]]-Table2[[#This Row],[50D EMA]])/Table2[[#This Row],[50D EMA]]</f>
        <v>-2.9700239325801441E-2</v>
      </c>
      <c r="U484" s="1">
        <f>(Table2[[#This Row],[Close Price]]-Table2[[#This Row],[200D EMA]])/Table2[[#This Row],[200D EMA]]</f>
        <v>-5.0445408025878583E-3</v>
      </c>
      <c r="V484">
        <v>0.93941401552555703</v>
      </c>
      <c r="W484">
        <v>4024</v>
      </c>
      <c r="X484">
        <v>4092.45</v>
      </c>
      <c r="Y484">
        <v>3990.2</v>
      </c>
      <c r="Z484">
        <v>4213</v>
      </c>
      <c r="AA484">
        <v>3913.25</v>
      </c>
      <c r="AB484">
        <v>4234.3</v>
      </c>
      <c r="AC484" s="1">
        <f>(Table2[[#This Row],[Close Price]]/Table2[[#This Row],[Day Low]])-1</f>
        <v>3.8643141153082983E-3</v>
      </c>
      <c r="AD484" s="1">
        <f>(Table2[[#This Row],[Day High]]/Table2[[#This Row],[Close Price]])-1</f>
        <v>1.3095518065130873E-2</v>
      </c>
      <c r="AE484" s="1">
        <f>(Table2[[#This Row],[Close Price]]/Table2[[#This Row],[Current Week Low]])-1</f>
        <v>1.2367801112726173E-2</v>
      </c>
      <c r="AF484" s="1">
        <f>(Table2[[#This Row],[Current Week High]]/Table2[[#This Row],[Close Price]])-1</f>
        <v>4.293795100939457E-2</v>
      </c>
      <c r="AG484" s="1">
        <f>(Table2[[#This Row],[Close Price]]/Table2[[#This Row],[Current Month Low]])-1</f>
        <v>3.2274963265827683E-2</v>
      </c>
      <c r="AH484" s="1">
        <f>(Table2[[#This Row],[Current Month High]]/Table2[[#This Row],[Close Price]])-1</f>
        <v>4.8210815561139153E-2</v>
      </c>
      <c r="AI484">
        <v>13.682217078634901</v>
      </c>
      <c r="AJ484">
        <v>17.6682202155549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-0.08</v>
      </c>
      <c r="AM484" t="s">
        <v>3149</v>
      </c>
      <c r="AN484">
        <v>2.23</v>
      </c>
      <c r="AO484" t="s">
        <v>3150</v>
      </c>
      <c r="AP484">
        <v>-1.8792204732190999E-2</v>
      </c>
      <c r="AQ484">
        <f>(Table2[[#This Row],[Sharpe Ratio]]-AVERAGE(Table2[Sharpe Ratio]))/_xlfn.STDEV.P(Table2[Sharpe Ratio])</f>
        <v>-0.87337447821692371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441</v>
      </c>
      <c r="AT484">
        <f>_xlfn.RANK.AVG(Table2[[#This Row],[6M Return vs Nifty Z-Score]],Table2[6M Return vs Nifty Z-Score])</f>
        <v>304</v>
      </c>
      <c r="AU484">
        <f>_xlfn.RANK.AVG(Table2[[#This Row],[Sharpe Ratio Z-Score]],Table2[Sharpe Ratio Z-Score])</f>
        <v>603</v>
      </c>
      <c r="AV484">
        <f>(Table2[[#This Row],[Rank 1Y]]+Table2[[#This Row],[Rank 6M]]+Table2[[#This Row],[Rank Sharpe]])/3</f>
        <v>449.33333333333331</v>
      </c>
    </row>
    <row r="485" spans="1:48" x14ac:dyDescent="0.3">
      <c r="A485" t="s">
        <v>430</v>
      </c>
      <c r="B485" t="s">
        <v>431</v>
      </c>
      <c r="C485" t="s">
        <v>3104</v>
      </c>
      <c r="D485" t="s">
        <v>34</v>
      </c>
      <c r="E485">
        <v>49629.182388576002</v>
      </c>
      <c r="F485">
        <v>42.48</v>
      </c>
      <c r="G485">
        <v>-7.4027404288443801</v>
      </c>
      <c r="H485">
        <f>(Table2[[#This Row],[1Y Return vs Nifty]]-AVERAGE(Table2[1Y Return vs Nifty]))/_xlfn.STDEV.P(Table2[1Y Return vs Nifty])</f>
        <v>-0.47168478318120044</v>
      </c>
      <c r="I485">
        <v>-5.2612800825388497</v>
      </c>
      <c r="J485">
        <f>(Table2[[#This Row],[1M Return vs Nifty]]-AVERAGE(Table2[1M Return vs Nifty]))/_xlfn.STDEV.P(Table2[1M Return vs Nifty])</f>
        <v>-0.33512648095485564</v>
      </c>
      <c r="K485">
        <v>-28.5241546403774</v>
      </c>
      <c r="L485">
        <f>(Table2[[#This Row],[6M Return vs Nifty]]-AVERAGE(Table2[6M Return vs Nifty]))/_xlfn.STDEV.P(Table2[6M Return vs Nifty])</f>
        <v>-1.0408460465956628</v>
      </c>
      <c r="M485">
        <v>2.37927888659117</v>
      </c>
      <c r="N485">
        <f>(Table2[[#This Row],[1W Return vs Nifty]]-AVERAGE(Table2[1W Return vs Nifty]))/_xlfn.STDEV.P(Table2[1W Return vs Nifty])</f>
        <v>0.28633487496935289</v>
      </c>
      <c r="O485">
        <v>44.01</v>
      </c>
      <c r="P485">
        <v>46.233865420453903</v>
      </c>
      <c r="Q485">
        <v>48.311540580648497</v>
      </c>
      <c r="R485">
        <v>31.6862681805374</v>
      </c>
      <c r="S485" s="1">
        <f>(Table2[[#This Row],[Close Price]]-Table2[[#This Row],[20D EMA]])/Table2[[#This Row],[20D EMA]]</f>
        <v>-3.4764826175869151E-2</v>
      </c>
      <c r="T485" s="1">
        <f>(Table2[[#This Row],[Close Price]]-Table2[[#This Row],[50D EMA]])/Table2[[#This Row],[50D EMA]]</f>
        <v>-8.1192982380253076E-2</v>
      </c>
      <c r="U485" s="1">
        <f>(Table2[[#This Row],[Close Price]]-Table2[[#This Row],[200D EMA]])/Table2[[#This Row],[200D EMA]]</f>
        <v>-0.12070698865240415</v>
      </c>
      <c r="V485">
        <v>0.95824432552113903</v>
      </c>
      <c r="W485">
        <v>41.03</v>
      </c>
      <c r="X485">
        <v>42.75</v>
      </c>
      <c r="Y485">
        <v>40.6</v>
      </c>
      <c r="Z485">
        <v>43.17</v>
      </c>
      <c r="AA485">
        <v>40.200000000000003</v>
      </c>
      <c r="AB485">
        <v>47.79</v>
      </c>
      <c r="AC485" s="1">
        <f>(Table2[[#This Row],[Close Price]]/Table2[[#This Row],[Day Low]])-1</f>
        <v>3.5339995125517776E-2</v>
      </c>
      <c r="AD485" s="1">
        <f>(Table2[[#This Row],[Day High]]/Table2[[#This Row],[Close Price]])-1</f>
        <v>6.3559322033899246E-3</v>
      </c>
      <c r="AE485" s="1">
        <f>(Table2[[#This Row],[Close Price]]/Table2[[#This Row],[Current Week Low]])-1</f>
        <v>4.6305418719211788E-2</v>
      </c>
      <c r="AF485" s="1">
        <f>(Table2[[#This Row],[Current Week High]]/Table2[[#This Row],[Close Price]])-1</f>
        <v>1.6242937853107486E-2</v>
      </c>
      <c r="AG485" s="1">
        <f>(Table2[[#This Row],[Close Price]]/Table2[[#This Row],[Current Month Low]])-1</f>
        <v>5.671641791044757E-2</v>
      </c>
      <c r="AH485" s="1">
        <f>(Table2[[#This Row],[Current Month High]]/Table2[[#This Row],[Close Price]])-1</f>
        <v>0.125</v>
      </c>
      <c r="AI485">
        <v>66.313559322033896</v>
      </c>
      <c r="AJ485">
        <v>15.5918367346938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-0.16</v>
      </c>
      <c r="AM485" t="s">
        <v>3149</v>
      </c>
      <c r="AN485">
        <v>-10.85</v>
      </c>
      <c r="AO485" t="s">
        <v>3149</v>
      </c>
      <c r="AP485">
        <v>0.108130704380844</v>
      </c>
      <c r="AQ485">
        <f>(Table2[[#This Row],[Sharpe Ratio]]-AVERAGE(Table2[Sharpe Ratio]))/_xlfn.STDEV.P(Table2[Sharpe Ratio])</f>
        <v>0.60483674146443889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479</v>
      </c>
      <c r="AT485">
        <f>_xlfn.RANK.AVG(Table2[[#This Row],[6M Return vs Nifty Z-Score]],Table2[6M Return vs Nifty Z-Score])</f>
        <v>673</v>
      </c>
      <c r="AU485">
        <f>_xlfn.RANK.AVG(Table2[[#This Row],[Sharpe Ratio Z-Score]],Table2[Sharpe Ratio Z-Score])</f>
        <v>196</v>
      </c>
      <c r="AV485">
        <f>(Table2[[#This Row],[Rank 1Y]]+Table2[[#This Row],[Rank 6M]]+Table2[[#This Row],[Rank Sharpe]])/3</f>
        <v>449.33333333333331</v>
      </c>
    </row>
    <row r="486" spans="1:48" x14ac:dyDescent="0.3">
      <c r="A486" t="s">
        <v>2076</v>
      </c>
      <c r="B486" t="s">
        <v>2077</v>
      </c>
      <c r="C486" t="s">
        <v>3102</v>
      </c>
      <c r="D486" t="s">
        <v>270</v>
      </c>
      <c r="E486">
        <v>2898.1334757999998</v>
      </c>
      <c r="F486">
        <v>1755.75</v>
      </c>
      <c r="G486">
        <v>20.280188201664799</v>
      </c>
      <c r="H486">
        <f>(Table2[[#This Row],[1Y Return vs Nifty]]-AVERAGE(Table2[1Y Return vs Nifty]))/_xlfn.STDEV.P(Table2[1Y Return vs Nifty])</f>
        <v>9.1348432814665634E-2</v>
      </c>
      <c r="I486">
        <v>-8.4024586125267202</v>
      </c>
      <c r="J486">
        <f>(Table2[[#This Row],[1M Return vs Nifty]]-AVERAGE(Table2[1M Return vs Nifty]))/_xlfn.STDEV.P(Table2[1M Return vs Nifty])</f>
        <v>-0.66670315834765548</v>
      </c>
      <c r="K486">
        <v>-13.415345981540501</v>
      </c>
      <c r="L486">
        <f>(Table2[[#This Row],[6M Return vs Nifty]]-AVERAGE(Table2[6M Return vs Nifty]))/_xlfn.STDEV.P(Table2[6M Return vs Nifty])</f>
        <v>-0.5296964431153478</v>
      </c>
      <c r="M486">
        <v>0.252712123282467</v>
      </c>
      <c r="N486">
        <f>(Table2[[#This Row],[1W Return vs Nifty]]-AVERAGE(Table2[1W Return vs Nifty]))/_xlfn.STDEV.P(Table2[1W Return vs Nifty])</f>
        <v>-0.23227393254599929</v>
      </c>
      <c r="O486">
        <v>1881.2</v>
      </c>
      <c r="P486">
        <v>2048.3615266881102</v>
      </c>
      <c r="Q486">
        <v>1972.12025664063</v>
      </c>
      <c r="R486">
        <v>26.536266587454101</v>
      </c>
      <c r="S486" s="1">
        <f>(Table2[[#This Row],[Close Price]]-Table2[[#This Row],[20D EMA]])/Table2[[#This Row],[20D EMA]]</f>
        <v>-6.6686157771635154E-2</v>
      </c>
      <c r="T486" s="1">
        <f>(Table2[[#This Row],[Close Price]]-Table2[[#This Row],[50D EMA]])/Table2[[#This Row],[50D EMA]]</f>
        <v>-0.14285150491047283</v>
      </c>
      <c r="U486" s="1">
        <f>(Table2[[#This Row],[Close Price]]-Table2[[#This Row],[200D EMA]])/Table2[[#This Row],[200D EMA]]</f>
        <v>-0.10971453485762665</v>
      </c>
      <c r="V486">
        <v>0.81098890759113795</v>
      </c>
      <c r="W486">
        <v>1700</v>
      </c>
      <c r="X486">
        <v>1799.9</v>
      </c>
      <c r="Y486">
        <v>1700</v>
      </c>
      <c r="Z486">
        <v>1809.95</v>
      </c>
      <c r="AA486">
        <v>1700</v>
      </c>
      <c r="AB486">
        <v>2051.9</v>
      </c>
      <c r="AC486" s="1">
        <f>(Table2[[#This Row],[Close Price]]/Table2[[#This Row],[Day Low]])-1</f>
        <v>3.2794117647058751E-2</v>
      </c>
      <c r="AD486" s="1">
        <f>(Table2[[#This Row],[Day High]]/Table2[[#This Row],[Close Price]])-1</f>
        <v>2.5145949024633296E-2</v>
      </c>
      <c r="AE486" s="1">
        <f>(Table2[[#This Row],[Close Price]]/Table2[[#This Row],[Current Week Low]])-1</f>
        <v>3.2794117647058751E-2</v>
      </c>
      <c r="AF486" s="1">
        <f>(Table2[[#This Row],[Current Week High]]/Table2[[#This Row],[Close Price]])-1</f>
        <v>3.0869998576107172E-2</v>
      </c>
      <c r="AG486" s="1">
        <f>(Table2[[#This Row],[Close Price]]/Table2[[#This Row],[Current Month Low]])-1</f>
        <v>3.2794117647058751E-2</v>
      </c>
      <c r="AH486" s="1">
        <f>(Table2[[#This Row],[Current Month High]]/Table2[[#This Row],[Close Price]])-1</f>
        <v>0.16867435568845224</v>
      </c>
      <c r="AI486">
        <v>59.476007404243099</v>
      </c>
      <c r="AJ486">
        <v>41.188532829399698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-0.25</v>
      </c>
      <c r="AM486" t="s">
        <v>3149</v>
      </c>
      <c r="AN486">
        <v>-13.23</v>
      </c>
      <c r="AO486" t="s">
        <v>3149</v>
      </c>
      <c r="AP486">
        <v>-7.2014128738569997E-3</v>
      </c>
      <c r="AQ486">
        <f>(Table2[[#This Row],[Sharpe Ratio]]-AVERAGE(Table2[Sharpe Ratio]))/_xlfn.STDEV.P(Table2[Sharpe Ratio])</f>
        <v>-0.73838199585330377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280</v>
      </c>
      <c r="AT486">
        <f>_xlfn.RANK.AVG(Table2[[#This Row],[6M Return vs Nifty Z-Score]],Table2[6M Return vs Nifty Z-Score])</f>
        <v>494</v>
      </c>
      <c r="AU486">
        <f>_xlfn.RANK.AVG(Table2[[#This Row],[Sharpe Ratio Z-Score]],Table2[Sharpe Ratio Z-Score])</f>
        <v>575</v>
      </c>
      <c r="AV486">
        <f>(Table2[[#This Row],[Rank 1Y]]+Table2[[#This Row],[Rank 6M]]+Table2[[#This Row],[Rank Sharpe]])/3</f>
        <v>449.66666666666669</v>
      </c>
    </row>
    <row r="487" spans="1:48" x14ac:dyDescent="0.3">
      <c r="A487" t="s">
        <v>1337</v>
      </c>
      <c r="B487" t="s">
        <v>1338</v>
      </c>
      <c r="C487" t="s">
        <v>3115</v>
      </c>
      <c r="D487" t="s">
        <v>99</v>
      </c>
      <c r="E487">
        <v>8134.35992566</v>
      </c>
      <c r="F487">
        <v>168.26</v>
      </c>
      <c r="G487">
        <v>6.57714462862688</v>
      </c>
      <c r="H487">
        <f>(Table2[[#This Row],[1Y Return vs Nifty]]-AVERAGE(Table2[1Y Return vs Nifty]))/_xlfn.STDEV.P(Table2[1Y Return vs Nifty])</f>
        <v>-0.18735288505659728</v>
      </c>
      <c r="I487">
        <v>-11.825580986644001</v>
      </c>
      <c r="J487">
        <f>(Table2[[#This Row],[1M Return vs Nifty]]-AVERAGE(Table2[1M Return vs Nifty]))/_xlfn.STDEV.P(Table2[1M Return vs Nifty])</f>
        <v>-1.0280412778728589</v>
      </c>
      <c r="K487">
        <v>-23.804846623977699</v>
      </c>
      <c r="L487">
        <f>(Table2[[#This Row],[6M Return vs Nifty]]-AVERAGE(Table2[6M Return vs Nifty]))/_xlfn.STDEV.P(Table2[6M Return vs Nifty])</f>
        <v>-0.88118604455617178</v>
      </c>
      <c r="M487">
        <v>-0.67207219296786003</v>
      </c>
      <c r="N487">
        <f>(Table2[[#This Row],[1W Return vs Nifty]]-AVERAGE(Table2[1W Return vs Nifty]))/_xlfn.STDEV.P(Table2[1W Return vs Nifty])</f>
        <v>-0.45780237573170757</v>
      </c>
      <c r="O487">
        <v>186.6</v>
      </c>
      <c r="P487">
        <v>199.931988745307</v>
      </c>
      <c r="Q487">
        <v>198.85861193141201</v>
      </c>
      <c r="R487">
        <v>11.0308560730794</v>
      </c>
      <c r="S487" s="1">
        <f>(Table2[[#This Row],[Close Price]]-Table2[[#This Row],[20D EMA]])/Table2[[#This Row],[20D EMA]]</f>
        <v>-9.8285101822079335E-2</v>
      </c>
      <c r="T487" s="1">
        <f>(Table2[[#This Row],[Close Price]]-Table2[[#This Row],[50D EMA]])/Table2[[#This Row],[50D EMA]]</f>
        <v>-0.15841381333756399</v>
      </c>
      <c r="U487" s="1">
        <f>(Table2[[#This Row],[Close Price]]-Table2[[#This Row],[200D EMA]])/Table2[[#This Row],[200D EMA]]</f>
        <v>-0.15387119337816629</v>
      </c>
      <c r="V487">
        <v>0.74038949128519305</v>
      </c>
      <c r="W487">
        <v>167.2</v>
      </c>
      <c r="X487">
        <v>173.2</v>
      </c>
      <c r="Y487">
        <v>167.2</v>
      </c>
      <c r="Z487">
        <v>179.93</v>
      </c>
      <c r="AA487">
        <v>167.2</v>
      </c>
      <c r="AB487">
        <v>201.45</v>
      </c>
      <c r="AC487" s="1">
        <f>(Table2[[#This Row],[Close Price]]/Table2[[#This Row],[Day Low]])-1</f>
        <v>6.3397129186602008E-3</v>
      </c>
      <c r="AD487" s="1">
        <f>(Table2[[#This Row],[Day High]]/Table2[[#This Row],[Close Price]])-1</f>
        <v>2.9359324854391966E-2</v>
      </c>
      <c r="AE487" s="1">
        <f>(Table2[[#This Row],[Close Price]]/Table2[[#This Row],[Current Week Low]])-1</f>
        <v>6.3397129186602008E-3</v>
      </c>
      <c r="AF487" s="1">
        <f>(Table2[[#This Row],[Current Week High]]/Table2[[#This Row],[Close Price]])-1</f>
        <v>6.9356947581124651E-2</v>
      </c>
      <c r="AG487" s="1">
        <f>(Table2[[#This Row],[Close Price]]/Table2[[#This Row],[Current Month Low]])-1</f>
        <v>6.3397129186602008E-3</v>
      </c>
      <c r="AH487" s="1">
        <f>(Table2[[#This Row],[Current Month High]]/Table2[[#This Row],[Close Price]])-1</f>
        <v>0.1972542493759657</v>
      </c>
      <c r="AI487">
        <v>48.989658861286102</v>
      </c>
      <c r="AJ487">
        <v>25.007429420505201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-0.16</v>
      </c>
      <c r="AM487" t="s">
        <v>3149</v>
      </c>
      <c r="AN487">
        <v>-15.64</v>
      </c>
      <c r="AO487" t="s">
        <v>3149</v>
      </c>
      <c r="AP487">
        <v>5.3339594823493E-2</v>
      </c>
      <c r="AQ487">
        <f>(Table2[[#This Row],[Sharpe Ratio]]-AVERAGE(Table2[Sharpe Ratio]))/_xlfn.STDEV.P(Table2[Sharpe Ratio])</f>
        <v>-3.3289452242139264E-2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365</v>
      </c>
      <c r="AT487">
        <f>_xlfn.RANK.AVG(Table2[[#This Row],[6M Return vs Nifty Z-Score]],Table2[6M Return vs Nifty Z-Score])</f>
        <v>626</v>
      </c>
      <c r="AU487">
        <f>_xlfn.RANK.AVG(Table2[[#This Row],[Sharpe Ratio Z-Score]],Table2[Sharpe Ratio Z-Score])</f>
        <v>359</v>
      </c>
      <c r="AV487">
        <f>(Table2[[#This Row],[Rank 1Y]]+Table2[[#This Row],[Rank 6M]]+Table2[[#This Row],[Rank Sharpe]])/3</f>
        <v>450</v>
      </c>
    </row>
    <row r="488" spans="1:48" x14ac:dyDescent="0.3">
      <c r="A488" t="s">
        <v>1935</v>
      </c>
      <c r="B488" t="s">
        <v>1936</v>
      </c>
      <c r="C488" t="s">
        <v>3114</v>
      </c>
      <c r="D488" t="s">
        <v>114</v>
      </c>
      <c r="E488">
        <v>3506.8902386320001</v>
      </c>
      <c r="F488">
        <v>194.59</v>
      </c>
      <c r="G488">
        <v>-21.1979948319755</v>
      </c>
      <c r="H488">
        <f>(Table2[[#This Row],[1Y Return vs Nifty]]-AVERAGE(Table2[1Y Return vs Nifty]))/_xlfn.STDEV.P(Table2[1Y Return vs Nifty])</f>
        <v>-0.75226154425104919</v>
      </c>
      <c r="I488">
        <v>-4.0601736677515996</v>
      </c>
      <c r="J488">
        <f>(Table2[[#This Row],[1M Return vs Nifty]]-AVERAGE(Table2[1M Return vs Nifty]))/_xlfn.STDEV.P(Table2[1M Return vs Nifty])</f>
        <v>-0.20834003108953322</v>
      </c>
      <c r="K488">
        <v>-16.265879957470901</v>
      </c>
      <c r="L488">
        <f>(Table2[[#This Row],[6M Return vs Nifty]]-AVERAGE(Table2[6M Return vs Nifty]))/_xlfn.STDEV.P(Table2[6M Return vs Nifty])</f>
        <v>-0.62613351796385242</v>
      </c>
      <c r="M488">
        <v>3.4564763355652797E-2</v>
      </c>
      <c r="N488">
        <f>(Table2[[#This Row],[1W Return vs Nifty]]-AVERAGE(Table2[1W Return vs Nifty]))/_xlfn.STDEV.P(Table2[1W Return vs Nifty])</f>
        <v>-0.28547383397690701</v>
      </c>
      <c r="O488">
        <v>205.38</v>
      </c>
      <c r="P488">
        <v>212.32957163384501</v>
      </c>
      <c r="Q488">
        <v>213.864829733325</v>
      </c>
      <c r="R488">
        <v>26.556623159671201</v>
      </c>
      <c r="S488" s="1">
        <f>(Table2[[#This Row],[Close Price]]-Table2[[#This Row],[20D EMA]])/Table2[[#This Row],[20D EMA]]</f>
        <v>-5.2536761125718145E-2</v>
      </c>
      <c r="T488" s="1">
        <f>(Table2[[#This Row],[Close Price]]-Table2[[#This Row],[50D EMA]])/Table2[[#This Row],[50D EMA]]</f>
        <v>-8.3547343393299361E-2</v>
      </c>
      <c r="U488" s="1">
        <f>(Table2[[#This Row],[Close Price]]-Table2[[#This Row],[200D EMA]])/Table2[[#This Row],[200D EMA]]</f>
        <v>-9.0126224855949455E-2</v>
      </c>
      <c r="V488">
        <v>0.55238541306148403</v>
      </c>
      <c r="W488">
        <v>188.15</v>
      </c>
      <c r="X488">
        <v>198.06</v>
      </c>
      <c r="Y488">
        <v>188.15</v>
      </c>
      <c r="Z488">
        <v>202.95</v>
      </c>
      <c r="AA488">
        <v>188.15</v>
      </c>
      <c r="AB488">
        <v>225</v>
      </c>
      <c r="AC488" s="1">
        <f>(Table2[[#This Row],[Close Price]]/Table2[[#This Row],[Day Low]])-1</f>
        <v>3.4228009566835027E-2</v>
      </c>
      <c r="AD488" s="1">
        <f>(Table2[[#This Row],[Day High]]/Table2[[#This Row],[Close Price]])-1</f>
        <v>1.7832365486407209E-2</v>
      </c>
      <c r="AE488" s="1">
        <f>(Table2[[#This Row],[Close Price]]/Table2[[#This Row],[Current Week Low]])-1</f>
        <v>3.4228009566835027E-2</v>
      </c>
      <c r="AF488" s="1">
        <f>(Table2[[#This Row],[Current Week High]]/Table2[[#This Row],[Close Price]])-1</f>
        <v>4.2962125494629744E-2</v>
      </c>
      <c r="AG488" s="1">
        <f>(Table2[[#This Row],[Close Price]]/Table2[[#This Row],[Current Month Low]])-1</f>
        <v>3.4228009566835027E-2</v>
      </c>
      <c r="AH488" s="1">
        <f>(Table2[[#This Row],[Current Month High]]/Table2[[#This Row],[Close Price]])-1</f>
        <v>0.15627730099182902</v>
      </c>
      <c r="AI488">
        <v>41.297086181201401</v>
      </c>
      <c r="AJ488">
        <v>11.1942857142857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-0.03</v>
      </c>
      <c r="AM488" t="s">
        <v>3149</v>
      </c>
      <c r="AN488">
        <v>-5.68</v>
      </c>
      <c r="AO488" t="s">
        <v>3149</v>
      </c>
      <c r="AP488">
        <v>9.3661674697547007E-2</v>
      </c>
      <c r="AQ488">
        <f>(Table2[[#This Row],[Sharpe Ratio]]-AVERAGE(Table2[Sharpe Ratio]))/_xlfn.STDEV.P(Table2[Sharpe Ratio])</f>
        <v>0.43632278157163251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582</v>
      </c>
      <c r="AT488">
        <f>_xlfn.RANK.AVG(Table2[[#This Row],[6M Return vs Nifty Z-Score]],Table2[6M Return vs Nifty Z-Score])</f>
        <v>533</v>
      </c>
      <c r="AU488">
        <f>_xlfn.RANK.AVG(Table2[[#This Row],[Sharpe Ratio Z-Score]],Table2[Sharpe Ratio Z-Score])</f>
        <v>235</v>
      </c>
      <c r="AV488">
        <f>(Table2[[#This Row],[Rank 1Y]]+Table2[[#This Row],[Rank 6M]]+Table2[[#This Row],[Rank Sharpe]])/3</f>
        <v>450</v>
      </c>
    </row>
    <row r="489" spans="1:48" x14ac:dyDescent="0.3">
      <c r="A489" t="s">
        <v>918</v>
      </c>
      <c r="B489" t="s">
        <v>919</v>
      </c>
      <c r="C489" t="s">
        <v>3112</v>
      </c>
      <c r="D489" t="s">
        <v>920</v>
      </c>
      <c r="E489">
        <v>15547.665840199999</v>
      </c>
      <c r="F489">
        <v>699.8</v>
      </c>
      <c r="G489">
        <v>-3.0191372691384402</v>
      </c>
      <c r="H489">
        <f>(Table2[[#This Row],[1Y Return vs Nifty]]-AVERAGE(Table2[1Y Return vs Nifty]))/_xlfn.STDEV.P(Table2[1Y Return vs Nifty])</f>
        <v>-0.3825282413426761</v>
      </c>
      <c r="I489">
        <v>-12.1334121998726</v>
      </c>
      <c r="J489">
        <f>(Table2[[#This Row],[1M Return vs Nifty]]-AVERAGE(Table2[1M Return vs Nifty]))/_xlfn.STDEV.P(Table2[1M Return vs Nifty])</f>
        <v>-1.0605353401828186</v>
      </c>
      <c r="K489">
        <v>1.2425730914953701</v>
      </c>
      <c r="L489">
        <f>(Table2[[#This Row],[6M Return vs Nifty]]-AVERAGE(Table2[6M Return vs Nifty]))/_xlfn.STDEV.P(Table2[6M Return vs Nifty])</f>
        <v>-3.3800989594817796E-2</v>
      </c>
      <c r="M489">
        <v>-1.47659861244043</v>
      </c>
      <c r="N489">
        <f>(Table2[[#This Row],[1W Return vs Nifty]]-AVERAGE(Table2[1W Return vs Nifty]))/_xlfn.STDEV.P(Table2[1W Return vs Nifty])</f>
        <v>-0.65400335762239359</v>
      </c>
      <c r="O489">
        <v>801.76</v>
      </c>
      <c r="P489">
        <v>819.85203754321196</v>
      </c>
      <c r="Q489">
        <v>756.57799235053596</v>
      </c>
      <c r="R489">
        <v>6.0326994509126299</v>
      </c>
      <c r="S489" s="1">
        <f>(Table2[[#This Row],[Close Price]]-Table2[[#This Row],[20D EMA]])/Table2[[#This Row],[20D EMA]]</f>
        <v>-0.12717022550389148</v>
      </c>
      <c r="T489" s="1">
        <f>(Table2[[#This Row],[Close Price]]-Table2[[#This Row],[50D EMA]])/Table2[[#This Row],[50D EMA]]</f>
        <v>-0.14643134620115453</v>
      </c>
      <c r="U489" s="1">
        <f>(Table2[[#This Row],[Close Price]]-Table2[[#This Row],[200D EMA]])/Table2[[#This Row],[200D EMA]]</f>
        <v>-7.5045788966367086E-2</v>
      </c>
      <c r="V489">
        <v>0.805231712864375</v>
      </c>
      <c r="W489">
        <v>631</v>
      </c>
      <c r="X489">
        <v>707.4</v>
      </c>
      <c r="Y489">
        <v>631</v>
      </c>
      <c r="Z489">
        <v>762.35</v>
      </c>
      <c r="AA489">
        <v>631</v>
      </c>
      <c r="AB489">
        <v>862</v>
      </c>
      <c r="AC489" s="1">
        <f>(Table2[[#This Row],[Close Price]]/Table2[[#This Row],[Day Low]])-1</f>
        <v>0.10903328050713146</v>
      </c>
      <c r="AD489" s="1">
        <f>(Table2[[#This Row],[Day High]]/Table2[[#This Row],[Close Price]])-1</f>
        <v>1.0860245784509948E-2</v>
      </c>
      <c r="AE489" s="1">
        <f>(Table2[[#This Row],[Close Price]]/Table2[[#This Row],[Current Week Low]])-1</f>
        <v>0.10903328050713146</v>
      </c>
      <c r="AF489" s="1">
        <f>(Table2[[#This Row],[Current Week High]]/Table2[[#This Row],[Close Price]])-1</f>
        <v>8.9382680765933253E-2</v>
      </c>
      <c r="AG489" s="1">
        <f>(Table2[[#This Row],[Close Price]]/Table2[[#This Row],[Current Month Low]])-1</f>
        <v>0.10903328050713146</v>
      </c>
      <c r="AH489" s="1">
        <f>(Table2[[#This Row],[Current Month High]]/Table2[[#This Row],[Close Price]])-1</f>
        <v>0.23178050871677636</v>
      </c>
      <c r="AI489">
        <v>33.609602743640998</v>
      </c>
      <c r="AJ489">
        <v>12.4899533837003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</v>
      </c>
      <c r="AM489" t="s">
        <v>3151</v>
      </c>
      <c r="AN489">
        <v>-17.72</v>
      </c>
      <c r="AO489" t="s">
        <v>3149</v>
      </c>
      <c r="AP489">
        <v>-1.7292798324202E-2</v>
      </c>
      <c r="AQ489">
        <f>(Table2[[#This Row],[Sharpe Ratio]]-AVERAGE(Table2[Sharpe Ratio]))/_xlfn.STDEV.P(Table2[Sharpe Ratio])</f>
        <v>-0.8559115994455464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442</v>
      </c>
      <c r="AT489">
        <f>_xlfn.RANK.AVG(Table2[[#This Row],[6M Return vs Nifty Z-Score]],Table2[6M Return vs Nifty Z-Score])</f>
        <v>313</v>
      </c>
      <c r="AU489">
        <f>_xlfn.RANK.AVG(Table2[[#This Row],[Sharpe Ratio Z-Score]],Table2[Sharpe Ratio Z-Score])</f>
        <v>596</v>
      </c>
      <c r="AV489">
        <f>(Table2[[#This Row],[Rank 1Y]]+Table2[[#This Row],[Rank 6M]]+Table2[[#This Row],[Rank Sharpe]])/3</f>
        <v>450.33333333333331</v>
      </c>
    </row>
    <row r="490" spans="1:48" x14ac:dyDescent="0.3">
      <c r="A490" t="s">
        <v>169</v>
      </c>
      <c r="B490" t="s">
        <v>170</v>
      </c>
      <c r="C490" t="s">
        <v>3104</v>
      </c>
      <c r="D490" t="s">
        <v>43</v>
      </c>
      <c r="E490">
        <v>148097.24580003001</v>
      </c>
      <c r="F490">
        <v>1477.95</v>
      </c>
      <c r="G490">
        <v>-11.056223553207801</v>
      </c>
      <c r="H490">
        <f>(Table2[[#This Row],[1Y Return vs Nifty]]-AVERAGE(Table2[1Y Return vs Nifty]))/_xlfn.STDEV.P(Table2[1Y Return vs Nifty])</f>
        <v>-0.54599167392071268</v>
      </c>
      <c r="I490">
        <v>-5.9098547138545703</v>
      </c>
      <c r="J490">
        <f>(Table2[[#This Row],[1M Return vs Nifty]]-AVERAGE(Table2[1M Return vs Nifty]))/_xlfn.STDEV.P(Table2[1M Return vs Nifty])</f>
        <v>-0.40358875371009351</v>
      </c>
      <c r="K490">
        <v>-0.265068764802389</v>
      </c>
      <c r="L490">
        <f>(Table2[[#This Row],[6M Return vs Nifty]]-AVERAGE(Table2[6M Return vs Nifty]))/_xlfn.STDEV.P(Table2[6M Return vs Nifty])</f>
        <v>-8.4806370259705374E-2</v>
      </c>
      <c r="M490">
        <v>-1.21503530950828</v>
      </c>
      <c r="N490">
        <f>(Table2[[#This Row],[1W Return vs Nifty]]-AVERAGE(Table2[1W Return vs Nifty]))/_xlfn.STDEV.P(Table2[1W Return vs Nifty])</f>
        <v>-0.59021554951597688</v>
      </c>
      <c r="O490">
        <v>1595.88</v>
      </c>
      <c r="P490">
        <v>1665.7133632904099</v>
      </c>
      <c r="Q490">
        <v>1599.6135824747801</v>
      </c>
      <c r="R490">
        <v>16.5582752918585</v>
      </c>
      <c r="S490" s="1">
        <f>(Table2[[#This Row],[Close Price]]-Table2[[#This Row],[20D EMA]])/Table2[[#This Row],[20D EMA]]</f>
        <v>-7.3896533573952969E-2</v>
      </c>
      <c r="T490" s="1">
        <f>(Table2[[#This Row],[Close Price]]-Table2[[#This Row],[50D EMA]])/Table2[[#This Row],[50D EMA]]</f>
        <v>-0.11272249321426267</v>
      </c>
      <c r="U490" s="1">
        <f>(Table2[[#This Row],[Close Price]]-Table2[[#This Row],[200D EMA]])/Table2[[#This Row],[200D EMA]]</f>
        <v>-7.6058107912882894E-2</v>
      </c>
      <c r="V490">
        <v>1.07410202351279</v>
      </c>
      <c r="W490">
        <v>1474</v>
      </c>
      <c r="X490">
        <v>1515.5</v>
      </c>
      <c r="Y490">
        <v>1474</v>
      </c>
      <c r="Z490">
        <v>1568.05</v>
      </c>
      <c r="AA490">
        <v>1474</v>
      </c>
      <c r="AB490">
        <v>1642</v>
      </c>
      <c r="AC490" s="1">
        <f>(Table2[[#This Row],[Close Price]]/Table2[[#This Row],[Day Low]])-1</f>
        <v>2.6797829036635523E-3</v>
      </c>
      <c r="AD490" s="1">
        <f>(Table2[[#This Row],[Day High]]/Table2[[#This Row],[Close Price]])-1</f>
        <v>2.540681349166074E-2</v>
      </c>
      <c r="AE490" s="1">
        <f>(Table2[[#This Row],[Close Price]]/Table2[[#This Row],[Current Week Low]])-1</f>
        <v>2.6797829036635523E-3</v>
      </c>
      <c r="AF490" s="1">
        <f>(Table2[[#This Row],[Current Week High]]/Table2[[#This Row],[Close Price]])-1</f>
        <v>6.0962820122466788E-2</v>
      </c>
      <c r="AG490" s="1">
        <f>(Table2[[#This Row],[Close Price]]/Table2[[#This Row],[Current Month Low]])-1</f>
        <v>2.6797829036635523E-3</v>
      </c>
      <c r="AH490" s="1">
        <f>(Table2[[#This Row],[Current Month High]]/Table2[[#This Row],[Close Price]])-1</f>
        <v>0.11099834229845396</v>
      </c>
      <c r="AI490">
        <v>30.9922527825704</v>
      </c>
      <c r="AJ490">
        <v>13.0190410644643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-0.2</v>
      </c>
      <c r="AM490" t="s">
        <v>3149</v>
      </c>
      <c r="AN490">
        <v>-9.26</v>
      </c>
      <c r="AO490" t="s">
        <v>3149</v>
      </c>
      <c r="AP490">
        <v>2.8346649219739999E-3</v>
      </c>
      <c r="AQ490">
        <f>(Table2[[#This Row],[Sharpe Ratio]]-AVERAGE(Table2[Sharpe Ratio]))/_xlfn.STDEV.P(Table2[Sharpe Ratio])</f>
        <v>-0.62149653441008845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514</v>
      </c>
      <c r="AT490">
        <f>_xlfn.RANK.AVG(Table2[[#This Row],[6M Return vs Nifty Z-Score]],Table2[6M Return vs Nifty Z-Score])</f>
        <v>334</v>
      </c>
      <c r="AU490">
        <f>_xlfn.RANK.AVG(Table2[[#This Row],[Sharpe Ratio Z-Score]],Table2[Sharpe Ratio Z-Score])</f>
        <v>504</v>
      </c>
      <c r="AV490">
        <f>(Table2[[#This Row],[Rank 1Y]]+Table2[[#This Row],[Rank 6M]]+Table2[[#This Row],[Rank Sharpe]])/3</f>
        <v>450.66666666666669</v>
      </c>
    </row>
    <row r="491" spans="1:48" x14ac:dyDescent="0.3">
      <c r="A491" t="s">
        <v>1025</v>
      </c>
      <c r="B491" t="s">
        <v>1026</v>
      </c>
      <c r="C491" t="s">
        <v>3121</v>
      </c>
      <c r="D491" t="s">
        <v>1027</v>
      </c>
      <c r="E491">
        <v>12999.060151739999</v>
      </c>
      <c r="F491">
        <v>84.3</v>
      </c>
      <c r="G491">
        <v>-19.5832959843999</v>
      </c>
      <c r="H491">
        <f>(Table2[[#This Row],[1Y Return vs Nifty]]-AVERAGE(Table2[1Y Return vs Nifty]))/_xlfn.STDEV.P(Table2[1Y Return vs Nifty])</f>
        <v>-0.719420760056946</v>
      </c>
      <c r="I491">
        <v>7.9606307564986398</v>
      </c>
      <c r="J491">
        <f>(Table2[[#This Row],[1M Return vs Nifty]]-AVERAGE(Table2[1M Return vs Nifty]))/_xlfn.STDEV.P(Table2[1M Return vs Nifty])</f>
        <v>1.0605526321354866</v>
      </c>
      <c r="K491">
        <v>1.076978858807</v>
      </c>
      <c r="L491">
        <f>(Table2[[#This Row],[6M Return vs Nifty]]-AVERAGE(Table2[6M Return vs Nifty]))/_xlfn.STDEV.P(Table2[6M Return vs Nifty])</f>
        <v>-3.9403246416554752E-2</v>
      </c>
      <c r="M491">
        <v>7.3076103270813801</v>
      </c>
      <c r="N491">
        <f>(Table2[[#This Row],[1W Return vs Nifty]]-AVERAGE(Table2[1W Return vs Nifty]))/_xlfn.STDEV.P(Table2[1W Return vs Nifty])</f>
        <v>1.4882139485500876</v>
      </c>
      <c r="O491">
        <v>82.67</v>
      </c>
      <c r="P491">
        <v>83.503940126701394</v>
      </c>
      <c r="Q491">
        <v>85.594185712562094</v>
      </c>
      <c r="R491">
        <v>55.707104501231399</v>
      </c>
      <c r="S491" s="1">
        <f>(Table2[[#This Row],[Close Price]]-Table2[[#This Row],[20D EMA]])/Table2[[#This Row],[20D EMA]]</f>
        <v>1.9716946897302471E-2</v>
      </c>
      <c r="T491" s="1">
        <f>(Table2[[#This Row],[Close Price]]-Table2[[#This Row],[50D EMA]])/Table2[[#This Row],[50D EMA]]</f>
        <v>9.5332013326644583E-3</v>
      </c>
      <c r="U491" s="1">
        <f>(Table2[[#This Row],[Close Price]]-Table2[[#This Row],[200D EMA]])/Table2[[#This Row],[200D EMA]]</f>
        <v>-1.5120018980122827E-2</v>
      </c>
      <c r="V491">
        <v>0.84008556627310005</v>
      </c>
      <c r="W491">
        <v>81.7</v>
      </c>
      <c r="X491">
        <v>85.39</v>
      </c>
      <c r="Y491">
        <v>80.8</v>
      </c>
      <c r="Z491">
        <v>87.18</v>
      </c>
      <c r="AA491">
        <v>77.11</v>
      </c>
      <c r="AB491">
        <v>87.5</v>
      </c>
      <c r="AC491" s="1">
        <f>(Table2[[#This Row],[Close Price]]/Table2[[#This Row],[Day Low]])-1</f>
        <v>3.1823745410036741E-2</v>
      </c>
      <c r="AD491" s="1">
        <f>(Table2[[#This Row],[Day High]]/Table2[[#This Row],[Close Price]])-1</f>
        <v>1.2930011862396285E-2</v>
      </c>
      <c r="AE491" s="1">
        <f>(Table2[[#This Row],[Close Price]]/Table2[[#This Row],[Current Week Low]])-1</f>
        <v>4.3316831683168244E-2</v>
      </c>
      <c r="AF491" s="1">
        <f>(Table2[[#This Row],[Current Week High]]/Table2[[#This Row],[Close Price]])-1</f>
        <v>3.4163701067615682E-2</v>
      </c>
      <c r="AG491" s="1">
        <f>(Table2[[#This Row],[Close Price]]/Table2[[#This Row],[Current Month Low]])-1</f>
        <v>9.3243418493061725E-2</v>
      </c>
      <c r="AH491" s="1">
        <f>(Table2[[#This Row],[Current Month High]]/Table2[[#This Row],[Close Price]])-1</f>
        <v>3.7959667852906387E-2</v>
      </c>
      <c r="AI491">
        <v>60.972716488730697</v>
      </c>
      <c r="AJ491">
        <v>17.002081887578001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-0.01</v>
      </c>
      <c r="AM491" t="s">
        <v>3149</v>
      </c>
      <c r="AN491">
        <v>-2.17</v>
      </c>
      <c r="AO491" t="s">
        <v>3149</v>
      </c>
      <c r="AP491">
        <v>1.5392843636984E-2</v>
      </c>
      <c r="AQ491">
        <f>(Table2[[#This Row],[Sharpe Ratio]]-AVERAGE(Table2[Sharpe Ratio]))/_xlfn.STDEV.P(Table2[Sharpe Ratio])</f>
        <v>-0.4752373538963558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575</v>
      </c>
      <c r="AT491">
        <f>_xlfn.RANK.AVG(Table2[[#This Row],[6M Return vs Nifty Z-Score]],Table2[6M Return vs Nifty Z-Score])</f>
        <v>315</v>
      </c>
      <c r="AU491">
        <f>_xlfn.RANK.AVG(Table2[[#This Row],[Sharpe Ratio Z-Score]],Table2[Sharpe Ratio Z-Score])</f>
        <v>465</v>
      </c>
      <c r="AV491">
        <f>(Table2[[#This Row],[Rank 1Y]]+Table2[[#This Row],[Rank 6M]]+Table2[[#This Row],[Rank Sharpe]])/3</f>
        <v>451.66666666666669</v>
      </c>
    </row>
    <row r="492" spans="1:48" x14ac:dyDescent="0.3">
      <c r="A492" t="s">
        <v>657</v>
      </c>
      <c r="B492" t="s">
        <v>658</v>
      </c>
      <c r="C492" t="s">
        <v>3118</v>
      </c>
      <c r="D492" t="s">
        <v>166</v>
      </c>
      <c r="E492">
        <v>26624.578613779999</v>
      </c>
      <c r="F492">
        <v>1068.25</v>
      </c>
      <c r="G492">
        <v>-6.90218129017798</v>
      </c>
      <c r="H492">
        <f>(Table2[[#This Row],[1Y Return vs Nifty]]-AVERAGE(Table2[1Y Return vs Nifty]))/_xlfn.STDEV.P(Table2[1Y Return vs Nifty])</f>
        <v>-0.46150408931744291</v>
      </c>
      <c r="I492">
        <v>2.23691019263583E-3</v>
      </c>
      <c r="J492">
        <f>(Table2[[#This Row],[1M Return vs Nifty]]-AVERAGE(Table2[1M Return vs Nifty]))/_xlfn.STDEV.P(Table2[1M Return vs Nifty])</f>
        <v>0.22048010402240339</v>
      </c>
      <c r="K492">
        <v>-5.4091164539210101</v>
      </c>
      <c r="L492">
        <f>(Table2[[#This Row],[6M Return vs Nifty]]-AVERAGE(Table2[6M Return vs Nifty]))/_xlfn.STDEV.P(Table2[6M Return vs Nifty])</f>
        <v>-0.25883583849570252</v>
      </c>
      <c r="M492">
        <v>2.50519826179403</v>
      </c>
      <c r="N492">
        <f>(Table2[[#This Row],[1W Return vs Nifty]]-AVERAGE(Table2[1W Return vs Nifty]))/_xlfn.STDEV.P(Table2[1W Return vs Nifty])</f>
        <v>0.31704300891734583</v>
      </c>
      <c r="O492">
        <v>1089.23</v>
      </c>
      <c r="P492">
        <v>1093.3367779115999</v>
      </c>
      <c r="Q492">
        <v>1073.0524550634</v>
      </c>
      <c r="R492">
        <v>34.069251071092999</v>
      </c>
      <c r="S492" s="1">
        <f>(Table2[[#This Row],[Close Price]]-Table2[[#This Row],[20D EMA]])/Table2[[#This Row],[20D EMA]]</f>
        <v>-1.9261313037650468E-2</v>
      </c>
      <c r="T492" s="1">
        <f>(Table2[[#This Row],[Close Price]]-Table2[[#This Row],[50D EMA]])/Table2[[#This Row],[50D EMA]]</f>
        <v>-2.2945151410271401E-2</v>
      </c>
      <c r="U492" s="1">
        <f>(Table2[[#This Row],[Close Price]]-Table2[[#This Row],[200D EMA]])/Table2[[#This Row],[200D EMA]]</f>
        <v>-4.4755082016155754E-3</v>
      </c>
      <c r="V492">
        <v>0.34870965643656299</v>
      </c>
      <c r="W492">
        <v>1042.3499999999999</v>
      </c>
      <c r="X492">
        <v>1065</v>
      </c>
      <c r="Y492">
        <v>1042.3499999999999</v>
      </c>
      <c r="Z492">
        <v>1086.5</v>
      </c>
      <c r="AA492">
        <v>1034.8</v>
      </c>
      <c r="AB492">
        <v>1163.8499999999999</v>
      </c>
      <c r="AC492" s="1">
        <f>(Table2[[#This Row],[Close Price]]/Table2[[#This Row],[Day Low]])-1</f>
        <v>2.4847699908859822E-2</v>
      </c>
      <c r="AD492" s="1">
        <f>(Table2[[#This Row],[Day High]]/Table2[[#This Row],[Close Price]])-1</f>
        <v>-3.0423589983618049E-3</v>
      </c>
      <c r="AE492" s="1">
        <f>(Table2[[#This Row],[Close Price]]/Table2[[#This Row],[Current Week Low]])-1</f>
        <v>2.4847699908859822E-2</v>
      </c>
      <c r="AF492" s="1">
        <f>(Table2[[#This Row],[Current Week High]]/Table2[[#This Row],[Close Price]])-1</f>
        <v>1.708401591387787E-2</v>
      </c>
      <c r="AG492" s="1">
        <f>(Table2[[#This Row],[Close Price]]/Table2[[#This Row],[Current Month Low]])-1</f>
        <v>3.2325086973328254E-2</v>
      </c>
      <c r="AH492" s="1">
        <f>(Table2[[#This Row],[Current Month High]]/Table2[[#This Row],[Close Price]])-1</f>
        <v>8.9492160074888805E-2</v>
      </c>
      <c r="AI492">
        <v>26.281301193540799</v>
      </c>
      <c r="AJ492">
        <v>14.4962486602358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0.12</v>
      </c>
      <c r="AM492" t="s">
        <v>3150</v>
      </c>
      <c r="AN492">
        <v>-9.5</v>
      </c>
      <c r="AO492" t="s">
        <v>3149</v>
      </c>
      <c r="AP492">
        <v>9.0875106900069995E-3</v>
      </c>
      <c r="AQ492">
        <f>(Table2[[#This Row],[Sharpe Ratio]]-AVERAGE(Table2[Sharpe Ratio]))/_xlfn.STDEV.P(Table2[Sharpe Ratio])</f>
        <v>-0.54867259085383213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475</v>
      </c>
      <c r="AT492">
        <f>_xlfn.RANK.AVG(Table2[[#This Row],[6M Return vs Nifty Z-Score]],Table2[6M Return vs Nifty Z-Score])</f>
        <v>399</v>
      </c>
      <c r="AU492">
        <f>_xlfn.RANK.AVG(Table2[[#This Row],[Sharpe Ratio Z-Score]],Table2[Sharpe Ratio Z-Score])</f>
        <v>483</v>
      </c>
      <c r="AV492">
        <f>(Table2[[#This Row],[Rank 1Y]]+Table2[[#This Row],[Rank 6M]]+Table2[[#This Row],[Rank Sharpe]])/3</f>
        <v>452.33333333333331</v>
      </c>
    </row>
    <row r="493" spans="1:48" x14ac:dyDescent="0.3">
      <c r="A493" t="s">
        <v>941</v>
      </c>
      <c r="B493" t="s">
        <v>942</v>
      </c>
      <c r="C493" t="s">
        <v>3115</v>
      </c>
      <c r="D493" t="s">
        <v>943</v>
      </c>
      <c r="E493">
        <v>14951.435992875</v>
      </c>
      <c r="F493">
        <v>191.25</v>
      </c>
      <c r="G493">
        <v>3.0715725005747299</v>
      </c>
      <c r="H493">
        <f>(Table2[[#This Row],[1Y Return vs Nifty]]-AVERAGE(Table2[1Y Return vs Nifty]))/_xlfn.STDEV.P(Table2[1Y Return vs Nifty])</f>
        <v>-0.25865146677484124</v>
      </c>
      <c r="I493">
        <v>16.248303605055298</v>
      </c>
      <c r="J493">
        <f>(Table2[[#This Row],[1M Return vs Nifty]]-AVERAGE(Table2[1M Return vs Nifty]))/_xlfn.STDEV.P(Table2[1M Return vs Nifty])</f>
        <v>1.9353832093244718</v>
      </c>
      <c r="K493">
        <v>-13.685851055358301</v>
      </c>
      <c r="L493">
        <f>(Table2[[#This Row],[6M Return vs Nifty]]-AVERAGE(Table2[6M Return vs Nifty]))/_xlfn.STDEV.P(Table2[6M Return vs Nifty])</f>
        <v>-0.53884796289056913</v>
      </c>
      <c r="M493">
        <v>4.6336588100124398</v>
      </c>
      <c r="N493">
        <f>(Table2[[#This Row],[1W Return vs Nifty]]-AVERAGE(Table2[1W Return vs Nifty]))/_xlfn.STDEV.P(Table2[1W Return vs Nifty])</f>
        <v>0.83611365640436452</v>
      </c>
      <c r="O493">
        <v>188.25</v>
      </c>
      <c r="P493">
        <v>188.231029338692</v>
      </c>
      <c r="Q493">
        <v>193.181768665851</v>
      </c>
      <c r="R493">
        <v>53.516357318067101</v>
      </c>
      <c r="S493" s="1">
        <f>(Table2[[#This Row],[Close Price]]-Table2[[#This Row],[20D EMA]])/Table2[[#This Row],[20D EMA]]</f>
        <v>1.5936254980079681E-2</v>
      </c>
      <c r="T493" s="1">
        <f>(Table2[[#This Row],[Close Price]]-Table2[[#This Row],[50D EMA]])/Table2[[#This Row],[50D EMA]]</f>
        <v>1.6038645019976185E-2</v>
      </c>
      <c r="U493" s="1">
        <f>(Table2[[#This Row],[Close Price]]-Table2[[#This Row],[200D EMA]])/Table2[[#This Row],[200D EMA]]</f>
        <v>-9.9997462451666477E-3</v>
      </c>
      <c r="V493">
        <v>0.99054393209121805</v>
      </c>
      <c r="W493">
        <v>190.54</v>
      </c>
      <c r="X493">
        <v>195</v>
      </c>
      <c r="Y493">
        <v>189.86</v>
      </c>
      <c r="Z493">
        <v>196.99</v>
      </c>
      <c r="AA493">
        <v>182.36</v>
      </c>
      <c r="AB493">
        <v>202.73</v>
      </c>
      <c r="AC493" s="1">
        <f>(Table2[[#This Row],[Close Price]]/Table2[[#This Row],[Day Low]])-1</f>
        <v>3.7262517056786404E-3</v>
      </c>
      <c r="AD493" s="1">
        <f>(Table2[[#This Row],[Day High]]/Table2[[#This Row],[Close Price]])-1</f>
        <v>1.9607843137254832E-2</v>
      </c>
      <c r="AE493" s="1">
        <f>(Table2[[#This Row],[Close Price]]/Table2[[#This Row],[Current Week Low]])-1</f>
        <v>7.3211840303379905E-3</v>
      </c>
      <c r="AF493" s="1">
        <f>(Table2[[#This Row],[Current Week High]]/Table2[[#This Row],[Close Price]])-1</f>
        <v>3.0013071895424792E-2</v>
      </c>
      <c r="AG493" s="1">
        <f>(Table2[[#This Row],[Close Price]]/Table2[[#This Row],[Current Month Low]])-1</f>
        <v>4.8749725817065048E-2</v>
      </c>
      <c r="AH493" s="1">
        <f>(Table2[[#This Row],[Current Month High]]/Table2[[#This Row],[Close Price]])-1</f>
        <v>6.0026143790849584E-2</v>
      </c>
      <c r="AI493">
        <v>24.209150326797399</v>
      </c>
      <c r="AJ493">
        <v>21.7377466581795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0</v>
      </c>
      <c r="AM493" t="s">
        <v>3151</v>
      </c>
      <c r="AN493">
        <v>-1.05</v>
      </c>
      <c r="AO493" t="s">
        <v>3149</v>
      </c>
      <c r="AP493">
        <v>1.7528305399620001E-2</v>
      </c>
      <c r="AQ493">
        <f>(Table2[[#This Row],[Sharpe Ratio]]-AVERAGE(Table2[Sharpe Ratio]))/_xlfn.STDEV.P(Table2[Sharpe Ratio])</f>
        <v>-0.45036663860320242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401</v>
      </c>
      <c r="AT493">
        <f>_xlfn.RANK.AVG(Table2[[#This Row],[6M Return vs Nifty Z-Score]],Table2[6M Return vs Nifty Z-Score])</f>
        <v>501</v>
      </c>
      <c r="AU493">
        <f>_xlfn.RANK.AVG(Table2[[#This Row],[Sharpe Ratio Z-Score]],Table2[Sharpe Ratio Z-Score])</f>
        <v>457</v>
      </c>
      <c r="AV493">
        <f>(Table2[[#This Row],[Rank 1Y]]+Table2[[#This Row],[Rank 6M]]+Table2[[#This Row],[Rank Sharpe]])/3</f>
        <v>453</v>
      </c>
    </row>
    <row r="494" spans="1:48" x14ac:dyDescent="0.3">
      <c r="A494" t="s">
        <v>1766</v>
      </c>
      <c r="B494" t="s">
        <v>1767</v>
      </c>
      <c r="C494" t="s">
        <v>3113</v>
      </c>
      <c r="D494" t="s">
        <v>267</v>
      </c>
      <c r="E494">
        <v>4356.0052037249998</v>
      </c>
      <c r="F494">
        <v>478.45</v>
      </c>
      <c r="G494">
        <v>2.8401840994574901</v>
      </c>
      <c r="H494">
        <f>(Table2[[#This Row],[1Y Return vs Nifty]]-AVERAGE(Table2[1Y Return vs Nifty]))/_xlfn.STDEV.P(Table2[1Y Return vs Nifty])</f>
        <v>-0.26335759297138828</v>
      </c>
      <c r="I494">
        <v>0.34283296442080502</v>
      </c>
      <c r="J494">
        <f>(Table2[[#This Row],[1M Return vs Nifty]]-AVERAGE(Table2[1M Return vs Nifty]))/_xlfn.STDEV.P(Table2[1M Return vs Nifty])</f>
        <v>0.25643275902622781</v>
      </c>
      <c r="K494">
        <v>0.24313922202381399</v>
      </c>
      <c r="L494">
        <f>(Table2[[#This Row],[6M Return vs Nifty]]-AVERAGE(Table2[6M Return vs Nifty]))/_xlfn.STDEV.P(Table2[6M Return vs Nifty])</f>
        <v>-6.7613068205422802E-2</v>
      </c>
      <c r="M494">
        <v>-0.30412270113787998</v>
      </c>
      <c r="N494">
        <f>(Table2[[#This Row],[1W Return vs Nifty]]-AVERAGE(Table2[1W Return vs Nifty]))/_xlfn.STDEV.P(Table2[1W Return vs Nifty])</f>
        <v>-0.36807001911059306</v>
      </c>
      <c r="O494">
        <v>492.28</v>
      </c>
      <c r="P494">
        <v>500.56821349881199</v>
      </c>
      <c r="Q494">
        <v>485.49501191707202</v>
      </c>
      <c r="R494">
        <v>37.0113559040024</v>
      </c>
      <c r="S494" s="1">
        <f>(Table2[[#This Row],[Close Price]]-Table2[[#This Row],[20D EMA]])/Table2[[#This Row],[20D EMA]]</f>
        <v>-2.809376777443728E-2</v>
      </c>
      <c r="T494" s="1">
        <f>(Table2[[#This Row],[Close Price]]-Table2[[#This Row],[50D EMA]])/Table2[[#This Row],[50D EMA]]</f>
        <v>-4.4186212592710883E-2</v>
      </c>
      <c r="U494" s="1">
        <f>(Table2[[#This Row],[Close Price]]-Table2[[#This Row],[200D EMA]])/Table2[[#This Row],[200D EMA]]</f>
        <v>-1.4510987227764553E-2</v>
      </c>
      <c r="V494">
        <v>1.1572108599577</v>
      </c>
      <c r="W494">
        <v>474</v>
      </c>
      <c r="X494">
        <v>485.95</v>
      </c>
      <c r="Y494">
        <v>463.55</v>
      </c>
      <c r="Z494">
        <v>490.3</v>
      </c>
      <c r="AA494">
        <v>463.55</v>
      </c>
      <c r="AB494">
        <v>523.5</v>
      </c>
      <c r="AC494" s="1">
        <f>(Table2[[#This Row],[Close Price]]/Table2[[#This Row],[Day Low]])-1</f>
        <v>9.3881856540083408E-3</v>
      </c>
      <c r="AD494" s="1">
        <f>(Table2[[#This Row],[Day High]]/Table2[[#This Row],[Close Price]])-1</f>
        <v>1.5675619186957812E-2</v>
      </c>
      <c r="AE494" s="1">
        <f>(Table2[[#This Row],[Close Price]]/Table2[[#This Row],[Current Week Low]])-1</f>
        <v>3.2143242368676495E-2</v>
      </c>
      <c r="AF494" s="1">
        <f>(Table2[[#This Row],[Current Week High]]/Table2[[#This Row],[Close Price]])-1</f>
        <v>2.4767478315393499E-2</v>
      </c>
      <c r="AG494" s="1">
        <f>(Table2[[#This Row],[Close Price]]/Table2[[#This Row],[Current Month Low]])-1</f>
        <v>3.2143242368676495E-2</v>
      </c>
      <c r="AH494" s="1">
        <f>(Table2[[#This Row],[Current Month High]]/Table2[[#This Row],[Close Price]])-1</f>
        <v>9.4158219249660391E-2</v>
      </c>
      <c r="AI494">
        <v>28.299717838854601</v>
      </c>
      <c r="AJ494">
        <v>32.865870591502301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0.03</v>
      </c>
      <c r="AM494" t="s">
        <v>3150</v>
      </c>
      <c r="AN494">
        <v>-7</v>
      </c>
      <c r="AO494" t="s">
        <v>3149</v>
      </c>
      <c r="AP494">
        <v>-3.6741246054493998E-2</v>
      </c>
      <c r="AQ494">
        <f>(Table2[[#This Row],[Sharpe Ratio]]-AVERAGE(Table2[Sharpe Ratio]))/_xlfn.STDEV.P(Table2[Sharpe Ratio])</f>
        <v>-1.082418491236854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402</v>
      </c>
      <c r="AT494">
        <f>_xlfn.RANK.AVG(Table2[[#This Row],[6M Return vs Nifty Z-Score]],Table2[6M Return vs Nifty Z-Score])</f>
        <v>325</v>
      </c>
      <c r="AU494">
        <f>_xlfn.RANK.AVG(Table2[[#This Row],[Sharpe Ratio Z-Score]],Table2[Sharpe Ratio Z-Score])</f>
        <v>632</v>
      </c>
      <c r="AV494">
        <f>(Table2[[#This Row],[Rank 1Y]]+Table2[[#This Row],[Rank 6M]]+Table2[[#This Row],[Rank Sharpe]])/3</f>
        <v>453</v>
      </c>
    </row>
    <row r="495" spans="1:48" x14ac:dyDescent="0.3">
      <c r="A495" t="s">
        <v>548</v>
      </c>
      <c r="B495" t="s">
        <v>549</v>
      </c>
      <c r="C495" t="s">
        <v>3103</v>
      </c>
      <c r="D495" t="s">
        <v>21</v>
      </c>
      <c r="E495">
        <v>35027.929965980002</v>
      </c>
      <c r="F495">
        <v>1290.2</v>
      </c>
      <c r="G495">
        <v>-31.349562716000701</v>
      </c>
      <c r="H495">
        <f>(Table2[[#This Row],[1Y Return vs Nifty]]-AVERAGE(Table2[1Y Return vs Nifty]))/_xlfn.STDEV.P(Table2[1Y Return vs Nifty])</f>
        <v>-0.95873066424306663</v>
      </c>
      <c r="I495">
        <v>-21.444638116882398</v>
      </c>
      <c r="J495">
        <f>(Table2[[#This Row],[1M Return vs Nifty]]-AVERAGE(Table2[1M Return vs Nifty]))/_xlfn.STDEV.P(Table2[1M Return vs Nifty])</f>
        <v>-2.0434101823929987</v>
      </c>
      <c r="K495">
        <v>-17.466448269714402</v>
      </c>
      <c r="L495">
        <f>(Table2[[#This Row],[6M Return vs Nifty]]-AVERAGE(Table2[6M Return vs Nifty]))/_xlfn.STDEV.P(Table2[6M Return vs Nifty])</f>
        <v>-0.6667502224712174</v>
      </c>
      <c r="M495">
        <v>-2.92335980904822</v>
      </c>
      <c r="N495">
        <f>(Table2[[#This Row],[1W Return vs Nifty]]-AVERAGE(Table2[1W Return vs Nifty]))/_xlfn.STDEV.P(Table2[1W Return vs Nifty])</f>
        <v>-1.0068270318553441</v>
      </c>
      <c r="O495">
        <v>1423.68</v>
      </c>
      <c r="P495">
        <v>1544.3616551652401</v>
      </c>
      <c r="Q495">
        <v>1560.51248986113</v>
      </c>
      <c r="R495">
        <v>21.3439328056701</v>
      </c>
      <c r="S495" s="1">
        <f>(Table2[[#This Row],[Close Price]]-Table2[[#This Row],[20D EMA]])/Table2[[#This Row],[20D EMA]]</f>
        <v>-9.37570240503484E-2</v>
      </c>
      <c r="T495" s="1">
        <f>(Table2[[#This Row],[Close Price]]-Table2[[#This Row],[50D EMA]])/Table2[[#This Row],[50D EMA]]</f>
        <v>-0.16457392238092433</v>
      </c>
      <c r="U495" s="1">
        <f>(Table2[[#This Row],[Close Price]]-Table2[[#This Row],[200D EMA]])/Table2[[#This Row],[200D EMA]]</f>
        <v>-0.17322033089602831</v>
      </c>
      <c r="V495">
        <v>0.85542152294144003</v>
      </c>
      <c r="W495">
        <v>1283.25</v>
      </c>
      <c r="X495">
        <v>1321.3</v>
      </c>
      <c r="Y495">
        <v>1283.25</v>
      </c>
      <c r="Z495">
        <v>1356.4</v>
      </c>
      <c r="AA495">
        <v>1283.25</v>
      </c>
      <c r="AB495">
        <v>1520</v>
      </c>
      <c r="AC495" s="1">
        <f>(Table2[[#This Row],[Close Price]]/Table2[[#This Row],[Day Low]])-1</f>
        <v>5.4159360997467765E-3</v>
      </c>
      <c r="AD495" s="1">
        <f>(Table2[[#This Row],[Day High]]/Table2[[#This Row],[Close Price]])-1</f>
        <v>2.4104789955045725E-2</v>
      </c>
      <c r="AE495" s="1">
        <f>(Table2[[#This Row],[Close Price]]/Table2[[#This Row],[Current Week Low]])-1</f>
        <v>5.4159360997467765E-3</v>
      </c>
      <c r="AF495" s="1">
        <f>(Table2[[#This Row],[Current Week High]]/Table2[[#This Row],[Close Price]])-1</f>
        <v>5.1309874438071557E-2</v>
      </c>
      <c r="AG495" s="1">
        <f>(Table2[[#This Row],[Close Price]]/Table2[[#This Row],[Current Month Low]])-1</f>
        <v>5.4159360997467765E-3</v>
      </c>
      <c r="AH495" s="1">
        <f>(Table2[[#This Row],[Current Month High]]/Table2[[#This Row],[Close Price]])-1</f>
        <v>0.17811192063245995</v>
      </c>
      <c r="AI495">
        <v>49.4884514028832</v>
      </c>
      <c r="AJ495">
        <v>0.54159360997467698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-0.25</v>
      </c>
      <c r="AM495" t="s">
        <v>3149</v>
      </c>
      <c r="AN495">
        <v>-9.41</v>
      </c>
      <c r="AO495" t="s">
        <v>3149</v>
      </c>
      <c r="AP495">
        <v>0.11631973709822099</v>
      </c>
      <c r="AQ495">
        <f>(Table2[[#This Row],[Sharpe Ratio]]-AVERAGE(Table2[Sharpe Ratio]))/_xlfn.STDEV.P(Table2[Sharpe Ratio])</f>
        <v>0.70021054061352594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643</v>
      </c>
      <c r="AT495">
        <f>_xlfn.RANK.AVG(Table2[[#This Row],[6M Return vs Nifty Z-Score]],Table2[6M Return vs Nifty Z-Score])</f>
        <v>553</v>
      </c>
      <c r="AU495">
        <f>_xlfn.RANK.AVG(Table2[[#This Row],[Sharpe Ratio Z-Score]],Table2[Sharpe Ratio Z-Score])</f>
        <v>168</v>
      </c>
      <c r="AV495">
        <f>(Table2[[#This Row],[Rank 1Y]]+Table2[[#This Row],[Rank 6M]]+Table2[[#This Row],[Rank Sharpe]])/3</f>
        <v>454.66666666666669</v>
      </c>
    </row>
    <row r="496" spans="1:48" x14ac:dyDescent="0.3">
      <c r="A496" t="s">
        <v>483</v>
      </c>
      <c r="B496" t="s">
        <v>484</v>
      </c>
      <c r="C496" t="s">
        <v>3109</v>
      </c>
      <c r="D496" t="s">
        <v>211</v>
      </c>
      <c r="E496">
        <v>42499.975554750003</v>
      </c>
      <c r="F496">
        <v>683.9</v>
      </c>
      <c r="G496">
        <v>-1.8193715133874999</v>
      </c>
      <c r="H496">
        <f>(Table2[[#This Row],[1Y Return vs Nifty]]-AVERAGE(Table2[1Y Return vs Nifty]))/_xlfn.STDEV.P(Table2[1Y Return vs Nifty])</f>
        <v>-0.35812663337271261</v>
      </c>
      <c r="I496">
        <v>12.538275141849301</v>
      </c>
      <c r="J496">
        <f>(Table2[[#This Row],[1M Return vs Nifty]]-AVERAGE(Table2[1M Return vs Nifty]))/_xlfn.STDEV.P(Table2[1M Return vs Nifty])</f>
        <v>1.5437598427699737</v>
      </c>
      <c r="K496">
        <v>3.6685798774678302</v>
      </c>
      <c r="L496">
        <f>(Table2[[#This Row],[6M Return vs Nifty]]-AVERAGE(Table2[6M Return vs Nifty]))/_xlfn.STDEV.P(Table2[6M Return vs Nifty])</f>
        <v>4.8273807610658102E-2</v>
      </c>
      <c r="M496">
        <v>1.0863889666155999</v>
      </c>
      <c r="N496">
        <f>(Table2[[#This Row],[1W Return vs Nifty]]-AVERAGE(Table2[1W Return vs Nifty]))/_xlfn.STDEV.P(Table2[1W Return vs Nifty])</f>
        <v>-2.8963996063465829E-2</v>
      </c>
      <c r="O496">
        <v>683.81</v>
      </c>
      <c r="P496">
        <v>687.633946429861</v>
      </c>
      <c r="Q496">
        <v>662.71178162964497</v>
      </c>
      <c r="R496">
        <v>50.977977714952097</v>
      </c>
      <c r="S496" s="1">
        <f>(Table2[[#This Row],[Close Price]]-Table2[[#This Row],[20D EMA]])/Table2[[#This Row],[20D EMA]]</f>
        <v>1.3161550723158748E-4</v>
      </c>
      <c r="T496" s="1">
        <f>(Table2[[#This Row],[Close Price]]-Table2[[#This Row],[50D EMA]])/Table2[[#This Row],[50D EMA]]</f>
        <v>-5.4301368471515472E-3</v>
      </c>
      <c r="U496" s="1">
        <f>(Table2[[#This Row],[Close Price]]-Table2[[#This Row],[200D EMA]])/Table2[[#This Row],[200D EMA]]</f>
        <v>3.1971995907862087E-2</v>
      </c>
      <c r="V496">
        <v>0.45794573218954598</v>
      </c>
      <c r="W496">
        <v>674</v>
      </c>
      <c r="X496">
        <v>694.85</v>
      </c>
      <c r="Y496">
        <v>658.65</v>
      </c>
      <c r="Z496">
        <v>696.6</v>
      </c>
      <c r="AA496">
        <v>658.65</v>
      </c>
      <c r="AB496">
        <v>720.9</v>
      </c>
      <c r="AC496" s="1">
        <f>(Table2[[#This Row],[Close Price]]/Table2[[#This Row],[Day Low]])-1</f>
        <v>1.4688427299703211E-2</v>
      </c>
      <c r="AD496" s="1">
        <f>(Table2[[#This Row],[Day High]]/Table2[[#This Row],[Close Price]])-1</f>
        <v>1.6011112735780042E-2</v>
      </c>
      <c r="AE496" s="1">
        <f>(Table2[[#This Row],[Close Price]]/Table2[[#This Row],[Current Week Low]])-1</f>
        <v>3.8335990283155041E-2</v>
      </c>
      <c r="AF496" s="1">
        <f>(Table2[[#This Row],[Current Week High]]/Table2[[#This Row],[Close Price]])-1</f>
        <v>1.8569966369352375E-2</v>
      </c>
      <c r="AG496" s="1">
        <f>(Table2[[#This Row],[Close Price]]/Table2[[#This Row],[Current Month Low]])-1</f>
        <v>3.8335990283155041E-2</v>
      </c>
      <c r="AH496" s="1">
        <f>(Table2[[#This Row],[Current Month High]]/Table2[[#This Row],[Close Price]])-1</f>
        <v>5.410147682409705E-2</v>
      </c>
      <c r="AI496">
        <v>12.392162596870801</v>
      </c>
      <c r="AJ496">
        <v>28.649360421369401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0.08</v>
      </c>
      <c r="AM496" t="s">
        <v>3150</v>
      </c>
      <c r="AN496">
        <v>-1.91</v>
      </c>
      <c r="AO496" t="s">
        <v>3149</v>
      </c>
      <c r="AP496">
        <v>-3.9787511892138E-2</v>
      </c>
      <c r="AQ496">
        <f>(Table2[[#This Row],[Sharpe Ratio]]-AVERAGE(Table2[Sharpe Ratio]))/_xlfn.STDEV.P(Table2[Sharpe Ratio])</f>
        <v>-1.1178969117269413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434</v>
      </c>
      <c r="AT496">
        <f>_xlfn.RANK.AVG(Table2[[#This Row],[6M Return vs Nifty Z-Score]],Table2[6M Return vs Nifty Z-Score])</f>
        <v>290</v>
      </c>
      <c r="AU496">
        <f>_xlfn.RANK.AVG(Table2[[#This Row],[Sharpe Ratio Z-Score]],Table2[Sharpe Ratio Z-Score])</f>
        <v>641</v>
      </c>
      <c r="AV496">
        <f>(Table2[[#This Row],[Rank 1Y]]+Table2[[#This Row],[Rank 6M]]+Table2[[#This Row],[Rank Sharpe]])/3</f>
        <v>455</v>
      </c>
    </row>
    <row r="497" spans="1:48" x14ac:dyDescent="0.3">
      <c r="A497" t="s">
        <v>1112</v>
      </c>
      <c r="B497" t="s">
        <v>1113</v>
      </c>
      <c r="C497" t="s">
        <v>3107</v>
      </c>
      <c r="D497" t="s">
        <v>285</v>
      </c>
      <c r="E497">
        <v>10950.5551204</v>
      </c>
      <c r="F497">
        <v>469</v>
      </c>
      <c r="G497">
        <v>40.751649266003</v>
      </c>
      <c r="H497">
        <f>(Table2[[#This Row],[1Y Return vs Nifty]]-AVERAGE(Table2[1Y Return vs Nifty]))/_xlfn.STDEV.P(Table2[1Y Return vs Nifty])</f>
        <v>0.50771018098915743</v>
      </c>
      <c r="I497">
        <v>-19.129993643904299</v>
      </c>
      <c r="J497">
        <f>(Table2[[#This Row],[1M Return vs Nifty]]-AVERAGE(Table2[1M Return vs Nifty]))/_xlfn.STDEV.P(Table2[1M Return vs Nifty])</f>
        <v>-1.799080827544566</v>
      </c>
      <c r="K497">
        <v>-44.545735777538397</v>
      </c>
      <c r="L497">
        <f>(Table2[[#This Row],[6M Return vs Nifty]]-AVERAGE(Table2[6M Return vs Nifty]))/_xlfn.STDEV.P(Table2[6M Return vs Nifty])</f>
        <v>-1.5828758671002516</v>
      </c>
      <c r="M497">
        <v>1.2728336597546199</v>
      </c>
      <c r="N497">
        <f>(Table2[[#This Row],[1W Return vs Nifty]]-AVERAGE(Table2[1W Return vs Nifty]))/_xlfn.STDEV.P(Table2[1W Return vs Nifty])</f>
        <v>1.6504531727286938E-2</v>
      </c>
      <c r="O497">
        <v>536.04</v>
      </c>
      <c r="P497">
        <v>583.05500126255004</v>
      </c>
      <c r="Q497">
        <v>596.50003711561601</v>
      </c>
      <c r="R497">
        <v>18.897939211478601</v>
      </c>
      <c r="S497" s="1">
        <f>(Table2[[#This Row],[Close Price]]-Table2[[#This Row],[20D EMA]])/Table2[[#This Row],[20D EMA]]</f>
        <v>-0.12506529363480332</v>
      </c>
      <c r="T497" s="1">
        <f>(Table2[[#This Row],[Close Price]]-Table2[[#This Row],[50D EMA]])/Table2[[#This Row],[50D EMA]]</f>
        <v>-0.19561619575438818</v>
      </c>
      <c r="U497" s="1">
        <f>(Table2[[#This Row],[Close Price]]-Table2[[#This Row],[200D EMA]])/Table2[[#This Row],[200D EMA]]</f>
        <v>-0.21374690558636705</v>
      </c>
      <c r="V497">
        <v>0.68794480795501101</v>
      </c>
      <c r="W497">
        <v>464.25</v>
      </c>
      <c r="X497">
        <v>480.05</v>
      </c>
      <c r="Y497">
        <v>464.25</v>
      </c>
      <c r="Z497">
        <v>500.9</v>
      </c>
      <c r="AA497">
        <v>464.25</v>
      </c>
      <c r="AB497">
        <v>603.35</v>
      </c>
      <c r="AC497" s="1">
        <f>(Table2[[#This Row],[Close Price]]/Table2[[#This Row],[Day Low]])-1</f>
        <v>1.0231556273559539E-2</v>
      </c>
      <c r="AD497" s="1">
        <f>(Table2[[#This Row],[Day High]]/Table2[[#This Row],[Close Price]])-1</f>
        <v>2.3560767590618426E-2</v>
      </c>
      <c r="AE497" s="1">
        <f>(Table2[[#This Row],[Close Price]]/Table2[[#This Row],[Current Week Low]])-1</f>
        <v>1.0231556273559539E-2</v>
      </c>
      <c r="AF497" s="1">
        <f>(Table2[[#This Row],[Current Week High]]/Table2[[#This Row],[Close Price]])-1</f>
        <v>6.8017057569296435E-2</v>
      </c>
      <c r="AG497" s="1">
        <f>(Table2[[#This Row],[Close Price]]/Table2[[#This Row],[Current Month Low]])-1</f>
        <v>1.0231556273559539E-2</v>
      </c>
      <c r="AH497" s="1">
        <f>(Table2[[#This Row],[Current Month High]]/Table2[[#This Row],[Close Price]])-1</f>
        <v>0.28646055437100215</v>
      </c>
      <c r="AI497">
        <v>76.545842217483994</v>
      </c>
      <c r="AJ497">
        <v>56.856187290969899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-0.22</v>
      </c>
      <c r="AM497" t="s">
        <v>3149</v>
      </c>
      <c r="AN497">
        <v>-21.73</v>
      </c>
      <c r="AO497" t="s">
        <v>3149</v>
      </c>
      <c r="AP497">
        <v>1.4011435299391001E-2</v>
      </c>
      <c r="AQ497">
        <f>(Table2[[#This Row],[Sharpe Ratio]]-AVERAGE(Table2[Sharpe Ratio]))/_xlfn.STDEV.P(Table2[Sharpe Ratio])</f>
        <v>-0.49132596483240659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167</v>
      </c>
      <c r="AT497">
        <f>_xlfn.RANK.AVG(Table2[[#This Row],[6M Return vs Nifty Z-Score]],Table2[6M Return vs Nifty Z-Score])</f>
        <v>731</v>
      </c>
      <c r="AU497">
        <f>_xlfn.RANK.AVG(Table2[[#This Row],[Sharpe Ratio Z-Score]],Table2[Sharpe Ratio Z-Score])</f>
        <v>469</v>
      </c>
      <c r="AV497">
        <f>(Table2[[#This Row],[Rank 1Y]]+Table2[[#This Row],[Rank 6M]]+Table2[[#This Row],[Rank Sharpe]])/3</f>
        <v>455.66666666666669</v>
      </c>
    </row>
    <row r="498" spans="1:48" x14ac:dyDescent="0.3">
      <c r="A498" t="s">
        <v>585</v>
      </c>
      <c r="B498" t="s">
        <v>586</v>
      </c>
      <c r="C498" t="s">
        <v>3113</v>
      </c>
      <c r="D498" t="s">
        <v>267</v>
      </c>
      <c r="E498">
        <v>31796.583068250002</v>
      </c>
      <c r="F498">
        <v>3407.25</v>
      </c>
      <c r="G498">
        <v>-18.234710845100899</v>
      </c>
      <c r="H498">
        <f>(Table2[[#This Row],[1Y Return vs Nifty]]-AVERAGE(Table2[1Y Return vs Nifty]))/_xlfn.STDEV.P(Table2[1Y Return vs Nifty])</f>
        <v>-0.69199236770156025</v>
      </c>
      <c r="I498">
        <v>-10.9528917374443</v>
      </c>
      <c r="J498">
        <f>(Table2[[#This Row],[1M Return vs Nifty]]-AVERAGE(Table2[1M Return vs Nifty]))/_xlfn.STDEV.P(Table2[1M Return vs Nifty])</f>
        <v>-0.93592190328666791</v>
      </c>
      <c r="K498">
        <v>-12.628185200898301</v>
      </c>
      <c r="L498">
        <f>(Table2[[#This Row],[6M Return vs Nifty]]-AVERAGE(Table2[6M Return vs Nifty]))/_xlfn.STDEV.P(Table2[6M Return vs Nifty])</f>
        <v>-0.50306582451490744</v>
      </c>
      <c r="M498">
        <v>-1.4176593055828901</v>
      </c>
      <c r="N498">
        <f>(Table2[[#This Row],[1W Return vs Nifty]]-AVERAGE(Table2[1W Return vs Nifty]))/_xlfn.STDEV.P(Table2[1W Return vs Nifty])</f>
        <v>-0.63962974651713389</v>
      </c>
      <c r="O498">
        <v>3683.28</v>
      </c>
      <c r="P498">
        <v>3927.8211627773298</v>
      </c>
      <c r="Q498">
        <v>3976.7186556992901</v>
      </c>
      <c r="R498">
        <v>15.5852577388728</v>
      </c>
      <c r="S498" s="1">
        <f>(Table2[[#This Row],[Close Price]]-Table2[[#This Row],[20D EMA]])/Table2[[#This Row],[20D EMA]]</f>
        <v>-7.494135661692844E-2</v>
      </c>
      <c r="T498" s="1">
        <f>(Table2[[#This Row],[Close Price]]-Table2[[#This Row],[50D EMA]])/Table2[[#This Row],[50D EMA]]</f>
        <v>-0.13253433422850602</v>
      </c>
      <c r="U498" s="1">
        <f>(Table2[[#This Row],[Close Price]]-Table2[[#This Row],[200D EMA]])/Table2[[#This Row],[200D EMA]]</f>
        <v>-0.14320063977449049</v>
      </c>
      <c r="V498">
        <v>1.1637845089658401</v>
      </c>
      <c r="W498">
        <v>3337</v>
      </c>
      <c r="X498">
        <v>3440</v>
      </c>
      <c r="Y498">
        <v>3337</v>
      </c>
      <c r="Z498">
        <v>3560</v>
      </c>
      <c r="AA498">
        <v>3337</v>
      </c>
      <c r="AB498">
        <v>3870</v>
      </c>
      <c r="AC498" s="1">
        <f>(Table2[[#This Row],[Close Price]]/Table2[[#This Row],[Day Low]])-1</f>
        <v>2.1051842972729995E-2</v>
      </c>
      <c r="AD498" s="1">
        <f>(Table2[[#This Row],[Day High]]/Table2[[#This Row],[Close Price]])-1</f>
        <v>9.6118570694840866E-3</v>
      </c>
      <c r="AE498" s="1">
        <f>(Table2[[#This Row],[Close Price]]/Table2[[#This Row],[Current Week Low]])-1</f>
        <v>2.1051842972729995E-2</v>
      </c>
      <c r="AF498" s="1">
        <f>(Table2[[#This Row],[Current Week High]]/Table2[[#This Row],[Close Price]])-1</f>
        <v>4.4830875339349818E-2</v>
      </c>
      <c r="AG498" s="1">
        <f>(Table2[[#This Row],[Close Price]]/Table2[[#This Row],[Current Month Low]])-1</f>
        <v>2.1051842972729995E-2</v>
      </c>
      <c r="AH498" s="1">
        <f>(Table2[[#This Row],[Current Month High]]/Table2[[#This Row],[Close Price]])-1</f>
        <v>0.13581333920316974</v>
      </c>
      <c r="AI498">
        <v>45.276982904101502</v>
      </c>
      <c r="AJ498">
        <v>2.1051842972729902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-0.11</v>
      </c>
      <c r="AM498" t="s">
        <v>3149</v>
      </c>
      <c r="AN498">
        <v>-11.56</v>
      </c>
      <c r="AO498" t="s">
        <v>3149</v>
      </c>
      <c r="AP498">
        <v>6.6021891425213003E-2</v>
      </c>
      <c r="AQ498">
        <f>(Table2[[#This Row],[Sharpe Ratio]]-AVERAGE(Table2[Sharpe Ratio]))/_xlfn.STDEV.P(Table2[Sharpe Ratio])</f>
        <v>0.11441527071920983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560</v>
      </c>
      <c r="AT498">
        <f>_xlfn.RANK.AVG(Table2[[#This Row],[6M Return vs Nifty Z-Score]],Table2[6M Return vs Nifty Z-Score])</f>
        <v>490</v>
      </c>
      <c r="AU498">
        <f>_xlfn.RANK.AVG(Table2[[#This Row],[Sharpe Ratio Z-Score]],Table2[Sharpe Ratio Z-Score])</f>
        <v>318</v>
      </c>
      <c r="AV498">
        <f>(Table2[[#This Row],[Rank 1Y]]+Table2[[#This Row],[Rank 6M]]+Table2[[#This Row],[Rank Sharpe]])/3</f>
        <v>456</v>
      </c>
    </row>
    <row r="499" spans="1:48" x14ac:dyDescent="0.3">
      <c r="A499" t="s">
        <v>836</v>
      </c>
      <c r="B499" t="s">
        <v>837</v>
      </c>
      <c r="C499" t="s">
        <v>3113</v>
      </c>
      <c r="D499" t="s">
        <v>267</v>
      </c>
      <c r="E499">
        <v>17500.236549770001</v>
      </c>
      <c r="F499">
        <v>553.15</v>
      </c>
      <c r="G499">
        <v>-10.4209358666947</v>
      </c>
      <c r="H499">
        <f>(Table2[[#This Row],[1Y Return vs Nifty]]-AVERAGE(Table2[1Y Return vs Nifty]))/_xlfn.STDEV.P(Table2[1Y Return vs Nifty])</f>
        <v>-0.53307078415524778</v>
      </c>
      <c r="I499">
        <v>-9.7172678801761201</v>
      </c>
      <c r="J499">
        <f>(Table2[[#This Row],[1M Return vs Nifty]]-AVERAGE(Table2[1M Return vs Nifty]))/_xlfn.STDEV.P(Table2[1M Return vs Nifty])</f>
        <v>-0.80549185953431857</v>
      </c>
      <c r="K499">
        <v>-19.661129817277502</v>
      </c>
      <c r="L499">
        <f>(Table2[[#This Row],[6M Return vs Nifty]]-AVERAGE(Table2[6M Return vs Nifty]))/_xlfn.STDEV.P(Table2[6M Return vs Nifty])</f>
        <v>-0.74099900198344681</v>
      </c>
      <c r="M499">
        <v>-2.1697694492901101</v>
      </c>
      <c r="N499">
        <f>(Table2[[#This Row],[1W Return vs Nifty]]-AVERAGE(Table2[1W Return vs Nifty]))/_xlfn.STDEV.P(Table2[1W Return vs Nifty])</f>
        <v>-0.8230478980080963</v>
      </c>
      <c r="O499">
        <v>609.66999999999996</v>
      </c>
      <c r="P499">
        <v>640.17323418254296</v>
      </c>
      <c r="Q499">
        <v>638.55613640479601</v>
      </c>
      <c r="R499">
        <v>23.2833480519134</v>
      </c>
      <c r="S499" s="1">
        <f>(Table2[[#This Row],[Close Price]]-Table2[[#This Row],[20D EMA]])/Table2[[#This Row],[20D EMA]]</f>
        <v>-9.2705890071678093E-2</v>
      </c>
      <c r="T499" s="1">
        <f>(Table2[[#This Row],[Close Price]]-Table2[[#This Row],[50D EMA]])/Table2[[#This Row],[50D EMA]]</f>
        <v>-0.13593700819695412</v>
      </c>
      <c r="U499" s="1">
        <f>(Table2[[#This Row],[Close Price]]-Table2[[#This Row],[200D EMA]])/Table2[[#This Row],[200D EMA]]</f>
        <v>-0.13374883042491825</v>
      </c>
      <c r="V499">
        <v>0.52791893275573898</v>
      </c>
      <c r="W499">
        <v>549</v>
      </c>
      <c r="X499">
        <v>571.9</v>
      </c>
      <c r="Y499">
        <v>546.79999999999995</v>
      </c>
      <c r="Z499">
        <v>590</v>
      </c>
      <c r="AA499">
        <v>546.79999999999995</v>
      </c>
      <c r="AB499">
        <v>668.7</v>
      </c>
      <c r="AC499" s="1">
        <f>(Table2[[#This Row],[Close Price]]/Table2[[#This Row],[Day Low]])-1</f>
        <v>7.5591985428049568E-3</v>
      </c>
      <c r="AD499" s="1">
        <f>(Table2[[#This Row],[Day High]]/Table2[[#This Row],[Close Price]])-1</f>
        <v>3.3896773027207727E-2</v>
      </c>
      <c r="AE499" s="1">
        <f>(Table2[[#This Row],[Close Price]]/Table2[[#This Row],[Current Week Low]])-1</f>
        <v>1.1613021214337937E-2</v>
      </c>
      <c r="AF499" s="1">
        <f>(Table2[[#This Row],[Current Week High]]/Table2[[#This Row],[Close Price]])-1</f>
        <v>6.6618457922805741E-2</v>
      </c>
      <c r="AG499" s="1">
        <f>(Table2[[#This Row],[Close Price]]/Table2[[#This Row],[Current Month Low]])-1</f>
        <v>1.1613021214337937E-2</v>
      </c>
      <c r="AH499" s="1">
        <f>(Table2[[#This Row],[Current Month High]]/Table2[[#This Row],[Close Price]])-1</f>
        <v>0.20889451324233943</v>
      </c>
      <c r="AI499">
        <v>44.436409653800901</v>
      </c>
      <c r="AJ499">
        <v>9.9483204134366705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-0.11</v>
      </c>
      <c r="AM499" t="s">
        <v>3149</v>
      </c>
      <c r="AN499">
        <v>-16.559999999999999</v>
      </c>
      <c r="AO499" t="s">
        <v>3149</v>
      </c>
      <c r="AP499">
        <v>7.6956480671693001E-2</v>
      </c>
      <c r="AQ499">
        <f>(Table2[[#This Row],[Sharpe Ratio]]-AVERAGE(Table2[Sharpe Ratio]))/_xlfn.STDEV.P(Table2[Sharpe Ratio])</f>
        <v>0.24176527096509848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504</v>
      </c>
      <c r="AT499">
        <f>_xlfn.RANK.AVG(Table2[[#This Row],[6M Return vs Nifty Z-Score]],Table2[6M Return vs Nifty Z-Score])</f>
        <v>582</v>
      </c>
      <c r="AU499">
        <f>_xlfn.RANK.AVG(Table2[[#This Row],[Sharpe Ratio Z-Score]],Table2[Sharpe Ratio Z-Score])</f>
        <v>285</v>
      </c>
      <c r="AV499">
        <f>(Table2[[#This Row],[Rank 1Y]]+Table2[[#This Row],[Rank 6M]]+Table2[[#This Row],[Rank Sharpe]])/3</f>
        <v>457</v>
      </c>
    </row>
    <row r="500" spans="1:48" x14ac:dyDescent="0.3">
      <c r="A500" t="s">
        <v>1144</v>
      </c>
      <c r="B500" t="s">
        <v>1145</v>
      </c>
      <c r="C500" t="s">
        <v>3108</v>
      </c>
      <c r="D500" t="s">
        <v>247</v>
      </c>
      <c r="E500">
        <v>10334.2132542</v>
      </c>
      <c r="F500">
        <v>2015.75</v>
      </c>
      <c r="G500">
        <v>5.5398006951084096</v>
      </c>
      <c r="H500">
        <f>(Table2[[#This Row],[1Y Return vs Nifty]]-AVERAGE(Table2[1Y Return vs Nifty]))/_xlfn.STDEV.P(Table2[1Y Return vs Nifty])</f>
        <v>-0.20845105349022963</v>
      </c>
      <c r="I500">
        <v>-2.8708480066029001</v>
      </c>
      <c r="J500">
        <f>(Table2[[#This Row],[1M Return vs Nifty]]-AVERAGE(Table2[1M Return vs Nifty]))/_xlfn.STDEV.P(Table2[1M Return vs Nifty])</f>
        <v>-8.2797134594820646E-2</v>
      </c>
      <c r="K500">
        <v>2.29525479319748</v>
      </c>
      <c r="L500">
        <f>(Table2[[#This Row],[6M Return vs Nifty]]-AVERAGE(Table2[6M Return vs Nifty]))/_xlfn.STDEV.P(Table2[6M Return vs Nifty])</f>
        <v>1.8125287550425598E-3</v>
      </c>
      <c r="M500">
        <v>2.5317965989104699E-2</v>
      </c>
      <c r="N500">
        <f>(Table2[[#This Row],[1W Return vs Nifty]]-AVERAGE(Table2[1W Return vs Nifty]))/_xlfn.STDEV.P(Table2[1W Return vs Nifty])</f>
        <v>-0.28772886336904341</v>
      </c>
      <c r="O500">
        <v>2104.9</v>
      </c>
      <c r="P500">
        <v>2129.5618194262502</v>
      </c>
      <c r="Q500">
        <v>1972.8071030660301</v>
      </c>
      <c r="R500">
        <v>30.1910508166726</v>
      </c>
      <c r="S500" s="1">
        <f>(Table2[[#This Row],[Close Price]]-Table2[[#This Row],[20D EMA]])/Table2[[#This Row],[20D EMA]]</f>
        <v>-4.2353555988408044E-2</v>
      </c>
      <c r="T500" s="1">
        <f>(Table2[[#This Row],[Close Price]]-Table2[[#This Row],[50D EMA]])/Table2[[#This Row],[50D EMA]]</f>
        <v>-5.3443773450499561E-2</v>
      </c>
      <c r="U500" s="1">
        <f>(Table2[[#This Row],[Close Price]]-Table2[[#This Row],[200D EMA]])/Table2[[#This Row],[200D EMA]]</f>
        <v>2.1767407906850285E-2</v>
      </c>
      <c r="V500">
        <v>1.3714903082384899</v>
      </c>
      <c r="W500">
        <v>1988.15</v>
      </c>
      <c r="X500">
        <v>2021.45</v>
      </c>
      <c r="Y500">
        <v>1988.15</v>
      </c>
      <c r="Z500">
        <v>2059.65</v>
      </c>
      <c r="AA500">
        <v>1988.15</v>
      </c>
      <c r="AB500">
        <v>2235.9499999999998</v>
      </c>
      <c r="AC500" s="1">
        <f>(Table2[[#This Row],[Close Price]]/Table2[[#This Row],[Day Low]])-1</f>
        <v>1.3882252345144952E-2</v>
      </c>
      <c r="AD500" s="1">
        <f>(Table2[[#This Row],[Day High]]/Table2[[#This Row],[Close Price]])-1</f>
        <v>2.8277316135434383E-3</v>
      </c>
      <c r="AE500" s="1">
        <f>(Table2[[#This Row],[Close Price]]/Table2[[#This Row],[Current Week Low]])-1</f>
        <v>1.3882252345144952E-2</v>
      </c>
      <c r="AF500" s="1">
        <f>(Table2[[#This Row],[Current Week High]]/Table2[[#This Row],[Close Price]])-1</f>
        <v>2.1778494356939238E-2</v>
      </c>
      <c r="AG500" s="1">
        <f>(Table2[[#This Row],[Close Price]]/Table2[[#This Row],[Current Month Low]])-1</f>
        <v>1.3882252345144952E-2</v>
      </c>
      <c r="AH500" s="1">
        <f>(Table2[[#This Row],[Current Month High]]/Table2[[#This Row],[Close Price]])-1</f>
        <v>0.10923973707056911</v>
      </c>
      <c r="AI500">
        <v>15.009301748728699</v>
      </c>
      <c r="AJ500">
        <v>39.017241379310299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0.01</v>
      </c>
      <c r="AM500" t="s">
        <v>3150</v>
      </c>
      <c r="AN500">
        <v>-6.12</v>
      </c>
      <c r="AO500" t="s">
        <v>3149</v>
      </c>
      <c r="AP500">
        <v>-7.5445912671416995E-2</v>
      </c>
      <c r="AQ500">
        <f>(Table2[[#This Row],[Sharpe Ratio]]-AVERAGE(Table2[Sharpe Ratio]))/_xlfn.STDEV.P(Table2[Sharpe Ratio])</f>
        <v>-1.5331934762020101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378</v>
      </c>
      <c r="AT500">
        <f>_xlfn.RANK.AVG(Table2[[#This Row],[6M Return vs Nifty Z-Score]],Table2[6M Return vs Nifty Z-Score])</f>
        <v>302</v>
      </c>
      <c r="AU500">
        <f>_xlfn.RANK.AVG(Table2[[#This Row],[Sharpe Ratio Z-Score]],Table2[Sharpe Ratio Z-Score])</f>
        <v>692</v>
      </c>
      <c r="AV500">
        <f>(Table2[[#This Row],[Rank 1Y]]+Table2[[#This Row],[Rank 6M]]+Table2[[#This Row],[Rank Sharpe]])/3</f>
        <v>457.33333333333331</v>
      </c>
    </row>
    <row r="501" spans="1:48" x14ac:dyDescent="0.3">
      <c r="A501" t="s">
        <v>1812</v>
      </c>
      <c r="B501" t="s">
        <v>1813</v>
      </c>
      <c r="C501" t="s">
        <v>3108</v>
      </c>
      <c r="D501" t="s">
        <v>490</v>
      </c>
      <c r="E501">
        <v>4149.6533085000001</v>
      </c>
      <c r="F501">
        <v>370.9</v>
      </c>
      <c r="G501">
        <v>1.7376740583960699</v>
      </c>
      <c r="H501">
        <f>(Table2[[#This Row],[1Y Return vs Nifty]]-AVERAGE(Table2[1Y Return vs Nifty]))/_xlfn.STDEV.P(Table2[1Y Return vs Nifty])</f>
        <v>-0.28578115163354589</v>
      </c>
      <c r="I501">
        <v>-15.426007445207301</v>
      </c>
      <c r="J501">
        <f>(Table2[[#This Row],[1M Return vs Nifty]]-AVERAGE(Table2[1M Return vs Nifty]))/_xlfn.STDEV.P(Table2[1M Return vs Nifty])</f>
        <v>-1.4080952706435768</v>
      </c>
      <c r="K501">
        <v>-3.7646975158776099</v>
      </c>
      <c r="L501">
        <f>(Table2[[#This Row],[6M Return vs Nifty]]-AVERAGE(Table2[6M Return vs Nifty]))/_xlfn.STDEV.P(Table2[6M Return vs Nifty])</f>
        <v>-0.20320312071389485</v>
      </c>
      <c r="M501">
        <v>1.32236695903118</v>
      </c>
      <c r="N501">
        <f>(Table2[[#This Row],[1W Return vs Nifty]]-AVERAGE(Table2[1W Return vs Nifty]))/_xlfn.STDEV.P(Table2[1W Return vs Nifty])</f>
        <v>2.8584286622990063E-2</v>
      </c>
      <c r="O501">
        <v>429.71</v>
      </c>
      <c r="P501">
        <v>450.76417449468897</v>
      </c>
      <c r="Q501">
        <v>417.23882240683099</v>
      </c>
      <c r="R501">
        <v>17.963230920913201</v>
      </c>
      <c r="S501" s="1">
        <f>(Table2[[#This Row],[Close Price]]-Table2[[#This Row],[20D EMA]])/Table2[[#This Row],[20D EMA]]</f>
        <v>-0.13685974261711387</v>
      </c>
      <c r="T501" s="1">
        <f>(Table2[[#This Row],[Close Price]]-Table2[[#This Row],[50D EMA]])/Table2[[#This Row],[50D EMA]]</f>
        <v>-0.17717507072122027</v>
      </c>
      <c r="U501" s="1">
        <f>(Table2[[#This Row],[Close Price]]-Table2[[#This Row],[200D EMA]])/Table2[[#This Row],[200D EMA]]</f>
        <v>-0.11106066817926183</v>
      </c>
      <c r="V501">
        <v>0.81649961619710298</v>
      </c>
      <c r="W501">
        <v>368</v>
      </c>
      <c r="X501">
        <v>377.75</v>
      </c>
      <c r="Y501">
        <v>367.05</v>
      </c>
      <c r="Z501">
        <v>394.25</v>
      </c>
      <c r="AA501">
        <v>367.05</v>
      </c>
      <c r="AB501">
        <v>505.7</v>
      </c>
      <c r="AC501" s="1">
        <f>(Table2[[#This Row],[Close Price]]/Table2[[#This Row],[Day Low]])-1</f>
        <v>7.8804347826086918E-3</v>
      </c>
      <c r="AD501" s="1">
        <f>(Table2[[#This Row],[Day High]]/Table2[[#This Row],[Close Price]])-1</f>
        <v>1.8468589916419642E-2</v>
      </c>
      <c r="AE501" s="1">
        <f>(Table2[[#This Row],[Close Price]]/Table2[[#This Row],[Current Week Low]])-1</f>
        <v>1.0489034191526914E-2</v>
      </c>
      <c r="AF501" s="1">
        <f>(Table2[[#This Row],[Current Week High]]/Table2[[#This Row],[Close Price]])-1</f>
        <v>6.2954974386627116E-2</v>
      </c>
      <c r="AG501" s="1">
        <f>(Table2[[#This Row],[Close Price]]/Table2[[#This Row],[Current Month Low]])-1</f>
        <v>1.0489034191526914E-2</v>
      </c>
      <c r="AH501" s="1">
        <f>(Table2[[#This Row],[Current Month High]]/Table2[[#This Row],[Close Price]])-1</f>
        <v>0.36344028039902954</v>
      </c>
      <c r="AI501">
        <v>53.949851712051696</v>
      </c>
      <c r="AJ501">
        <v>18.384934567507099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</v>
      </c>
      <c r="AM501" t="s">
        <v>3149</v>
      </c>
      <c r="AN501">
        <v>-22.45</v>
      </c>
      <c r="AO501" t="s">
        <v>3149</v>
      </c>
      <c r="AP501">
        <v>-8.1874522723109997E-3</v>
      </c>
      <c r="AQ501">
        <f>(Table2[[#This Row],[Sharpe Ratio]]-AVERAGE(Table2[Sharpe Ratio]))/_xlfn.STDEV.P(Table2[Sharpe Ratio])</f>
        <v>-0.74986593135421853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410</v>
      </c>
      <c r="AT501">
        <f>_xlfn.RANK.AVG(Table2[[#This Row],[6M Return vs Nifty Z-Score]],Table2[6M Return vs Nifty Z-Score])</f>
        <v>382</v>
      </c>
      <c r="AU501">
        <f>_xlfn.RANK.AVG(Table2[[#This Row],[Sharpe Ratio Z-Score]],Table2[Sharpe Ratio Z-Score])</f>
        <v>580</v>
      </c>
      <c r="AV501">
        <f>(Table2[[#This Row],[Rank 1Y]]+Table2[[#This Row],[Rank 6M]]+Table2[[#This Row],[Rank Sharpe]])/3</f>
        <v>457.33333333333331</v>
      </c>
    </row>
    <row r="502" spans="1:48" x14ac:dyDescent="0.3">
      <c r="A502" t="s">
        <v>1575</v>
      </c>
      <c r="B502" t="s">
        <v>1576</v>
      </c>
      <c r="C502" t="s">
        <v>3104</v>
      </c>
      <c r="D502" t="s">
        <v>24</v>
      </c>
      <c r="E502">
        <v>5870.9335205400002</v>
      </c>
      <c r="F502">
        <v>22.44</v>
      </c>
      <c r="G502">
        <v>-17.171407142933599</v>
      </c>
      <c r="H502">
        <f>(Table2[[#This Row],[1Y Return vs Nifty]]-AVERAGE(Table2[1Y Return vs Nifty]))/_xlfn.STDEV.P(Table2[1Y Return vs Nifty])</f>
        <v>-0.67036621278846442</v>
      </c>
      <c r="I502">
        <v>-2.7971986509732498</v>
      </c>
      <c r="J502">
        <f>(Table2[[#This Row],[1M Return vs Nifty]]-AVERAGE(Table2[1M Return vs Nifty]))/_xlfn.STDEV.P(Table2[1M Return vs Nifty])</f>
        <v>-7.5022852299603746E-2</v>
      </c>
      <c r="K502">
        <v>-24.2098897170188</v>
      </c>
      <c r="L502">
        <f>(Table2[[#This Row],[6M Return vs Nifty]]-AVERAGE(Table2[6M Return vs Nifty]))/_xlfn.STDEV.P(Table2[6M Return vs Nifty])</f>
        <v>-0.89488915120576895</v>
      </c>
      <c r="M502">
        <v>1.5680002346045701</v>
      </c>
      <c r="N502">
        <f>(Table2[[#This Row],[1W Return vs Nifty]]-AVERAGE(Table2[1W Return vs Nifty]))/_xlfn.STDEV.P(Table2[1W Return vs Nifty])</f>
        <v>8.8487216702177754E-2</v>
      </c>
      <c r="O502">
        <v>23.55</v>
      </c>
      <c r="P502">
        <v>24.195430849508099</v>
      </c>
      <c r="Q502">
        <v>25.300888062394201</v>
      </c>
      <c r="R502">
        <v>31.408696875434099</v>
      </c>
      <c r="S502" s="1">
        <f>(Table2[[#This Row],[Close Price]]-Table2[[#This Row],[20D EMA]])/Table2[[#This Row],[20D EMA]]</f>
        <v>-4.7133757961783415E-2</v>
      </c>
      <c r="T502" s="1">
        <f>(Table2[[#This Row],[Close Price]]-Table2[[#This Row],[50D EMA]])/Table2[[#This Row],[50D EMA]]</f>
        <v>-7.2552163275232048E-2</v>
      </c>
      <c r="U502" s="1">
        <f>(Table2[[#This Row],[Close Price]]-Table2[[#This Row],[200D EMA]])/Table2[[#This Row],[200D EMA]]</f>
        <v>-0.11307461047766384</v>
      </c>
      <c r="V502">
        <v>0.81494233380372105</v>
      </c>
      <c r="W502">
        <v>22.28</v>
      </c>
      <c r="X502">
        <v>22.97</v>
      </c>
      <c r="Y502">
        <v>22.27</v>
      </c>
      <c r="Z502">
        <v>23.27</v>
      </c>
      <c r="AA502">
        <v>22.27</v>
      </c>
      <c r="AB502">
        <v>24.95</v>
      </c>
      <c r="AC502" s="1">
        <f>(Table2[[#This Row],[Close Price]]/Table2[[#This Row],[Day Low]])-1</f>
        <v>7.1813285457809073E-3</v>
      </c>
      <c r="AD502" s="1">
        <f>(Table2[[#This Row],[Day High]]/Table2[[#This Row],[Close Price]])-1</f>
        <v>2.3618538324420513E-2</v>
      </c>
      <c r="AE502" s="1">
        <f>(Table2[[#This Row],[Close Price]]/Table2[[#This Row],[Current Week Low]])-1</f>
        <v>7.6335877862596657E-3</v>
      </c>
      <c r="AF502" s="1">
        <f>(Table2[[#This Row],[Current Week High]]/Table2[[#This Row],[Close Price]])-1</f>
        <v>3.6987522281639817E-2</v>
      </c>
      <c r="AG502" s="1">
        <f>(Table2[[#This Row],[Close Price]]/Table2[[#This Row],[Current Month Low]])-1</f>
        <v>7.6335877862596657E-3</v>
      </c>
      <c r="AH502" s="1">
        <f>(Table2[[#This Row],[Current Month High]]/Table2[[#This Row],[Close Price]])-1</f>
        <v>0.1118538324420677</v>
      </c>
      <c r="AI502">
        <v>64.357063580149003</v>
      </c>
      <c r="AJ502">
        <v>0.94430217669654304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</v>
      </c>
      <c r="AM502" t="s">
        <v>3149</v>
      </c>
      <c r="AN502">
        <v>-9.6300000000000008</v>
      </c>
      <c r="AO502" t="s">
        <v>3149</v>
      </c>
      <c r="AP502">
        <v>0.10827809446987199</v>
      </c>
      <c r="AQ502">
        <f>(Table2[[#This Row],[Sharpe Ratio]]-AVERAGE(Table2[Sharpe Ratio]))/_xlfn.STDEV.P(Table2[Sharpe Ratio])</f>
        <v>0.60655332426886377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551</v>
      </c>
      <c r="AT502">
        <f>_xlfn.RANK.AVG(Table2[[#This Row],[6M Return vs Nifty Z-Score]],Table2[6M Return vs Nifty Z-Score])</f>
        <v>630</v>
      </c>
      <c r="AU502">
        <f>_xlfn.RANK.AVG(Table2[[#This Row],[Sharpe Ratio Z-Score]],Table2[Sharpe Ratio Z-Score])</f>
        <v>195</v>
      </c>
      <c r="AV502">
        <f>(Table2[[#This Row],[Rank 1Y]]+Table2[[#This Row],[Rank 6M]]+Table2[[#This Row],[Rank Sharpe]])/3</f>
        <v>458.66666666666669</v>
      </c>
    </row>
    <row r="503" spans="1:48" x14ac:dyDescent="0.3">
      <c r="A503" t="s">
        <v>78</v>
      </c>
      <c r="B503" t="s">
        <v>79</v>
      </c>
      <c r="C503" t="s">
        <v>3109</v>
      </c>
      <c r="D503" t="s">
        <v>59</v>
      </c>
      <c r="E503">
        <v>284853.54835360497</v>
      </c>
      <c r="F503">
        <v>783.2</v>
      </c>
      <c r="G503">
        <v>-3.1384929592829902</v>
      </c>
      <c r="H503">
        <f>(Table2[[#This Row],[1Y Return vs Nifty]]-AVERAGE(Table2[1Y Return vs Nifty]))/_xlfn.STDEV.P(Table2[1Y Return vs Nifty])</f>
        <v>-0.38495577417225646</v>
      </c>
      <c r="I503">
        <v>-8.4884513385961693</v>
      </c>
      <c r="J503">
        <f>(Table2[[#This Row],[1M Return vs Nifty]]-AVERAGE(Table2[1M Return vs Nifty]))/_xlfn.STDEV.P(Table2[1M Return vs Nifty])</f>
        <v>-0.67578038274539354</v>
      </c>
      <c r="K503">
        <v>-21.314074116754998</v>
      </c>
      <c r="L503">
        <f>(Table2[[#This Row],[6M Return vs Nifty]]-AVERAGE(Table2[6M Return vs Nifty]))/_xlfn.STDEV.P(Table2[6M Return vs Nifty])</f>
        <v>-0.796920143241583</v>
      </c>
      <c r="M503">
        <v>0.27498111499586703</v>
      </c>
      <c r="N503">
        <f>(Table2[[#This Row],[1W Return vs Nifty]]-AVERAGE(Table2[1W Return vs Nifty]))/_xlfn.STDEV.P(Table2[1W Return vs Nifty])</f>
        <v>-0.22684316242567309</v>
      </c>
      <c r="O503">
        <v>822.1</v>
      </c>
      <c r="P503">
        <v>891.42549690616397</v>
      </c>
      <c r="Q503">
        <v>917.425830230815</v>
      </c>
      <c r="R503">
        <v>25.6575892408088</v>
      </c>
      <c r="S503" s="1">
        <f>(Table2[[#This Row],[Close Price]]-Table2[[#This Row],[20D EMA]])/Table2[[#This Row],[20D EMA]]</f>
        <v>-4.7317844544459281E-2</v>
      </c>
      <c r="T503" s="1">
        <f>(Table2[[#This Row],[Close Price]]-Table2[[#This Row],[50D EMA]])/Table2[[#This Row],[50D EMA]]</f>
        <v>-0.1214072261583026</v>
      </c>
      <c r="U503" s="1">
        <f>(Table2[[#This Row],[Close Price]]-Table2[[#This Row],[200D EMA]])/Table2[[#This Row],[200D EMA]]</f>
        <v>-0.14630701012314543</v>
      </c>
      <c r="V503">
        <v>1.21214934054095</v>
      </c>
      <c r="W503">
        <v>766.25</v>
      </c>
      <c r="X503">
        <v>785.95</v>
      </c>
      <c r="Y503">
        <v>759.2</v>
      </c>
      <c r="Z503">
        <v>799.9</v>
      </c>
      <c r="AA503">
        <v>759.2</v>
      </c>
      <c r="AB503">
        <v>847.95</v>
      </c>
      <c r="AC503" s="1">
        <f>(Table2[[#This Row],[Close Price]]/Table2[[#This Row],[Day Low]])-1</f>
        <v>2.2120717781402899E-2</v>
      </c>
      <c r="AD503" s="1">
        <f>(Table2[[#This Row],[Day High]]/Table2[[#This Row],[Close Price]])-1</f>
        <v>3.5112359550562022E-3</v>
      </c>
      <c r="AE503" s="1">
        <f>(Table2[[#This Row],[Close Price]]/Table2[[#This Row],[Current Week Low]])-1</f>
        <v>3.1612223393045369E-2</v>
      </c>
      <c r="AF503" s="1">
        <f>(Table2[[#This Row],[Current Week High]]/Table2[[#This Row],[Close Price]])-1</f>
        <v>2.1322778345250093E-2</v>
      </c>
      <c r="AG503" s="1">
        <f>(Table2[[#This Row],[Close Price]]/Table2[[#This Row],[Current Month Low]])-1</f>
        <v>3.1612223393045369E-2</v>
      </c>
      <c r="AH503" s="1">
        <f>(Table2[[#This Row],[Current Month High]]/Table2[[#This Row],[Close Price]])-1</f>
        <v>8.2673646578141025E-2</v>
      </c>
      <c r="AI503">
        <v>50.536261491317603</v>
      </c>
      <c r="AJ503">
        <v>16.677839851024199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-0.2</v>
      </c>
      <c r="AM503" t="s">
        <v>3149</v>
      </c>
      <c r="AN503">
        <v>-8.25</v>
      </c>
      <c r="AO503" t="s">
        <v>3149</v>
      </c>
      <c r="AP503">
        <v>6.2704903415717994E-2</v>
      </c>
      <c r="AQ503">
        <f>(Table2[[#This Row],[Sharpe Ratio]]-AVERAGE(Table2[Sharpe Ratio]))/_xlfn.STDEV.P(Table2[Sharpe Ratio])</f>
        <v>7.5783876864083388E-2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443</v>
      </c>
      <c r="AT503">
        <f>_xlfn.RANK.AVG(Table2[[#This Row],[6M Return vs Nifty Z-Score]],Table2[6M Return vs Nifty Z-Score])</f>
        <v>603</v>
      </c>
      <c r="AU503">
        <f>_xlfn.RANK.AVG(Table2[[#This Row],[Sharpe Ratio Z-Score]],Table2[Sharpe Ratio Z-Score])</f>
        <v>332</v>
      </c>
      <c r="AV503">
        <f>(Table2[[#This Row],[Rank 1Y]]+Table2[[#This Row],[Rank 6M]]+Table2[[#This Row],[Rank Sharpe]])/3</f>
        <v>459.33333333333331</v>
      </c>
    </row>
    <row r="504" spans="1:48" x14ac:dyDescent="0.3">
      <c r="A504" t="s">
        <v>695</v>
      </c>
      <c r="B504" t="s">
        <v>696</v>
      </c>
      <c r="C504" t="s">
        <v>3112</v>
      </c>
      <c r="D504" t="s">
        <v>276</v>
      </c>
      <c r="E504">
        <v>24586.238987820001</v>
      </c>
      <c r="F504">
        <v>381.95</v>
      </c>
      <c r="G504">
        <v>16.095156927832502</v>
      </c>
      <c r="H504">
        <f>(Table2[[#This Row],[1Y Return vs Nifty]]-AVERAGE(Table2[1Y Return vs Nifty]))/_xlfn.STDEV.P(Table2[1Y Return vs Nifty])</f>
        <v>6.2305737687770157E-3</v>
      </c>
      <c r="I504">
        <v>1.0332016324255999</v>
      </c>
      <c r="J504">
        <f>(Table2[[#This Row],[1M Return vs Nifty]]-AVERAGE(Table2[1M Return vs Nifty]))/_xlfn.STDEV.P(Table2[1M Return vs Nifty])</f>
        <v>0.3293067287569475</v>
      </c>
      <c r="K504">
        <v>-5.8705755039249503</v>
      </c>
      <c r="L504">
        <f>(Table2[[#This Row],[6M Return vs Nifty]]-AVERAGE(Table2[6M Return vs Nifty]))/_xlfn.STDEV.P(Table2[6M Return vs Nifty])</f>
        <v>-0.2744475664458052</v>
      </c>
      <c r="M504">
        <v>2.1651396982290398</v>
      </c>
      <c r="N504">
        <f>(Table2[[#This Row],[1W Return vs Nifty]]-AVERAGE(Table2[1W Return vs Nifty]))/_xlfn.STDEV.P(Table2[1W Return vs Nifty])</f>
        <v>0.23411245193759198</v>
      </c>
      <c r="O504">
        <v>392.92</v>
      </c>
      <c r="P504">
        <v>408.62987167795001</v>
      </c>
      <c r="Q504">
        <v>388.73460191605</v>
      </c>
      <c r="R504">
        <v>42.877165203874597</v>
      </c>
      <c r="S504" s="1">
        <f>(Table2[[#This Row],[Close Price]]-Table2[[#This Row],[20D EMA]])/Table2[[#This Row],[20D EMA]]</f>
        <v>-2.7919169296548984E-2</v>
      </c>
      <c r="T504" s="1">
        <f>(Table2[[#This Row],[Close Price]]-Table2[[#This Row],[50D EMA]])/Table2[[#This Row],[50D EMA]]</f>
        <v>-6.5291045826862598E-2</v>
      </c>
      <c r="U504" s="1">
        <f>(Table2[[#This Row],[Close Price]]-Table2[[#This Row],[200D EMA]])/Table2[[#This Row],[200D EMA]]</f>
        <v>-1.7453043497051984E-2</v>
      </c>
      <c r="V504">
        <v>1.1194304235831001</v>
      </c>
      <c r="W504">
        <v>380.95</v>
      </c>
      <c r="X504">
        <v>389.9</v>
      </c>
      <c r="Y504">
        <v>374.35</v>
      </c>
      <c r="Z504">
        <v>397.55</v>
      </c>
      <c r="AA504">
        <v>369.8</v>
      </c>
      <c r="AB504">
        <v>406.1</v>
      </c>
      <c r="AC504" s="1">
        <f>(Table2[[#This Row],[Close Price]]/Table2[[#This Row],[Day Low]])-1</f>
        <v>2.6250164063525983E-3</v>
      </c>
      <c r="AD504" s="1">
        <f>(Table2[[#This Row],[Day High]]/Table2[[#This Row],[Close Price]])-1</f>
        <v>2.0814242701924224E-2</v>
      </c>
      <c r="AE504" s="1">
        <f>(Table2[[#This Row],[Close Price]]/Table2[[#This Row],[Current Week Low]])-1</f>
        <v>2.0301856551355524E-2</v>
      </c>
      <c r="AF504" s="1">
        <f>(Table2[[#This Row],[Current Week High]]/Table2[[#This Row],[Close Price]])-1</f>
        <v>4.0843042283021491E-2</v>
      </c>
      <c r="AG504" s="1">
        <f>(Table2[[#This Row],[Close Price]]/Table2[[#This Row],[Current Month Low]])-1</f>
        <v>3.2855597620335297E-2</v>
      </c>
      <c r="AH504" s="1">
        <f>(Table2[[#This Row],[Current Month High]]/Table2[[#This Row],[Close Price]])-1</f>
        <v>6.3228171226600516E-2</v>
      </c>
      <c r="AI504">
        <v>26.7181568268098</v>
      </c>
      <c r="AJ504">
        <v>46.200956937798999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</v>
      </c>
      <c r="AM504" t="s">
        <v>3149</v>
      </c>
      <c r="AN504">
        <v>-2.6</v>
      </c>
      <c r="AO504" t="s">
        <v>3149</v>
      </c>
      <c r="AP504">
        <v>-5.3139655191033003E-2</v>
      </c>
      <c r="AQ504">
        <f>(Table2[[#This Row],[Sharpe Ratio]]-AVERAGE(Table2[Sharpe Ratio]))/_xlfn.STDEV.P(Table2[Sharpe Ratio])</f>
        <v>-1.2734030230282689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301</v>
      </c>
      <c r="AT504">
        <f>_xlfn.RANK.AVG(Table2[[#This Row],[6M Return vs Nifty Z-Score]],Table2[6M Return vs Nifty Z-Score])</f>
        <v>410</v>
      </c>
      <c r="AU504">
        <f>_xlfn.RANK.AVG(Table2[[#This Row],[Sharpe Ratio Z-Score]],Table2[Sharpe Ratio Z-Score])</f>
        <v>668</v>
      </c>
      <c r="AV504">
        <f>(Table2[[#This Row],[Rank 1Y]]+Table2[[#This Row],[Rank 6M]]+Table2[[#This Row],[Rank Sharpe]])/3</f>
        <v>459.66666666666669</v>
      </c>
    </row>
    <row r="505" spans="1:48" x14ac:dyDescent="0.3">
      <c r="A505" t="s">
        <v>195</v>
      </c>
      <c r="B505" t="s">
        <v>196</v>
      </c>
      <c r="C505" t="s">
        <v>3106</v>
      </c>
      <c r="D505" t="s">
        <v>197</v>
      </c>
      <c r="E505">
        <v>120581.934925889</v>
      </c>
      <c r="F505">
        <v>1178.7</v>
      </c>
      <c r="G505">
        <v>0.44894506268442302</v>
      </c>
      <c r="H505">
        <f>(Table2[[#This Row],[1Y Return vs Nifty]]-AVERAGE(Table2[1Y Return vs Nifty]))/_xlfn.STDEV.P(Table2[1Y Return vs Nifty])</f>
        <v>-0.3119921512242097</v>
      </c>
      <c r="I505">
        <v>-5.4613852768356104</v>
      </c>
      <c r="J505">
        <f>(Table2[[#This Row],[1M Return vs Nifty]]-AVERAGE(Table2[1M Return vs Nifty]))/_xlfn.STDEV.P(Table2[1M Return vs Nifty])</f>
        <v>-0.35624919487274836</v>
      </c>
      <c r="K505">
        <v>-11.765741123918399</v>
      </c>
      <c r="L505">
        <f>(Table2[[#This Row],[6M Return vs Nifty]]-AVERAGE(Table2[6M Return vs Nifty]))/_xlfn.STDEV.P(Table2[6M Return vs Nifty])</f>
        <v>-0.47388827928771415</v>
      </c>
      <c r="M505">
        <v>0.89504467424296996</v>
      </c>
      <c r="N505">
        <f>(Table2[[#This Row],[1W Return vs Nifty]]-AVERAGE(Table2[1W Return vs Nifty]))/_xlfn.STDEV.P(Table2[1W Return vs Nifty])</f>
        <v>-7.5627395964366739E-2</v>
      </c>
      <c r="O505">
        <v>1239.43</v>
      </c>
      <c r="P505">
        <v>1304.8119357410901</v>
      </c>
      <c r="Q505">
        <v>1302.11371037954</v>
      </c>
      <c r="R505">
        <v>24.876296574108999</v>
      </c>
      <c r="S505" s="1">
        <f>(Table2[[#This Row],[Close Price]]-Table2[[#This Row],[20D EMA]])/Table2[[#This Row],[20D EMA]]</f>
        <v>-4.8998329877443673E-2</v>
      </c>
      <c r="T505" s="1">
        <f>(Table2[[#This Row],[Close Price]]-Table2[[#This Row],[50D EMA]])/Table2[[#This Row],[50D EMA]]</f>
        <v>-9.665142714184527E-2</v>
      </c>
      <c r="U505" s="1">
        <f>(Table2[[#This Row],[Close Price]]-Table2[[#This Row],[200D EMA]])/Table2[[#This Row],[200D EMA]]</f>
        <v>-9.4779518405936528E-2</v>
      </c>
      <c r="V505">
        <v>1.17187912063896</v>
      </c>
      <c r="W505">
        <v>1169.55</v>
      </c>
      <c r="X505">
        <v>1195.9000000000001</v>
      </c>
      <c r="Y505">
        <v>1163.4000000000001</v>
      </c>
      <c r="Z505">
        <v>1198.8499999999999</v>
      </c>
      <c r="AA505">
        <v>1162.25</v>
      </c>
      <c r="AB505">
        <v>1314</v>
      </c>
      <c r="AC505" s="1">
        <f>(Table2[[#This Row],[Close Price]]/Table2[[#This Row],[Day Low]])-1</f>
        <v>7.8235218673849971E-3</v>
      </c>
      <c r="AD505" s="1">
        <f>(Table2[[#This Row],[Day High]]/Table2[[#This Row],[Close Price]])-1</f>
        <v>1.4592347501484637E-2</v>
      </c>
      <c r="AE505" s="1">
        <f>(Table2[[#This Row],[Close Price]]/Table2[[#This Row],[Current Week Low]])-1</f>
        <v>1.3151108818978852E-2</v>
      </c>
      <c r="AF505" s="1">
        <f>(Table2[[#This Row],[Current Week High]]/Table2[[#This Row],[Close Price]])-1</f>
        <v>1.7095104776448489E-2</v>
      </c>
      <c r="AG505" s="1">
        <f>(Table2[[#This Row],[Close Price]]/Table2[[#This Row],[Current Month Low]])-1</f>
        <v>1.4153581415358163E-2</v>
      </c>
      <c r="AH505" s="1">
        <f>(Table2[[#This Row],[Current Month High]]/Table2[[#This Row],[Close Price]])-1</f>
        <v>0.11478747772970221</v>
      </c>
      <c r="AI505">
        <v>30.809366250954401</v>
      </c>
      <c r="AJ505">
        <v>18.6471387588706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-0.08</v>
      </c>
      <c r="AM505" t="s">
        <v>3149</v>
      </c>
      <c r="AN505">
        <v>-7.56</v>
      </c>
      <c r="AO505" t="s">
        <v>3149</v>
      </c>
      <c r="AP505">
        <v>8.8097696929170001E-3</v>
      </c>
      <c r="AQ505">
        <f>(Table2[[#This Row],[Sharpe Ratio]]-AVERAGE(Table2[Sharpe Ratio]))/_xlfn.STDEV.P(Table2[Sharpe Ratio])</f>
        <v>-0.55190730916381259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418</v>
      </c>
      <c r="AT505">
        <f>_xlfn.RANK.AVG(Table2[[#This Row],[6M Return vs Nifty Z-Score]],Table2[6M Return vs Nifty Z-Score])</f>
        <v>479</v>
      </c>
      <c r="AU505">
        <f>_xlfn.RANK.AVG(Table2[[#This Row],[Sharpe Ratio Z-Score]],Table2[Sharpe Ratio Z-Score])</f>
        <v>485</v>
      </c>
      <c r="AV505">
        <f>(Table2[[#This Row],[Rank 1Y]]+Table2[[#This Row],[Rank 6M]]+Table2[[#This Row],[Rank Sharpe]])/3</f>
        <v>460.66666666666669</v>
      </c>
    </row>
    <row r="506" spans="1:48" x14ac:dyDescent="0.3">
      <c r="A506" t="s">
        <v>2226</v>
      </c>
      <c r="B506" t="s">
        <v>2227</v>
      </c>
      <c r="C506" t="s">
        <v>3102</v>
      </c>
      <c r="D506" t="s">
        <v>72</v>
      </c>
      <c r="E506">
        <v>2451.8989297529902</v>
      </c>
      <c r="F506">
        <v>185.31</v>
      </c>
      <c r="G506">
        <v>-7.2945490689417198</v>
      </c>
      <c r="H506">
        <f>(Table2[[#This Row],[1Y Return vs Nifty]]-AVERAGE(Table2[1Y Return vs Nifty]))/_xlfn.STDEV.P(Table2[1Y Return vs Nifty])</f>
        <v>-0.46948431768414223</v>
      </c>
      <c r="I506">
        <v>-9.2778422196342003</v>
      </c>
      <c r="J506">
        <f>(Table2[[#This Row],[1M Return vs Nifty]]-AVERAGE(Table2[1M Return vs Nifty]))/_xlfn.STDEV.P(Table2[1M Return vs Nifty])</f>
        <v>-0.75910694409807666</v>
      </c>
      <c r="K506">
        <v>-9.3861426541176698</v>
      </c>
      <c r="L506">
        <f>(Table2[[#This Row],[6M Return vs Nifty]]-AVERAGE(Table2[6M Return vs Nifty]))/_xlfn.STDEV.P(Table2[6M Return vs Nifty])</f>
        <v>-0.39338353257033515</v>
      </c>
      <c r="M506">
        <v>-4.1594810179498003</v>
      </c>
      <c r="N506">
        <f>(Table2[[#This Row],[1W Return vs Nifty]]-AVERAGE(Table2[1W Return vs Nifty]))/_xlfn.STDEV.P(Table2[1W Return vs Nifty])</f>
        <v>-1.308281638009096</v>
      </c>
      <c r="O506">
        <v>199.45</v>
      </c>
      <c r="P506">
        <v>213.56130245973301</v>
      </c>
      <c r="Q506">
        <v>212.28842009936301</v>
      </c>
      <c r="R506">
        <v>33.123146085175101</v>
      </c>
      <c r="S506" s="1">
        <f>(Table2[[#This Row],[Close Price]]-Table2[[#This Row],[20D EMA]])/Table2[[#This Row],[20D EMA]]</f>
        <v>-7.0894961143143587E-2</v>
      </c>
      <c r="T506" s="1">
        <f>(Table2[[#This Row],[Close Price]]-Table2[[#This Row],[50D EMA]])/Table2[[#This Row],[50D EMA]]</f>
        <v>-0.13228661810142217</v>
      </c>
      <c r="U506" s="1">
        <f>(Table2[[#This Row],[Close Price]]-Table2[[#This Row],[200D EMA]])/Table2[[#This Row],[200D EMA]]</f>
        <v>-0.12708380460288685</v>
      </c>
      <c r="V506">
        <v>0.64488017261679598</v>
      </c>
      <c r="W506">
        <v>176.9</v>
      </c>
      <c r="X506">
        <v>187.2</v>
      </c>
      <c r="Y506">
        <v>172.53</v>
      </c>
      <c r="Z506">
        <v>188.01</v>
      </c>
      <c r="AA506">
        <v>172.53</v>
      </c>
      <c r="AB506">
        <v>214.99</v>
      </c>
      <c r="AC506" s="1">
        <f>(Table2[[#This Row],[Close Price]]/Table2[[#This Row],[Day Low]])-1</f>
        <v>4.7540983606557452E-2</v>
      </c>
      <c r="AD506" s="1">
        <f>(Table2[[#This Row],[Day High]]/Table2[[#This Row],[Close Price]])-1</f>
        <v>1.0199125789218E-2</v>
      </c>
      <c r="AE506" s="1">
        <f>(Table2[[#This Row],[Close Price]]/Table2[[#This Row],[Current Week Low]])-1</f>
        <v>7.4074074074074181E-2</v>
      </c>
      <c r="AF506" s="1">
        <f>(Table2[[#This Row],[Current Week High]]/Table2[[#This Row],[Close Price]])-1</f>
        <v>1.4570179698882857E-2</v>
      </c>
      <c r="AG506" s="1">
        <f>(Table2[[#This Row],[Close Price]]/Table2[[#This Row],[Current Month Low]])-1</f>
        <v>7.4074074074074181E-2</v>
      </c>
      <c r="AH506" s="1">
        <f>(Table2[[#This Row],[Current Month High]]/Table2[[#This Row],[Close Price]])-1</f>
        <v>0.16016404943068374</v>
      </c>
      <c r="AI506">
        <v>58.410231503966301</v>
      </c>
      <c r="AJ506">
        <v>18.2200956937799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-0.12</v>
      </c>
      <c r="AM506" t="s">
        <v>3149</v>
      </c>
      <c r="AN506">
        <v>-11.86</v>
      </c>
      <c r="AO506" t="s">
        <v>3149</v>
      </c>
      <c r="AP506">
        <v>2.0564157614309998E-2</v>
      </c>
      <c r="AQ506">
        <f>(Table2[[#This Row],[Sharpe Ratio]]-AVERAGE(Table2[Sharpe Ratio]))/_xlfn.STDEV.P(Table2[Sharpe Ratio])</f>
        <v>-0.41500950066482861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478</v>
      </c>
      <c r="AT506">
        <f>_xlfn.RANK.AVG(Table2[[#This Row],[6M Return vs Nifty Z-Score]],Table2[6M Return vs Nifty Z-Score])</f>
        <v>456</v>
      </c>
      <c r="AU506">
        <f>_xlfn.RANK.AVG(Table2[[#This Row],[Sharpe Ratio Z-Score]],Table2[Sharpe Ratio Z-Score])</f>
        <v>449</v>
      </c>
      <c r="AV506">
        <f>(Table2[[#This Row],[Rank 1Y]]+Table2[[#This Row],[Rank 6M]]+Table2[[#This Row],[Rank Sharpe]])/3</f>
        <v>461</v>
      </c>
    </row>
    <row r="507" spans="1:48" x14ac:dyDescent="0.3">
      <c r="A507" t="s">
        <v>171</v>
      </c>
      <c r="B507" t="s">
        <v>172</v>
      </c>
      <c r="C507" t="s">
        <v>3104</v>
      </c>
      <c r="D507" t="s">
        <v>43</v>
      </c>
      <c r="E507">
        <v>145131.01231727999</v>
      </c>
      <c r="F507">
        <v>674.4</v>
      </c>
      <c r="G507">
        <v>-16.156202773506699</v>
      </c>
      <c r="H507">
        <f>(Table2[[#This Row],[1Y Return vs Nifty]]-AVERAGE(Table2[1Y Return vs Nifty]))/_xlfn.STDEV.P(Table2[1Y Return vs Nifty])</f>
        <v>-0.6497183330557712</v>
      </c>
      <c r="I507">
        <v>-3.2316519310687299</v>
      </c>
      <c r="J507">
        <f>(Table2[[#This Row],[1M Return vs Nifty]]-AVERAGE(Table2[1M Return vs Nifty]))/_xlfn.STDEV.P(Table2[1M Return vs Nifty])</f>
        <v>-0.12088289295670672</v>
      </c>
      <c r="K507">
        <v>15.592691299616201</v>
      </c>
      <c r="L507">
        <f>(Table2[[#This Row],[6M Return vs Nifty]]-AVERAGE(Table2[6M Return vs Nifty]))/_xlfn.STDEV.P(Table2[6M Return vs Nifty])</f>
        <v>0.4516811816077711</v>
      </c>
      <c r="M507">
        <v>-0.17669862138332301</v>
      </c>
      <c r="N507">
        <f>(Table2[[#This Row],[1W Return vs Nifty]]-AVERAGE(Table2[1W Return vs Nifty]))/_xlfn.STDEV.P(Table2[1W Return vs Nifty])</f>
        <v>-0.33699493076141107</v>
      </c>
      <c r="O507">
        <v>703.34</v>
      </c>
      <c r="P507">
        <v>707.76221989184205</v>
      </c>
      <c r="Q507">
        <v>665.74667979967899</v>
      </c>
      <c r="R507">
        <v>25.866794763233202</v>
      </c>
      <c r="S507" s="1">
        <f>(Table2[[#This Row],[Close Price]]-Table2[[#This Row],[20D EMA]])/Table2[[#This Row],[20D EMA]]</f>
        <v>-4.1146529416782852E-2</v>
      </c>
      <c r="T507" s="1">
        <f>(Table2[[#This Row],[Close Price]]-Table2[[#This Row],[50D EMA]])/Table2[[#This Row],[50D EMA]]</f>
        <v>-4.7137610562118418E-2</v>
      </c>
      <c r="U507" s="1">
        <f>(Table2[[#This Row],[Close Price]]-Table2[[#This Row],[200D EMA]])/Table2[[#This Row],[200D EMA]]</f>
        <v>1.2997917170123547E-2</v>
      </c>
      <c r="V507">
        <v>0.74701293703534699</v>
      </c>
      <c r="W507">
        <v>668.85</v>
      </c>
      <c r="X507">
        <v>680.95</v>
      </c>
      <c r="Y507">
        <v>668.3</v>
      </c>
      <c r="Z507">
        <v>693.95</v>
      </c>
      <c r="AA507">
        <v>668.3</v>
      </c>
      <c r="AB507">
        <v>727.6</v>
      </c>
      <c r="AC507" s="1">
        <f>(Table2[[#This Row],[Close Price]]/Table2[[#This Row],[Day Low]])-1</f>
        <v>8.2978246243552434E-3</v>
      </c>
      <c r="AD507" s="1">
        <f>(Table2[[#This Row],[Day High]]/Table2[[#This Row],[Close Price]])-1</f>
        <v>9.712336892052198E-3</v>
      </c>
      <c r="AE507" s="1">
        <f>(Table2[[#This Row],[Close Price]]/Table2[[#This Row],[Current Week Low]])-1</f>
        <v>9.1276372886428536E-3</v>
      </c>
      <c r="AF507" s="1">
        <f>(Table2[[#This Row],[Current Week High]]/Table2[[#This Row],[Close Price]])-1</f>
        <v>2.8988730723606304E-2</v>
      </c>
      <c r="AG507" s="1">
        <f>(Table2[[#This Row],[Close Price]]/Table2[[#This Row],[Current Month Low]])-1</f>
        <v>9.1276372886428536E-3</v>
      </c>
      <c r="AH507" s="1">
        <f>(Table2[[#This Row],[Current Month High]]/Table2[[#This Row],[Close Price]])-1</f>
        <v>7.8884934756821012E-2</v>
      </c>
      <c r="AI507">
        <v>12.870699881376</v>
      </c>
      <c r="AJ507">
        <v>31.873289010559201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-0.08</v>
      </c>
      <c r="AM507" t="s">
        <v>3149</v>
      </c>
      <c r="AN507">
        <v>-6.81</v>
      </c>
      <c r="AO507" t="s">
        <v>3149</v>
      </c>
      <c r="AP507">
        <v>-4.4201877080462998E-2</v>
      </c>
      <c r="AQ507">
        <f>(Table2[[#This Row],[Sharpe Ratio]]-AVERAGE(Table2[Sharpe Ratio]))/_xlfn.STDEV.P(Table2[Sharpe Ratio])</f>
        <v>-1.1693089396638481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548</v>
      </c>
      <c r="AT507">
        <f>_xlfn.RANK.AVG(Table2[[#This Row],[6M Return vs Nifty Z-Score]],Table2[6M Return vs Nifty Z-Score])</f>
        <v>186</v>
      </c>
      <c r="AU507">
        <f>_xlfn.RANK.AVG(Table2[[#This Row],[Sharpe Ratio Z-Score]],Table2[Sharpe Ratio Z-Score])</f>
        <v>650</v>
      </c>
      <c r="AV507">
        <f>(Table2[[#This Row],[Rank 1Y]]+Table2[[#This Row],[Rank 6M]]+Table2[[#This Row],[Rank Sharpe]])/3</f>
        <v>461.33333333333331</v>
      </c>
    </row>
    <row r="508" spans="1:48" x14ac:dyDescent="0.3">
      <c r="A508" t="s">
        <v>587</v>
      </c>
      <c r="B508" t="s">
        <v>588</v>
      </c>
      <c r="C508" t="s">
        <v>3104</v>
      </c>
      <c r="D508" t="s">
        <v>54</v>
      </c>
      <c r="E508">
        <v>31637.1195625</v>
      </c>
      <c r="F508">
        <v>256.25</v>
      </c>
      <c r="G508">
        <v>-23.606515642364201</v>
      </c>
      <c r="H508">
        <f>(Table2[[#This Row],[1Y Return vs Nifty]]-AVERAGE(Table2[1Y Return vs Nifty]))/_xlfn.STDEV.P(Table2[1Y Return vs Nifty])</f>
        <v>-0.80124759033620185</v>
      </c>
      <c r="I508">
        <v>-5.6312804842474398</v>
      </c>
      <c r="J508">
        <f>(Table2[[#This Row],[1M Return vs Nifty]]-AVERAGE(Table2[1M Return vs Nifty]))/_xlfn.STDEV.P(Table2[1M Return vs Nifty])</f>
        <v>-0.37418300151276523</v>
      </c>
      <c r="K508">
        <v>-6.3580206931579699</v>
      </c>
      <c r="L508">
        <f>(Table2[[#This Row],[6M Return vs Nifty]]-AVERAGE(Table2[6M Return vs Nifty]))/_xlfn.STDEV.P(Table2[6M Return vs Nifty])</f>
        <v>-0.29093843748805093</v>
      </c>
      <c r="M508">
        <v>1.37698505423799</v>
      </c>
      <c r="N508">
        <f>(Table2[[#This Row],[1W Return vs Nifty]]-AVERAGE(Table2[1W Return vs Nifty]))/_xlfn.STDEV.P(Table2[1W Return vs Nifty])</f>
        <v>4.1904077805982362E-2</v>
      </c>
      <c r="O508">
        <v>270.11</v>
      </c>
      <c r="P508">
        <v>284.50392098241201</v>
      </c>
      <c r="Q508">
        <v>289.60279931737</v>
      </c>
      <c r="R508">
        <v>27.8965688764549</v>
      </c>
      <c r="S508" s="1">
        <f>(Table2[[#This Row],[Close Price]]-Table2[[#This Row],[20D EMA]])/Table2[[#This Row],[20D EMA]]</f>
        <v>-5.1312428269964135E-2</v>
      </c>
      <c r="T508" s="1">
        <f>(Table2[[#This Row],[Close Price]]-Table2[[#This Row],[50D EMA]])/Table2[[#This Row],[50D EMA]]</f>
        <v>-9.9309425630582662E-2</v>
      </c>
      <c r="U508" s="1">
        <f>(Table2[[#This Row],[Close Price]]-Table2[[#This Row],[200D EMA]])/Table2[[#This Row],[200D EMA]]</f>
        <v>-0.1151673927047208</v>
      </c>
      <c r="V508">
        <v>0.38279564005106398</v>
      </c>
      <c r="W508">
        <v>255.3</v>
      </c>
      <c r="X508">
        <v>260.60000000000002</v>
      </c>
      <c r="Y508">
        <v>254.3</v>
      </c>
      <c r="Z508">
        <v>264.45</v>
      </c>
      <c r="AA508">
        <v>254.3</v>
      </c>
      <c r="AB508">
        <v>280</v>
      </c>
      <c r="AC508" s="1">
        <f>(Table2[[#This Row],[Close Price]]/Table2[[#This Row],[Day Low]])-1</f>
        <v>3.7211124167646492E-3</v>
      </c>
      <c r="AD508" s="1">
        <f>(Table2[[#This Row],[Day High]]/Table2[[#This Row],[Close Price]])-1</f>
        <v>1.6975609756097576E-2</v>
      </c>
      <c r="AE508" s="1">
        <f>(Table2[[#This Row],[Close Price]]/Table2[[#This Row],[Current Week Low]])-1</f>
        <v>7.6681085332284127E-3</v>
      </c>
      <c r="AF508" s="1">
        <f>(Table2[[#This Row],[Current Week High]]/Table2[[#This Row],[Close Price]])-1</f>
        <v>3.2000000000000028E-2</v>
      </c>
      <c r="AG508" s="1">
        <f>(Table2[[#This Row],[Close Price]]/Table2[[#This Row],[Current Month Low]])-1</f>
        <v>7.6681085332284127E-3</v>
      </c>
      <c r="AH508" s="1">
        <f>(Table2[[#This Row],[Current Month High]]/Table2[[#This Row],[Close Price]])-1</f>
        <v>9.2682926829268375E-2</v>
      </c>
      <c r="AI508">
        <v>33.8536585365853</v>
      </c>
      <c r="AJ508">
        <v>4.0820471161657297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-0.19</v>
      </c>
      <c r="AM508" t="s">
        <v>3149</v>
      </c>
      <c r="AN508">
        <v>-6.27</v>
      </c>
      <c r="AO508" t="s">
        <v>3149</v>
      </c>
      <c r="AP508">
        <v>5.1443742826007999E-2</v>
      </c>
      <c r="AQ508">
        <f>(Table2[[#This Row],[Sharpe Ratio]]-AVERAGE(Table2[Sharpe Ratio]))/_xlfn.STDEV.P(Table2[Sharpe Ratio])</f>
        <v>-5.536954568722275E-2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600</v>
      </c>
      <c r="AT508">
        <f>_xlfn.RANK.AVG(Table2[[#This Row],[6M Return vs Nifty Z-Score]],Table2[6M Return vs Nifty Z-Score])</f>
        <v>417</v>
      </c>
      <c r="AU508">
        <f>_xlfn.RANK.AVG(Table2[[#This Row],[Sharpe Ratio Z-Score]],Table2[Sharpe Ratio Z-Score])</f>
        <v>369</v>
      </c>
      <c r="AV508">
        <f>(Table2[[#This Row],[Rank 1Y]]+Table2[[#This Row],[Rank 6M]]+Table2[[#This Row],[Rank Sharpe]])/3</f>
        <v>462</v>
      </c>
    </row>
    <row r="509" spans="1:48" x14ac:dyDescent="0.3">
      <c r="A509" t="s">
        <v>1776</v>
      </c>
      <c r="B509" t="s">
        <v>1777</v>
      </c>
      <c r="C509" t="s">
        <v>3113</v>
      </c>
      <c r="D509" t="s">
        <v>1778</v>
      </c>
      <c r="E509">
        <v>4301.6417915599995</v>
      </c>
      <c r="F509">
        <v>63.74</v>
      </c>
      <c r="G509">
        <v>-25.1523863211956</v>
      </c>
      <c r="H509">
        <f>(Table2[[#This Row],[1Y Return vs Nifty]]-AVERAGE(Table2[1Y Return vs Nifty]))/_xlfn.STDEV.P(Table2[1Y Return vs Nifty])</f>
        <v>-0.83268850294459273</v>
      </c>
      <c r="I509">
        <v>11.108702465454099</v>
      </c>
      <c r="J509">
        <f>(Table2[[#This Row],[1M Return vs Nifty]]-AVERAGE(Table2[1M Return vs Nifty]))/_xlfn.STDEV.P(Table2[1M Return vs Nifty])</f>
        <v>1.3928569400519664</v>
      </c>
      <c r="K509">
        <v>-4.89835924396853</v>
      </c>
      <c r="L509">
        <f>(Table2[[#This Row],[6M Return vs Nifty]]-AVERAGE(Table2[6M Return vs Nifty]))/_xlfn.STDEV.P(Table2[6M Return vs Nifty])</f>
        <v>-0.2415562930836806</v>
      </c>
      <c r="M509">
        <v>1.5761765317893099</v>
      </c>
      <c r="N509">
        <f>(Table2[[#This Row],[1W Return vs Nifty]]-AVERAGE(Table2[1W Return vs Nifty]))/_xlfn.STDEV.P(Table2[1W Return vs Nifty])</f>
        <v>9.0481181719420684E-2</v>
      </c>
      <c r="O509">
        <v>64.45</v>
      </c>
      <c r="P509">
        <v>64.775843953681701</v>
      </c>
      <c r="Q509">
        <v>64.416126683443395</v>
      </c>
      <c r="R509">
        <v>43.988947101497097</v>
      </c>
      <c r="S509" s="1">
        <f>(Table2[[#This Row],[Close Price]]-Table2[[#This Row],[20D EMA]])/Table2[[#This Row],[20D EMA]]</f>
        <v>-1.1016291698991479E-2</v>
      </c>
      <c r="T509" s="1">
        <f>(Table2[[#This Row],[Close Price]]-Table2[[#This Row],[50D EMA]])/Table2[[#This Row],[50D EMA]]</f>
        <v>-1.5991207376971951E-2</v>
      </c>
      <c r="U509" s="1">
        <f>(Table2[[#This Row],[Close Price]]-Table2[[#This Row],[200D EMA]])/Table2[[#This Row],[200D EMA]]</f>
        <v>-1.0496233136867178E-2</v>
      </c>
      <c r="V509">
        <v>1.14243827009058</v>
      </c>
      <c r="W509">
        <v>63.5</v>
      </c>
      <c r="X509">
        <v>65.900000000000006</v>
      </c>
      <c r="Y509">
        <v>62.65</v>
      </c>
      <c r="Z509">
        <v>67.739999999999995</v>
      </c>
      <c r="AA509">
        <v>62.65</v>
      </c>
      <c r="AB509">
        <v>71.7</v>
      </c>
      <c r="AC509" s="1">
        <f>(Table2[[#This Row],[Close Price]]/Table2[[#This Row],[Day Low]])-1</f>
        <v>3.7795275590550848E-3</v>
      </c>
      <c r="AD509" s="1">
        <f>(Table2[[#This Row],[Day High]]/Table2[[#This Row],[Close Price]])-1</f>
        <v>3.3887668653906466E-2</v>
      </c>
      <c r="AE509" s="1">
        <f>(Table2[[#This Row],[Close Price]]/Table2[[#This Row],[Current Week Low]])-1</f>
        <v>1.7398244213886693E-2</v>
      </c>
      <c r="AF509" s="1">
        <f>(Table2[[#This Row],[Current Week High]]/Table2[[#This Row],[Close Price]])-1</f>
        <v>6.2754941951678633E-2</v>
      </c>
      <c r="AG509" s="1">
        <f>(Table2[[#This Row],[Close Price]]/Table2[[#This Row],[Current Month Low]])-1</f>
        <v>1.7398244213886693E-2</v>
      </c>
      <c r="AH509" s="1">
        <f>(Table2[[#This Row],[Current Month High]]/Table2[[#This Row],[Close Price]])-1</f>
        <v>0.12488233448384056</v>
      </c>
      <c r="AI509">
        <v>32.083464072795699</v>
      </c>
      <c r="AJ509">
        <v>46.192660550458697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</v>
      </c>
      <c r="AM509" t="s">
        <v>3151</v>
      </c>
      <c r="AN509">
        <v>-4.84</v>
      </c>
      <c r="AO509" t="s">
        <v>3149</v>
      </c>
      <c r="AP509">
        <v>4.7758375189953003E-2</v>
      </c>
      <c r="AQ509">
        <f>(Table2[[#This Row],[Sharpe Ratio]]-AVERAGE(Table2[Sharpe Ratio]))/_xlfn.STDEV.P(Table2[Sharpe Ratio])</f>
        <v>-9.8291283191800555E-2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610</v>
      </c>
      <c r="AT509">
        <f>_xlfn.RANK.AVG(Table2[[#This Row],[6M Return vs Nifty Z-Score]],Table2[6M Return vs Nifty Z-Score])</f>
        <v>396</v>
      </c>
      <c r="AU509">
        <f>_xlfn.RANK.AVG(Table2[[#This Row],[Sharpe Ratio Z-Score]],Table2[Sharpe Ratio Z-Score])</f>
        <v>381</v>
      </c>
      <c r="AV509">
        <f>(Table2[[#This Row],[Rank 1Y]]+Table2[[#This Row],[Rank 6M]]+Table2[[#This Row],[Rank Sharpe]])/3</f>
        <v>462.33333333333331</v>
      </c>
    </row>
    <row r="510" spans="1:48" x14ac:dyDescent="0.3">
      <c r="A510" t="s">
        <v>1348</v>
      </c>
      <c r="B510" t="s">
        <v>1349</v>
      </c>
      <c r="C510" t="s">
        <v>3103</v>
      </c>
      <c r="D510" t="s">
        <v>250</v>
      </c>
      <c r="E510">
        <v>8063.9378516999996</v>
      </c>
      <c r="F510">
        <v>684.15</v>
      </c>
      <c r="G510">
        <v>-21.567070185689602</v>
      </c>
      <c r="H510">
        <f>(Table2[[#This Row],[1Y Return vs Nifty]]-AVERAGE(Table2[1Y Return vs Nifty]))/_xlfn.STDEV.P(Table2[1Y Return vs Nifty])</f>
        <v>-0.75976803628879697</v>
      </c>
      <c r="I510">
        <v>0.21602397523134301</v>
      </c>
      <c r="J510">
        <f>(Table2[[#This Row],[1M Return vs Nifty]]-AVERAGE(Table2[1M Return vs Nifty]))/_xlfn.STDEV.P(Table2[1M Return vs Nifty])</f>
        <v>0.24304704952338599</v>
      </c>
      <c r="K510">
        <v>-14.879327312281401</v>
      </c>
      <c r="L510">
        <f>(Table2[[#This Row],[6M Return vs Nifty]]-AVERAGE(Table2[6M Return vs Nifty]))/_xlfn.STDEV.P(Table2[6M Return vs Nifty])</f>
        <v>-0.57922473443255351</v>
      </c>
      <c r="M510">
        <v>-2.2694270439991699</v>
      </c>
      <c r="N510">
        <f>(Table2[[#This Row],[1W Return vs Nifty]]-AVERAGE(Table2[1W Return vs Nifty]))/_xlfn.STDEV.P(Table2[1W Return vs Nifty])</f>
        <v>-0.84735153485771042</v>
      </c>
      <c r="O510">
        <v>742.85</v>
      </c>
      <c r="P510">
        <v>746.66278488953697</v>
      </c>
      <c r="Q510">
        <v>727.14544048014795</v>
      </c>
      <c r="R510">
        <v>26.6742626699033</v>
      </c>
      <c r="S510" s="1">
        <f>(Table2[[#This Row],[Close Price]]-Table2[[#This Row],[20D EMA]])/Table2[[#This Row],[20D EMA]]</f>
        <v>-7.9019990576832524E-2</v>
      </c>
      <c r="T510" s="1">
        <f>(Table2[[#This Row],[Close Price]]-Table2[[#This Row],[50D EMA]])/Table2[[#This Row],[50D EMA]]</f>
        <v>-8.3722915022188066E-2</v>
      </c>
      <c r="U510" s="1">
        <f>(Table2[[#This Row],[Close Price]]-Table2[[#This Row],[200D EMA]])/Table2[[#This Row],[200D EMA]]</f>
        <v>-5.9129079392641545E-2</v>
      </c>
      <c r="V510">
        <v>1.81594572952787</v>
      </c>
      <c r="W510">
        <v>670.1</v>
      </c>
      <c r="X510">
        <v>697.7</v>
      </c>
      <c r="Y510">
        <v>670.1</v>
      </c>
      <c r="Z510">
        <v>716.55</v>
      </c>
      <c r="AA510">
        <v>670.1</v>
      </c>
      <c r="AB510">
        <v>854</v>
      </c>
      <c r="AC510" s="1">
        <f>(Table2[[#This Row],[Close Price]]/Table2[[#This Row],[Day Low]])-1</f>
        <v>2.0967019847783819E-2</v>
      </c>
      <c r="AD510" s="1">
        <f>(Table2[[#This Row],[Day High]]/Table2[[#This Row],[Close Price]])-1</f>
        <v>1.9805598187532025E-2</v>
      </c>
      <c r="AE510" s="1">
        <f>(Table2[[#This Row],[Close Price]]/Table2[[#This Row],[Current Week Low]])-1</f>
        <v>2.0967019847783819E-2</v>
      </c>
      <c r="AF510" s="1">
        <f>(Table2[[#This Row],[Current Week High]]/Table2[[#This Row],[Close Price]])-1</f>
        <v>4.7358035518526576E-2</v>
      </c>
      <c r="AG510" s="1">
        <f>(Table2[[#This Row],[Close Price]]/Table2[[#This Row],[Current Month Low]])-1</f>
        <v>2.0967019847783819E-2</v>
      </c>
      <c r="AH510" s="1">
        <f>(Table2[[#This Row],[Current Month High]]/Table2[[#This Row],[Close Price]])-1</f>
        <v>0.24826426953153558</v>
      </c>
      <c r="AI510">
        <v>34.721917708104897</v>
      </c>
      <c r="AJ510">
        <v>7.6469199905593497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-0.08</v>
      </c>
      <c r="AM510" t="s">
        <v>3149</v>
      </c>
      <c r="AN510">
        <v>-10.81</v>
      </c>
      <c r="AO510" t="s">
        <v>3149</v>
      </c>
      <c r="AP510">
        <v>7.5953897527639994E-2</v>
      </c>
      <c r="AQ510">
        <f>(Table2[[#This Row],[Sharpe Ratio]]-AVERAGE(Table2[Sharpe Ratio]))/_xlfn.STDEV.P(Table2[Sharpe Ratio])</f>
        <v>0.23008865826720715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585</v>
      </c>
      <c r="AT510">
        <f>_xlfn.RANK.AVG(Table2[[#This Row],[6M Return vs Nifty Z-Score]],Table2[6M Return vs Nifty Z-Score])</f>
        <v>515</v>
      </c>
      <c r="AU510">
        <f>_xlfn.RANK.AVG(Table2[[#This Row],[Sharpe Ratio Z-Score]],Table2[Sharpe Ratio Z-Score])</f>
        <v>290</v>
      </c>
      <c r="AV510">
        <f>(Table2[[#This Row],[Rank 1Y]]+Table2[[#This Row],[Rank 6M]]+Table2[[#This Row],[Rank Sharpe]])/3</f>
        <v>463.33333333333331</v>
      </c>
    </row>
    <row r="511" spans="1:48" x14ac:dyDescent="0.3">
      <c r="A511" t="s">
        <v>900</v>
      </c>
      <c r="B511" t="s">
        <v>901</v>
      </c>
      <c r="C511" t="s">
        <v>3104</v>
      </c>
      <c r="D511" t="s">
        <v>565</v>
      </c>
      <c r="E511">
        <v>15861.8485332</v>
      </c>
      <c r="F511">
        <v>317.39999999999998</v>
      </c>
      <c r="G511">
        <v>-9.9671134911936807</v>
      </c>
      <c r="H511">
        <f>(Table2[[#This Row],[1Y Return vs Nifty]]-AVERAGE(Table2[1Y Return vs Nifty]))/_xlfn.STDEV.P(Table2[1Y Return vs Nifty])</f>
        <v>-0.52384065265508495</v>
      </c>
      <c r="I511">
        <v>-12.018131916097101</v>
      </c>
      <c r="J511">
        <f>(Table2[[#This Row],[1M Return vs Nifty]]-AVERAGE(Table2[1M Return vs Nifty]))/_xlfn.STDEV.P(Table2[1M Return vs Nifty])</f>
        <v>-1.0483665783317289</v>
      </c>
      <c r="K511">
        <v>2.9917918921645801</v>
      </c>
      <c r="L511">
        <f>(Table2[[#This Row],[6M Return vs Nifty]]-AVERAGE(Table2[6M Return vs Nifty]))/_xlfn.STDEV.P(Table2[6M Return vs Nifty])</f>
        <v>2.5377236601026382E-2</v>
      </c>
      <c r="M511">
        <v>-0.55989671511970696</v>
      </c>
      <c r="N511">
        <f>(Table2[[#This Row],[1W Return vs Nifty]]-AVERAGE(Table2[1W Return vs Nifty]))/_xlfn.STDEV.P(Table2[1W Return vs Nifty])</f>
        <v>-0.43044598523269434</v>
      </c>
      <c r="O511">
        <v>334.87</v>
      </c>
      <c r="P511">
        <v>341.12814716544</v>
      </c>
      <c r="Q511">
        <v>330.06245486849201</v>
      </c>
      <c r="R511">
        <v>27.930798221563901</v>
      </c>
      <c r="S511" s="1">
        <f>(Table2[[#This Row],[Close Price]]-Table2[[#This Row],[20D EMA]])/Table2[[#This Row],[20D EMA]]</f>
        <v>-5.2169498611401521E-2</v>
      </c>
      <c r="T511" s="1">
        <f>(Table2[[#This Row],[Close Price]]-Table2[[#This Row],[50D EMA]])/Table2[[#This Row],[50D EMA]]</f>
        <v>-6.9557869564871658E-2</v>
      </c>
      <c r="U511" s="1">
        <f>(Table2[[#This Row],[Close Price]]-Table2[[#This Row],[200D EMA]])/Table2[[#This Row],[200D EMA]]</f>
        <v>-3.8363814731782145E-2</v>
      </c>
      <c r="V511">
        <v>0.30714519382692601</v>
      </c>
      <c r="W511">
        <v>311.95</v>
      </c>
      <c r="X511">
        <v>319.05</v>
      </c>
      <c r="Y511">
        <v>310.05</v>
      </c>
      <c r="Z511">
        <v>319.35000000000002</v>
      </c>
      <c r="AA511">
        <v>310.05</v>
      </c>
      <c r="AB511">
        <v>359.45</v>
      </c>
      <c r="AC511" s="1">
        <f>(Table2[[#This Row],[Close Price]]/Table2[[#This Row],[Day Low]])-1</f>
        <v>1.7470748517390611E-2</v>
      </c>
      <c r="AD511" s="1">
        <f>(Table2[[#This Row],[Day High]]/Table2[[#This Row],[Close Price]])-1</f>
        <v>5.1984877126656226E-3</v>
      </c>
      <c r="AE511" s="1">
        <f>(Table2[[#This Row],[Close Price]]/Table2[[#This Row],[Current Week Low]])-1</f>
        <v>2.3705853894532947E-2</v>
      </c>
      <c r="AF511" s="1">
        <f>(Table2[[#This Row],[Current Week High]]/Table2[[#This Row],[Close Price]])-1</f>
        <v>6.1436672967865036E-3</v>
      </c>
      <c r="AG511" s="1">
        <f>(Table2[[#This Row],[Close Price]]/Table2[[#This Row],[Current Month Low]])-1</f>
        <v>2.3705853894532947E-2</v>
      </c>
      <c r="AH511" s="1">
        <f>(Table2[[#This Row],[Current Month High]]/Table2[[#This Row],[Close Price]])-1</f>
        <v>0.1324826717076244</v>
      </c>
      <c r="AI511">
        <v>26.543793320730899</v>
      </c>
      <c r="AJ511">
        <v>12.733084709643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0.01</v>
      </c>
      <c r="AM511" t="s">
        <v>3150</v>
      </c>
      <c r="AN511">
        <v>-9.6999999999999993</v>
      </c>
      <c r="AO511" t="s">
        <v>3149</v>
      </c>
      <c r="AP511">
        <v>-1.7410668653518001E-2</v>
      </c>
      <c r="AQ511">
        <f>(Table2[[#This Row],[Sharpe Ratio]]-AVERAGE(Table2[Sharpe Ratio]))/_xlfn.STDEV.P(Table2[Sharpe Ratio])</f>
        <v>-0.85728437954080305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497</v>
      </c>
      <c r="AT511">
        <f>_xlfn.RANK.AVG(Table2[[#This Row],[6M Return vs Nifty Z-Score]],Table2[6M Return vs Nifty Z-Score])</f>
        <v>298</v>
      </c>
      <c r="AU511">
        <f>_xlfn.RANK.AVG(Table2[[#This Row],[Sharpe Ratio Z-Score]],Table2[Sharpe Ratio Z-Score])</f>
        <v>597</v>
      </c>
      <c r="AV511">
        <f>(Table2[[#This Row],[Rank 1Y]]+Table2[[#This Row],[Rank 6M]]+Table2[[#This Row],[Rank Sharpe]])/3</f>
        <v>464</v>
      </c>
    </row>
    <row r="512" spans="1:48" x14ac:dyDescent="0.3">
      <c r="A512" t="s">
        <v>1802</v>
      </c>
      <c r="B512" t="s">
        <v>1803</v>
      </c>
      <c r="C512" t="s">
        <v>3107</v>
      </c>
      <c r="D512" t="s">
        <v>48</v>
      </c>
      <c r="E512">
        <v>4200.287606031</v>
      </c>
      <c r="F512">
        <v>52.03</v>
      </c>
      <c r="G512">
        <v>-19.378341723941499</v>
      </c>
      <c r="H512">
        <f>(Table2[[#This Row],[1Y Return vs Nifty]]-AVERAGE(Table2[1Y Return vs Nifty]))/_xlfn.STDEV.P(Table2[1Y Return vs Nifty])</f>
        <v>-0.71525226842305256</v>
      </c>
      <c r="I512">
        <v>1.7782499387466899</v>
      </c>
      <c r="J512">
        <f>(Table2[[#This Row],[1M Return vs Nifty]]-AVERAGE(Table2[1M Return vs Nifty]))/_xlfn.STDEV.P(Table2[1M Return vs Nifty])</f>
        <v>0.4079525744319572</v>
      </c>
      <c r="K512">
        <v>-20.061188718333799</v>
      </c>
      <c r="L512">
        <f>(Table2[[#This Row],[6M Return vs Nifty]]-AVERAGE(Table2[6M Return vs Nifty]))/_xlfn.STDEV.P(Table2[6M Return vs Nifty])</f>
        <v>-0.7545334872801478</v>
      </c>
      <c r="M512">
        <v>2.9811234349618099</v>
      </c>
      <c r="N512">
        <f>(Table2[[#This Row],[1W Return vs Nifty]]-AVERAGE(Table2[1W Return vs Nifty]))/_xlfn.STDEV.P(Table2[1W Return vs Nifty])</f>
        <v>0.43310754579511435</v>
      </c>
      <c r="O512">
        <v>51.75</v>
      </c>
      <c r="P512">
        <v>53.501093519581602</v>
      </c>
      <c r="Q512">
        <v>56.078607943044702</v>
      </c>
      <c r="R512">
        <v>53.335002209684397</v>
      </c>
      <c r="S512" s="1">
        <f>(Table2[[#This Row],[Close Price]]-Table2[[#This Row],[20D EMA]])/Table2[[#This Row],[20D EMA]]</f>
        <v>5.4106280193236935E-3</v>
      </c>
      <c r="T512" s="1">
        <f>(Table2[[#This Row],[Close Price]]-Table2[[#This Row],[50D EMA]])/Table2[[#This Row],[50D EMA]]</f>
        <v>-2.7496513114132422E-2</v>
      </c>
      <c r="U512" s="1">
        <f>(Table2[[#This Row],[Close Price]]-Table2[[#This Row],[200D EMA]])/Table2[[#This Row],[200D EMA]]</f>
        <v>-7.2195229010616688E-2</v>
      </c>
      <c r="V512">
        <v>1.07831629242536</v>
      </c>
      <c r="W512">
        <v>51.61</v>
      </c>
      <c r="X512">
        <v>53.62</v>
      </c>
      <c r="Y512">
        <v>51.06</v>
      </c>
      <c r="Z512">
        <v>54.4</v>
      </c>
      <c r="AA512">
        <v>46.9</v>
      </c>
      <c r="AB512">
        <v>54.4</v>
      </c>
      <c r="AC512" s="1">
        <f>(Table2[[#This Row],[Close Price]]/Table2[[#This Row],[Day Low]])-1</f>
        <v>8.1379577601239372E-3</v>
      </c>
      <c r="AD512" s="1">
        <f>(Table2[[#This Row],[Day High]]/Table2[[#This Row],[Close Price]])-1</f>
        <v>3.055929271574076E-2</v>
      </c>
      <c r="AE512" s="1">
        <f>(Table2[[#This Row],[Close Price]]/Table2[[#This Row],[Current Week Low]])-1</f>
        <v>1.8997258127692929E-2</v>
      </c>
      <c r="AF512" s="1">
        <f>(Table2[[#This Row],[Current Week High]]/Table2[[#This Row],[Close Price]])-1</f>
        <v>4.5550643859311846E-2</v>
      </c>
      <c r="AG512" s="1">
        <f>(Table2[[#This Row],[Close Price]]/Table2[[#This Row],[Current Month Low]])-1</f>
        <v>0.10938166311300646</v>
      </c>
      <c r="AH512" s="1">
        <f>(Table2[[#This Row],[Current Month High]]/Table2[[#This Row],[Close Price]])-1</f>
        <v>4.5550643859311846E-2</v>
      </c>
      <c r="AI512">
        <v>51.835479531039702</v>
      </c>
      <c r="AJ512">
        <v>12.4972972972972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-0.01</v>
      </c>
      <c r="AM512" t="s">
        <v>3149</v>
      </c>
      <c r="AN512">
        <v>-0.1</v>
      </c>
      <c r="AO512" t="s">
        <v>3149</v>
      </c>
      <c r="AP512">
        <v>9.5645069530933005E-2</v>
      </c>
      <c r="AQ512">
        <f>(Table2[[#This Row],[Sharpe Ratio]]-AVERAGE(Table2[Sharpe Ratio]))/_xlfn.STDEV.P(Table2[Sharpe Ratio])</f>
        <v>0.45942244510958496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573</v>
      </c>
      <c r="AT512">
        <f>_xlfn.RANK.AVG(Table2[[#This Row],[6M Return vs Nifty Z-Score]],Table2[6M Return vs Nifty Z-Score])</f>
        <v>590</v>
      </c>
      <c r="AU512">
        <f>_xlfn.RANK.AVG(Table2[[#This Row],[Sharpe Ratio Z-Score]],Table2[Sharpe Ratio Z-Score])</f>
        <v>229</v>
      </c>
      <c r="AV512">
        <f>(Table2[[#This Row],[Rank 1Y]]+Table2[[#This Row],[Rank 6M]]+Table2[[#This Row],[Rank Sharpe]])/3</f>
        <v>464</v>
      </c>
    </row>
    <row r="513" spans="1:48" x14ac:dyDescent="0.3">
      <c r="A513" t="s">
        <v>906</v>
      </c>
      <c r="B513" t="s">
        <v>907</v>
      </c>
      <c r="C513" t="s">
        <v>3113</v>
      </c>
      <c r="D513" t="s">
        <v>470</v>
      </c>
      <c r="E513">
        <v>15810.28655085</v>
      </c>
      <c r="F513">
        <v>255.7</v>
      </c>
      <c r="G513">
        <v>7.2585191131403599</v>
      </c>
      <c r="H513">
        <f>(Table2[[#This Row],[1Y Return vs Nifty]]-AVERAGE(Table2[1Y Return vs Nifty]))/_xlfn.STDEV.P(Table2[1Y Return vs Nifty])</f>
        <v>-0.17349465233730521</v>
      </c>
      <c r="I513">
        <v>-14.6488732921215</v>
      </c>
      <c r="J513">
        <f>(Table2[[#This Row],[1M Return vs Nifty]]-AVERAGE(Table2[1M Return vs Nifty]))/_xlfn.STDEV.P(Table2[1M Return vs Nifty])</f>
        <v>-1.326062505581461</v>
      </c>
      <c r="K513">
        <v>-19.8349306871925</v>
      </c>
      <c r="L513">
        <f>(Table2[[#This Row],[6M Return vs Nifty]]-AVERAGE(Table2[6M Return vs Nifty]))/_xlfn.STDEV.P(Table2[6M Return vs Nifty])</f>
        <v>-0.74687889944906372</v>
      </c>
      <c r="M513">
        <v>0.51093500587204899</v>
      </c>
      <c r="N513">
        <f>(Table2[[#This Row],[1W Return vs Nifty]]-AVERAGE(Table2[1W Return vs Nifty]))/_xlfn.STDEV.P(Table2[1W Return vs Nifty])</f>
        <v>-0.16930075741530157</v>
      </c>
      <c r="O513">
        <v>281.94</v>
      </c>
      <c r="P513">
        <v>291.46898156160398</v>
      </c>
      <c r="Q513">
        <v>280.70067695340799</v>
      </c>
      <c r="R513">
        <v>16.9985088675319</v>
      </c>
      <c r="S513" s="1">
        <f>(Table2[[#This Row],[Close Price]]-Table2[[#This Row],[20D EMA]])/Table2[[#This Row],[20D EMA]]</f>
        <v>-9.3069447400156088E-2</v>
      </c>
      <c r="T513" s="1">
        <f>(Table2[[#This Row],[Close Price]]-Table2[[#This Row],[50D EMA]])/Table2[[#This Row],[50D EMA]]</f>
        <v>-0.12271968485279101</v>
      </c>
      <c r="U513" s="1">
        <f>(Table2[[#This Row],[Close Price]]-Table2[[#This Row],[200D EMA]])/Table2[[#This Row],[200D EMA]]</f>
        <v>-8.906525351044213E-2</v>
      </c>
      <c r="V513">
        <v>0.36422111219060799</v>
      </c>
      <c r="W513">
        <v>252.1</v>
      </c>
      <c r="X513">
        <v>262.25</v>
      </c>
      <c r="Y513">
        <v>252.1</v>
      </c>
      <c r="Z513">
        <v>267.64999999999998</v>
      </c>
      <c r="AA513">
        <v>252.1</v>
      </c>
      <c r="AB513">
        <v>311.35000000000002</v>
      </c>
      <c r="AC513" s="1">
        <f>(Table2[[#This Row],[Close Price]]/Table2[[#This Row],[Day Low]])-1</f>
        <v>1.4280047600158552E-2</v>
      </c>
      <c r="AD513" s="1">
        <f>(Table2[[#This Row],[Day High]]/Table2[[#This Row],[Close Price]])-1</f>
        <v>2.5615956198670409E-2</v>
      </c>
      <c r="AE513" s="1">
        <f>(Table2[[#This Row],[Close Price]]/Table2[[#This Row],[Current Week Low]])-1</f>
        <v>1.4280047600158552E-2</v>
      </c>
      <c r="AF513" s="1">
        <f>(Table2[[#This Row],[Current Week High]]/Table2[[#This Row],[Close Price]])-1</f>
        <v>4.6734454438795314E-2</v>
      </c>
      <c r="AG513" s="1">
        <f>(Table2[[#This Row],[Close Price]]/Table2[[#This Row],[Current Month Low]])-1</f>
        <v>1.4280047600158552E-2</v>
      </c>
      <c r="AH513" s="1">
        <f>(Table2[[#This Row],[Current Month High]]/Table2[[#This Row],[Close Price]])-1</f>
        <v>0.217637856863512</v>
      </c>
      <c r="AI513">
        <v>39.186546734454403</v>
      </c>
      <c r="AJ513">
        <v>29.141414141414099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</v>
      </c>
      <c r="AM513" t="s">
        <v>3149</v>
      </c>
      <c r="AN513">
        <v>-16.309999999999999</v>
      </c>
      <c r="AO513" t="s">
        <v>3149</v>
      </c>
      <c r="AP513">
        <v>1.8788137870982002E-2</v>
      </c>
      <c r="AQ513">
        <f>(Table2[[#This Row],[Sharpe Ratio]]-AVERAGE(Table2[Sharpe Ratio]))/_xlfn.STDEV.P(Table2[Sharpe Ratio])</f>
        <v>-0.43569396440198577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359</v>
      </c>
      <c r="AT513">
        <f>_xlfn.RANK.AVG(Table2[[#This Row],[6M Return vs Nifty Z-Score]],Table2[6M Return vs Nifty Z-Score])</f>
        <v>586</v>
      </c>
      <c r="AU513">
        <f>_xlfn.RANK.AVG(Table2[[#This Row],[Sharpe Ratio Z-Score]],Table2[Sharpe Ratio Z-Score])</f>
        <v>453</v>
      </c>
      <c r="AV513">
        <f>(Table2[[#This Row],[Rank 1Y]]+Table2[[#This Row],[Rank 6M]]+Table2[[#This Row],[Rank Sharpe]])/3</f>
        <v>466</v>
      </c>
    </row>
    <row r="514" spans="1:48" x14ac:dyDescent="0.3">
      <c r="A514" t="s">
        <v>398</v>
      </c>
      <c r="B514" t="s">
        <v>399</v>
      </c>
      <c r="C514" t="s">
        <v>3118</v>
      </c>
      <c r="D514" t="s">
        <v>270</v>
      </c>
      <c r="E514">
        <v>54320.506576505002</v>
      </c>
      <c r="F514">
        <v>6369.35</v>
      </c>
      <c r="G514">
        <v>-7.4116559067806502</v>
      </c>
      <c r="H514">
        <f>(Table2[[#This Row],[1Y Return vs Nifty]]-AVERAGE(Table2[1Y Return vs Nifty]))/_xlfn.STDEV.P(Table2[1Y Return vs Nifty])</f>
        <v>-0.47186611190843147</v>
      </c>
      <c r="I514">
        <v>-14.8344825013462</v>
      </c>
      <c r="J514">
        <f>(Table2[[#This Row],[1M Return vs Nifty]]-AVERAGE(Table2[1M Return vs Nifty]))/_xlfn.STDEV.P(Table2[1M Return vs Nifty])</f>
        <v>-1.3456550515958603</v>
      </c>
      <c r="K514">
        <v>-37.920830043857698</v>
      </c>
      <c r="L514">
        <f>(Table2[[#This Row],[6M Return vs Nifty]]-AVERAGE(Table2[6M Return vs Nifty]))/_xlfn.STDEV.P(Table2[6M Return vs Nifty])</f>
        <v>-1.358747147534745</v>
      </c>
      <c r="M514">
        <v>-0.80887455114815898</v>
      </c>
      <c r="N514">
        <f>(Table2[[#This Row],[1W Return vs Nifty]]-AVERAGE(Table2[1W Return vs Nifty]))/_xlfn.STDEV.P(Table2[1W Return vs Nifty])</f>
        <v>-0.49116455794261887</v>
      </c>
      <c r="O514">
        <v>7282.44</v>
      </c>
      <c r="P514">
        <v>7648.6432635560504</v>
      </c>
      <c r="Q514">
        <v>7433.2570170560602</v>
      </c>
      <c r="R514">
        <v>20.901455096458999</v>
      </c>
      <c r="S514" s="1">
        <f>(Table2[[#This Row],[Close Price]]-Table2[[#This Row],[20D EMA]])/Table2[[#This Row],[20D EMA]]</f>
        <v>-0.12538242676904984</v>
      </c>
      <c r="T514" s="1">
        <f>(Table2[[#This Row],[Close Price]]-Table2[[#This Row],[50D EMA]])/Table2[[#This Row],[50D EMA]]</f>
        <v>-0.16725754090945455</v>
      </c>
      <c r="U514" s="1">
        <f>(Table2[[#This Row],[Close Price]]-Table2[[#This Row],[200D EMA]])/Table2[[#This Row],[200D EMA]]</f>
        <v>-0.14312797399778596</v>
      </c>
      <c r="V514">
        <v>0.85483700412853203</v>
      </c>
      <c r="W514">
        <v>6351</v>
      </c>
      <c r="X514">
        <v>6614.9</v>
      </c>
      <c r="Y514">
        <v>6351</v>
      </c>
      <c r="Z514">
        <v>6934</v>
      </c>
      <c r="AA514">
        <v>6351</v>
      </c>
      <c r="AB514">
        <v>8040</v>
      </c>
      <c r="AC514" s="1">
        <f>(Table2[[#This Row],[Close Price]]/Table2[[#This Row],[Day Low]])-1</f>
        <v>2.8893087702723808E-3</v>
      </c>
      <c r="AD514" s="1">
        <f>(Table2[[#This Row],[Day High]]/Table2[[#This Row],[Close Price]])-1</f>
        <v>3.8551814549365293E-2</v>
      </c>
      <c r="AE514" s="1">
        <f>(Table2[[#This Row],[Close Price]]/Table2[[#This Row],[Current Week Low]])-1</f>
        <v>2.8893087702723808E-3</v>
      </c>
      <c r="AF514" s="1">
        <f>(Table2[[#This Row],[Current Week High]]/Table2[[#This Row],[Close Price]])-1</f>
        <v>8.8651118245974825E-2</v>
      </c>
      <c r="AG514" s="1">
        <f>(Table2[[#This Row],[Close Price]]/Table2[[#This Row],[Current Month Low]])-1</f>
        <v>2.8893087702723808E-3</v>
      </c>
      <c r="AH514" s="1">
        <f>(Table2[[#This Row],[Current Month High]]/Table2[[#This Row],[Close Price]])-1</f>
        <v>0.26229521065728845</v>
      </c>
      <c r="AI514">
        <v>55.982164585083197</v>
      </c>
      <c r="AJ514">
        <v>19.6122065727699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0.08</v>
      </c>
      <c r="AM514" t="s">
        <v>3150</v>
      </c>
      <c r="AN514">
        <v>-18.75</v>
      </c>
      <c r="AO514" t="s">
        <v>3149</v>
      </c>
      <c r="AP514">
        <v>0.105750298284997</v>
      </c>
      <c r="AQ514">
        <f>(Table2[[#This Row],[Sharpe Ratio]]-AVERAGE(Table2[Sharpe Ratio]))/_xlfn.STDEV.P(Table2[Sharpe Ratio])</f>
        <v>0.57711327512673294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480</v>
      </c>
      <c r="AT514">
        <f>_xlfn.RANK.AVG(Table2[[#This Row],[6M Return vs Nifty Z-Score]],Table2[6M Return vs Nifty Z-Score])</f>
        <v>713</v>
      </c>
      <c r="AU514">
        <f>_xlfn.RANK.AVG(Table2[[#This Row],[Sharpe Ratio Z-Score]],Table2[Sharpe Ratio Z-Score])</f>
        <v>206</v>
      </c>
      <c r="AV514">
        <f>(Table2[[#This Row],[Rank 1Y]]+Table2[[#This Row],[Rank 6M]]+Table2[[#This Row],[Rank Sharpe]])/3</f>
        <v>466.33333333333331</v>
      </c>
    </row>
    <row r="515" spans="1:48" x14ac:dyDescent="0.3">
      <c r="A515" t="s">
        <v>543</v>
      </c>
      <c r="B515" t="s">
        <v>544</v>
      </c>
      <c r="C515" t="s">
        <v>3120</v>
      </c>
      <c r="D515" t="s">
        <v>545</v>
      </c>
      <c r="E515">
        <v>35264.682056149999</v>
      </c>
      <c r="F515">
        <v>31304.45</v>
      </c>
      <c r="G515">
        <v>-14.9761078522547</v>
      </c>
      <c r="H515">
        <f>(Table2[[#This Row],[1Y Return vs Nifty]]-AVERAGE(Table2[1Y Return vs Nifty]))/_xlfn.STDEV.P(Table2[1Y Return vs Nifty])</f>
        <v>-0.62571680317570522</v>
      </c>
      <c r="I515">
        <v>-0.93672029027423198</v>
      </c>
      <c r="J515">
        <f>(Table2[[#This Row],[1M Return vs Nifty]]-AVERAGE(Table2[1M Return vs Nifty]))/_xlfn.STDEV.P(Table2[1M Return vs Nifty])</f>
        <v>0.12136561378486466</v>
      </c>
      <c r="K515">
        <v>-4.3750826547659898</v>
      </c>
      <c r="L515">
        <f>(Table2[[#This Row],[6M Return vs Nifty]]-AVERAGE(Table2[6M Return vs Nifty]))/_xlfn.STDEV.P(Table2[6M Return vs Nifty])</f>
        <v>-0.22385320165396885</v>
      </c>
      <c r="M515">
        <v>-3.6056201643077199</v>
      </c>
      <c r="N515">
        <f>(Table2[[#This Row],[1W Return vs Nifty]]-AVERAGE(Table2[1W Return vs Nifty]))/_xlfn.STDEV.P(Table2[1W Return vs Nifty])</f>
        <v>-1.1732108178530218</v>
      </c>
      <c r="O515">
        <v>33829.480000000003</v>
      </c>
      <c r="P515">
        <v>34487.282650181303</v>
      </c>
      <c r="Q515">
        <v>33905.420207893498</v>
      </c>
      <c r="R515">
        <v>20.4066307527678</v>
      </c>
      <c r="S515" s="1">
        <f>(Table2[[#This Row],[Close Price]]-Table2[[#This Row],[20D EMA]])/Table2[[#This Row],[20D EMA]]</f>
        <v>-7.4639929434327762E-2</v>
      </c>
      <c r="T515" s="1">
        <f>(Table2[[#This Row],[Close Price]]-Table2[[#This Row],[50D EMA]])/Table2[[#This Row],[50D EMA]]</f>
        <v>-9.2290038692409718E-2</v>
      </c>
      <c r="U515" s="1">
        <f>(Table2[[#This Row],[Close Price]]-Table2[[#This Row],[200D EMA]])/Table2[[#This Row],[200D EMA]]</f>
        <v>-7.6712519471679244E-2</v>
      </c>
      <c r="V515">
        <v>1.03583758140536</v>
      </c>
      <c r="W515">
        <v>30801.25</v>
      </c>
      <c r="X515">
        <v>32149.5</v>
      </c>
      <c r="Y515">
        <v>30801.25</v>
      </c>
      <c r="Z515">
        <v>32830.449999999997</v>
      </c>
      <c r="AA515">
        <v>30801.25</v>
      </c>
      <c r="AB515">
        <v>37133.75</v>
      </c>
      <c r="AC515" s="1">
        <f>(Table2[[#This Row],[Close Price]]/Table2[[#This Row],[Day Low]])-1</f>
        <v>1.6336999310093026E-2</v>
      </c>
      <c r="AD515" s="1">
        <f>(Table2[[#This Row],[Day High]]/Table2[[#This Row],[Close Price]])-1</f>
        <v>2.6994564670518084E-2</v>
      </c>
      <c r="AE515" s="1">
        <f>(Table2[[#This Row],[Close Price]]/Table2[[#This Row],[Current Week Low]])-1</f>
        <v>1.6336999310093026E-2</v>
      </c>
      <c r="AF515" s="1">
        <f>(Table2[[#This Row],[Current Week High]]/Table2[[#This Row],[Close Price]])-1</f>
        <v>4.8747063117224432E-2</v>
      </c>
      <c r="AG515" s="1">
        <f>(Table2[[#This Row],[Close Price]]/Table2[[#This Row],[Current Month Low]])-1</f>
        <v>1.6336999310093026E-2</v>
      </c>
      <c r="AH515" s="1">
        <f>(Table2[[#This Row],[Current Month High]]/Table2[[#This Row],[Close Price]])-1</f>
        <v>0.18621314222099405</v>
      </c>
      <c r="AI515">
        <v>30.513393463229601</v>
      </c>
      <c r="AJ515">
        <v>9.84422233099815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</v>
      </c>
      <c r="AM515">
        <v>0</v>
      </c>
      <c r="AN515">
        <v>-13.44</v>
      </c>
      <c r="AO515" t="s">
        <v>3149</v>
      </c>
      <c r="AP515">
        <v>1.0970907217801E-2</v>
      </c>
      <c r="AQ515">
        <f>(Table2[[#This Row],[Sharpe Ratio]]-AVERAGE(Table2[Sharpe Ratio]))/_xlfn.STDEV.P(Table2[Sharpe Ratio])</f>
        <v>-0.52673756038573449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541</v>
      </c>
      <c r="AT515">
        <f>_xlfn.RANK.AVG(Table2[[#This Row],[6M Return vs Nifty Z-Score]],Table2[6M Return vs Nifty Z-Score])</f>
        <v>386</v>
      </c>
      <c r="AU515">
        <f>_xlfn.RANK.AVG(Table2[[#This Row],[Sharpe Ratio Z-Score]],Table2[Sharpe Ratio Z-Score])</f>
        <v>475</v>
      </c>
      <c r="AV515">
        <f>(Table2[[#This Row],[Rank 1Y]]+Table2[[#This Row],[Rank 6M]]+Table2[[#This Row],[Rank Sharpe]])/3</f>
        <v>467.33333333333331</v>
      </c>
    </row>
    <row r="516" spans="1:48" x14ac:dyDescent="0.3">
      <c r="A516" t="s">
        <v>142</v>
      </c>
      <c r="B516" t="s">
        <v>143</v>
      </c>
      <c r="C516" t="s">
        <v>3110</v>
      </c>
      <c r="D516" t="s">
        <v>144</v>
      </c>
      <c r="E516">
        <v>181482.60100446001</v>
      </c>
      <c r="F516">
        <v>1145.7</v>
      </c>
      <c r="G516">
        <v>34.432868248038801</v>
      </c>
      <c r="H516">
        <f>(Table2[[#This Row],[1Y Return vs Nifty]]-AVERAGE(Table2[1Y Return vs Nifty]))/_xlfn.STDEV.P(Table2[1Y Return vs Nifty])</f>
        <v>0.3791947466143018</v>
      </c>
      <c r="I516">
        <v>-13.327877732678999</v>
      </c>
      <c r="J516">
        <f>(Table2[[#This Row],[1M Return vs Nifty]]-AVERAGE(Table2[1M Return vs Nifty]))/_xlfn.STDEV.P(Table2[1M Return vs Nifty])</f>
        <v>-1.1866207915021665</v>
      </c>
      <c r="K516">
        <v>-42.025210562561199</v>
      </c>
      <c r="L516">
        <f>(Table2[[#This Row],[6M Return vs Nifty]]-AVERAGE(Table2[6M Return vs Nifty]))/_xlfn.STDEV.P(Table2[6M Return vs Nifty])</f>
        <v>-1.4976033950417624</v>
      </c>
      <c r="M516">
        <v>-4.4111280196914597</v>
      </c>
      <c r="N516">
        <f>(Table2[[#This Row],[1W Return vs Nifty]]-AVERAGE(Table2[1W Return vs Nifty]))/_xlfn.STDEV.P(Table2[1W Return vs Nifty])</f>
        <v>-1.3696511438904926</v>
      </c>
      <c r="O516">
        <v>1548.09</v>
      </c>
      <c r="P516">
        <v>1676.4868332753599</v>
      </c>
      <c r="Q516">
        <v>1709.8672878761399</v>
      </c>
      <c r="R516">
        <v>10.623641977994399</v>
      </c>
      <c r="S516" s="1">
        <f>(Table2[[#This Row],[Close Price]]-Table2[[#This Row],[20D EMA]])/Table2[[#This Row],[20D EMA]]</f>
        <v>-0.2599267484448578</v>
      </c>
      <c r="T516" s="1">
        <f>(Table2[[#This Row],[Close Price]]-Table2[[#This Row],[50D EMA]])/Table2[[#This Row],[50D EMA]]</f>
        <v>-0.3166066220981642</v>
      </c>
      <c r="U516" s="1">
        <f>(Table2[[#This Row],[Close Price]]-Table2[[#This Row],[200D EMA]])/Table2[[#This Row],[200D EMA]]</f>
        <v>-0.32994799764659122</v>
      </c>
      <c r="V516">
        <v>1.28754592989457</v>
      </c>
      <c r="W516">
        <v>1132</v>
      </c>
      <c r="X516">
        <v>1212</v>
      </c>
      <c r="Y516">
        <v>1132</v>
      </c>
      <c r="Z516">
        <v>1517.75</v>
      </c>
      <c r="AA516">
        <v>1132</v>
      </c>
      <c r="AB516">
        <v>1733.95</v>
      </c>
      <c r="AC516" s="1">
        <f>(Table2[[#This Row],[Close Price]]/Table2[[#This Row],[Day Low]])-1</f>
        <v>1.2102473498233346E-2</v>
      </c>
      <c r="AD516" s="1">
        <f>(Table2[[#This Row],[Day High]]/Table2[[#This Row],[Close Price]])-1</f>
        <v>5.7868551976957283E-2</v>
      </c>
      <c r="AE516" s="1">
        <f>(Table2[[#This Row],[Close Price]]/Table2[[#This Row],[Current Week Low]])-1</f>
        <v>1.2102473498233346E-2</v>
      </c>
      <c r="AF516" s="1">
        <f>(Table2[[#This Row],[Current Week High]]/Table2[[#This Row],[Close Price]])-1</f>
        <v>0.3247359692764249</v>
      </c>
      <c r="AG516" s="1">
        <f>(Table2[[#This Row],[Close Price]]/Table2[[#This Row],[Current Month Low]])-1</f>
        <v>1.2102473498233346E-2</v>
      </c>
      <c r="AH516" s="1">
        <f>(Table2[[#This Row],[Current Month High]]/Table2[[#This Row],[Close Price]])-1</f>
        <v>0.51344156410927821</v>
      </c>
      <c r="AI516">
        <v>89.761717727153695</v>
      </c>
      <c r="AJ516">
        <v>25.901098901098901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-0.28000000000000003</v>
      </c>
      <c r="AM516" t="s">
        <v>3149</v>
      </c>
      <c r="AN516">
        <v>-29.83</v>
      </c>
      <c r="AO516" t="s">
        <v>3149</v>
      </c>
      <c r="AP516">
        <v>1.0221145825661001E-2</v>
      </c>
      <c r="AQ516">
        <f>(Table2[[#This Row],[Sharpe Ratio]]-AVERAGE(Table2[Sharpe Ratio]))/_xlfn.STDEV.P(Table2[Sharpe Ratio])</f>
        <v>-0.53546967746129115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197</v>
      </c>
      <c r="AT516">
        <f>_xlfn.RANK.AVG(Table2[[#This Row],[6M Return vs Nifty Z-Score]],Table2[6M Return vs Nifty Z-Score])</f>
        <v>728</v>
      </c>
      <c r="AU516">
        <f>_xlfn.RANK.AVG(Table2[[#This Row],[Sharpe Ratio Z-Score]],Table2[Sharpe Ratio Z-Score])</f>
        <v>478</v>
      </c>
      <c r="AV516">
        <f>(Table2[[#This Row],[Rank 1Y]]+Table2[[#This Row],[Rank 6M]]+Table2[[#This Row],[Rank Sharpe]])/3</f>
        <v>467.66666666666669</v>
      </c>
    </row>
    <row r="517" spans="1:48" x14ac:dyDescent="0.3">
      <c r="A517" t="s">
        <v>1570</v>
      </c>
      <c r="B517" t="s">
        <v>1571</v>
      </c>
      <c r="C517" t="s">
        <v>3116</v>
      </c>
      <c r="D517" t="s">
        <v>1572</v>
      </c>
      <c r="E517">
        <v>5921.7965556949903</v>
      </c>
      <c r="F517">
        <v>435.55</v>
      </c>
      <c r="G517">
        <v>-2.66240642708977</v>
      </c>
      <c r="H517">
        <f>(Table2[[#This Row],[1Y Return vs Nifty]]-AVERAGE(Table2[1Y Return vs Nifty]))/_xlfn.STDEV.P(Table2[1Y Return vs Nifty])</f>
        <v>-0.37527281992666961</v>
      </c>
      <c r="I517">
        <v>-2.3858600407814801</v>
      </c>
      <c r="J517">
        <f>(Table2[[#This Row],[1M Return vs Nifty]]-AVERAGE(Table2[1M Return vs Nifty]))/_xlfn.STDEV.P(Table2[1M Return vs Nifty])</f>
        <v>-3.1602751102335687E-2</v>
      </c>
      <c r="K517">
        <v>-7.54864765501826</v>
      </c>
      <c r="L517">
        <f>(Table2[[#This Row],[6M Return vs Nifty]]-AVERAGE(Table2[6M Return vs Nifty]))/_xlfn.STDEV.P(Table2[6M Return vs Nifty])</f>
        <v>-0.33121881386914337</v>
      </c>
      <c r="M517">
        <v>5.1892233853195497</v>
      </c>
      <c r="N517">
        <f>(Table2[[#This Row],[1W Return vs Nifty]]-AVERAGE(Table2[1W Return vs Nifty]))/_xlfn.STDEV.P(Table2[1W Return vs Nifty])</f>
        <v>0.97159996554309547</v>
      </c>
      <c r="O517">
        <v>452.85</v>
      </c>
      <c r="P517">
        <v>467.30830167803401</v>
      </c>
      <c r="Q517">
        <v>463.218828917081</v>
      </c>
      <c r="R517">
        <v>39.2251454915625</v>
      </c>
      <c r="S517" s="1">
        <f>(Table2[[#This Row],[Close Price]]-Table2[[#This Row],[20D EMA]])/Table2[[#This Row],[20D EMA]]</f>
        <v>-3.8202495307496989E-2</v>
      </c>
      <c r="T517" s="1">
        <f>(Table2[[#This Row],[Close Price]]-Table2[[#This Row],[50D EMA]])/Table2[[#This Row],[50D EMA]]</f>
        <v>-6.7960063118918931E-2</v>
      </c>
      <c r="U517" s="1">
        <f>(Table2[[#This Row],[Close Price]]-Table2[[#This Row],[200D EMA]])/Table2[[#This Row],[200D EMA]]</f>
        <v>-5.9731658537640911E-2</v>
      </c>
      <c r="V517">
        <v>0.56513220165952904</v>
      </c>
      <c r="W517">
        <v>434</v>
      </c>
      <c r="X517">
        <v>456.5</v>
      </c>
      <c r="Y517">
        <v>429.15</v>
      </c>
      <c r="Z517">
        <v>464.7</v>
      </c>
      <c r="AA517">
        <v>428</v>
      </c>
      <c r="AB517">
        <v>469.55</v>
      </c>
      <c r="AC517" s="1">
        <f>(Table2[[#This Row],[Close Price]]/Table2[[#This Row],[Day Low]])-1</f>
        <v>3.5714285714285587E-3</v>
      </c>
      <c r="AD517" s="1">
        <f>(Table2[[#This Row],[Day High]]/Table2[[#This Row],[Close Price]])-1</f>
        <v>4.8100103317644249E-2</v>
      </c>
      <c r="AE517" s="1">
        <f>(Table2[[#This Row],[Close Price]]/Table2[[#This Row],[Current Week Low]])-1</f>
        <v>1.4913200512641334E-2</v>
      </c>
      <c r="AF517" s="1">
        <f>(Table2[[#This Row],[Current Week High]]/Table2[[#This Row],[Close Price]])-1</f>
        <v>6.6926874067271269E-2</v>
      </c>
      <c r="AG517" s="1">
        <f>(Table2[[#This Row],[Close Price]]/Table2[[#This Row],[Current Month Low]])-1</f>
        <v>1.7640186915887979E-2</v>
      </c>
      <c r="AH517" s="1">
        <f>(Table2[[#This Row],[Current Month High]]/Table2[[#This Row],[Close Price]])-1</f>
        <v>7.8062220181379871E-2</v>
      </c>
      <c r="AI517">
        <v>32.453220066582404</v>
      </c>
      <c r="AJ517">
        <v>15.2248677248677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</v>
      </c>
      <c r="AM517" t="s">
        <v>3149</v>
      </c>
      <c r="AN517">
        <v>-1.3</v>
      </c>
      <c r="AO517" t="s">
        <v>3149</v>
      </c>
      <c r="AQ517">
        <f>(Table2[[#This Row],[Sharpe Ratio]]-AVERAGE(Table2[Sharpe Ratio]))/_xlfn.STDEV.P(Table2[Sharpe Ratio])</f>
        <v>-0.65451053890290556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439</v>
      </c>
      <c r="AT517">
        <f>_xlfn.RANK.AVG(Table2[[#This Row],[6M Return vs Nifty Z-Score]],Table2[6M Return vs Nifty Z-Score])</f>
        <v>431</v>
      </c>
      <c r="AU517">
        <f>_xlfn.RANK.AVG(Table2[[#This Row],[Sharpe Ratio Z-Score]],Table2[Sharpe Ratio Z-Score])</f>
        <v>534</v>
      </c>
      <c r="AV517">
        <f>(Table2[[#This Row],[Rank 1Y]]+Table2[[#This Row],[Rank 6M]]+Table2[[#This Row],[Rank Sharpe]])/3</f>
        <v>468</v>
      </c>
    </row>
    <row r="518" spans="1:48" x14ac:dyDescent="0.3">
      <c r="A518" t="s">
        <v>239</v>
      </c>
      <c r="B518" t="s">
        <v>240</v>
      </c>
      <c r="C518" t="s">
        <v>3108</v>
      </c>
      <c r="D518" t="s">
        <v>51</v>
      </c>
      <c r="E518">
        <v>99578.172735600005</v>
      </c>
      <c r="F518">
        <v>1195.3499999999999</v>
      </c>
      <c r="G518">
        <v>-10.5752702927411</v>
      </c>
      <c r="H518">
        <f>(Table2[[#This Row],[1Y Return vs Nifty]]-AVERAGE(Table2[1Y Return vs Nifty]))/_xlfn.STDEV.P(Table2[1Y Return vs Nifty])</f>
        <v>-0.53620973702384023</v>
      </c>
      <c r="I518">
        <v>-4.4385429205025497</v>
      </c>
      <c r="J518">
        <f>(Table2[[#This Row],[1M Return vs Nifty]]-AVERAGE(Table2[1M Return vs Nifty]))/_xlfn.STDEV.P(Table2[1M Return vs Nifty])</f>
        <v>-0.24827995123639637</v>
      </c>
      <c r="K518">
        <v>-0.235960680677166</v>
      </c>
      <c r="L518">
        <f>(Table2[[#This Row],[6M Return vs Nifty]]-AVERAGE(Table2[6M Return vs Nifty]))/_xlfn.STDEV.P(Table2[6M Return vs Nifty])</f>
        <v>-8.3821607927039465E-2</v>
      </c>
      <c r="M518">
        <v>-2.06559616219291</v>
      </c>
      <c r="N518">
        <f>(Table2[[#This Row],[1W Return vs Nifty]]-AVERAGE(Table2[1W Return vs Nifty]))/_xlfn.STDEV.P(Table2[1W Return vs Nifty])</f>
        <v>-0.79764301294708084</v>
      </c>
      <c r="O518">
        <v>1261.8</v>
      </c>
      <c r="P518">
        <v>1294.61282882204</v>
      </c>
      <c r="Q518">
        <v>1265.2837177404001</v>
      </c>
      <c r="R518">
        <v>27.114624899680798</v>
      </c>
      <c r="S518" s="1">
        <f>(Table2[[#This Row],[Close Price]]-Table2[[#This Row],[20D EMA]])/Table2[[#This Row],[20D EMA]]</f>
        <v>-5.2662862577270604E-2</v>
      </c>
      <c r="T518" s="1">
        <f>(Table2[[#This Row],[Close Price]]-Table2[[#This Row],[50D EMA]])/Table2[[#This Row],[50D EMA]]</f>
        <v>-7.6673756517891697E-2</v>
      </c>
      <c r="U518" s="1">
        <f>(Table2[[#This Row],[Close Price]]-Table2[[#This Row],[200D EMA]])/Table2[[#This Row],[200D EMA]]</f>
        <v>-5.5271174962474773E-2</v>
      </c>
      <c r="V518">
        <v>0.89578847911062398</v>
      </c>
      <c r="W518">
        <v>1172.5</v>
      </c>
      <c r="X518">
        <v>1206.7</v>
      </c>
      <c r="Y518">
        <v>1170.2</v>
      </c>
      <c r="Z518">
        <v>1232</v>
      </c>
      <c r="AA518">
        <v>1170.2</v>
      </c>
      <c r="AB518">
        <v>1321.9</v>
      </c>
      <c r="AC518" s="1">
        <f>(Table2[[#This Row],[Close Price]]/Table2[[#This Row],[Day Low]])-1</f>
        <v>1.9488272921108774E-2</v>
      </c>
      <c r="AD518" s="1">
        <f>(Table2[[#This Row],[Day High]]/Table2[[#This Row],[Close Price]])-1</f>
        <v>9.4951269502656643E-3</v>
      </c>
      <c r="AE518" s="1">
        <f>(Table2[[#This Row],[Close Price]]/Table2[[#This Row],[Current Week Low]])-1</f>
        <v>2.1492052640574189E-2</v>
      </c>
      <c r="AF518" s="1">
        <f>(Table2[[#This Row],[Current Week High]]/Table2[[#This Row],[Close Price]])-1</f>
        <v>3.0660476011210136E-2</v>
      </c>
      <c r="AG518" s="1">
        <f>(Table2[[#This Row],[Close Price]]/Table2[[#This Row],[Current Month Low]])-1</f>
        <v>2.1492052640574189E-2</v>
      </c>
      <c r="AH518" s="1">
        <f>(Table2[[#This Row],[Current Month High]]/Table2[[#This Row],[Close Price]])-1</f>
        <v>0.10586857405780759</v>
      </c>
      <c r="AI518">
        <v>18.9183084452252</v>
      </c>
      <c r="AJ518">
        <v>11.2988826815642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-0.08</v>
      </c>
      <c r="AM518" t="s">
        <v>3149</v>
      </c>
      <c r="AN518">
        <v>-5.0999999999999996</v>
      </c>
      <c r="AO518" t="s">
        <v>3149</v>
      </c>
      <c r="AP518">
        <v>-6.0011622241170001E-3</v>
      </c>
      <c r="AQ518">
        <f>(Table2[[#This Row],[Sharpe Ratio]]-AVERAGE(Table2[Sharpe Ratio]))/_xlfn.STDEV.P(Table2[Sharpe Ratio])</f>
        <v>-0.72440324300817771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506</v>
      </c>
      <c r="AT518">
        <f>_xlfn.RANK.AVG(Table2[[#This Row],[6M Return vs Nifty Z-Score]],Table2[6M Return vs Nifty Z-Score])</f>
        <v>333</v>
      </c>
      <c r="AU518">
        <f>_xlfn.RANK.AVG(Table2[[#This Row],[Sharpe Ratio Z-Score]],Table2[Sharpe Ratio Z-Score])</f>
        <v>572</v>
      </c>
      <c r="AV518">
        <f>(Table2[[#This Row],[Rank 1Y]]+Table2[[#This Row],[Rank 6M]]+Table2[[#This Row],[Rank Sharpe]])/3</f>
        <v>470.33333333333331</v>
      </c>
    </row>
    <row r="519" spans="1:48" x14ac:dyDescent="0.3">
      <c r="A519" t="s">
        <v>550</v>
      </c>
      <c r="B519" t="s">
        <v>551</v>
      </c>
      <c r="C519" t="s">
        <v>3104</v>
      </c>
      <c r="D519" t="s">
        <v>54</v>
      </c>
      <c r="E519">
        <v>34356.063988347902</v>
      </c>
      <c r="F519">
        <v>137.74</v>
      </c>
      <c r="G519">
        <v>-19.397313319772699</v>
      </c>
      <c r="H519">
        <f>(Table2[[#This Row],[1Y Return vs Nifty]]-AVERAGE(Table2[1Y Return vs Nifty]))/_xlfn.STDEV.P(Table2[1Y Return vs Nifty])</f>
        <v>-0.71563812494697698</v>
      </c>
      <c r="I519">
        <v>-11.5021487789455</v>
      </c>
      <c r="J519">
        <f>(Table2[[#This Row],[1M Return vs Nifty]]-AVERAGE(Table2[1M Return vs Nifty]))/_xlfn.STDEV.P(Table2[1M Return vs Nifty])</f>
        <v>-0.99390040502317067</v>
      </c>
      <c r="K519">
        <v>-16.932784639317099</v>
      </c>
      <c r="L519">
        <f>(Table2[[#This Row],[6M Return vs Nifty]]-AVERAGE(Table2[6M Return vs Nifty]))/_xlfn.STDEV.P(Table2[6M Return vs Nifty])</f>
        <v>-0.6486957246462085</v>
      </c>
      <c r="M519">
        <v>2.7548936331768101</v>
      </c>
      <c r="N519">
        <f>(Table2[[#This Row],[1W Return vs Nifty]]-AVERAGE(Table2[1W Return vs Nifty]))/_xlfn.STDEV.P(Table2[1W Return vs Nifty])</f>
        <v>0.37793656797657227</v>
      </c>
      <c r="O519">
        <v>144.6</v>
      </c>
      <c r="P519">
        <v>155.18074285538299</v>
      </c>
      <c r="Q519">
        <v>160.66336065876001</v>
      </c>
      <c r="R519">
        <v>35.6027682491588</v>
      </c>
      <c r="S519" s="1">
        <f>(Table2[[#This Row],[Close Price]]-Table2[[#This Row],[20D EMA]])/Table2[[#This Row],[20D EMA]]</f>
        <v>-4.744121715076062E-2</v>
      </c>
      <c r="T519" s="1">
        <f>(Table2[[#This Row],[Close Price]]-Table2[[#This Row],[50D EMA]])/Table2[[#This Row],[50D EMA]]</f>
        <v>-0.11238986574279043</v>
      </c>
      <c r="U519" s="1">
        <f>(Table2[[#This Row],[Close Price]]-Table2[[#This Row],[200D EMA]])/Table2[[#This Row],[200D EMA]]</f>
        <v>-0.14267945451139877</v>
      </c>
      <c r="V519">
        <v>0.75184962843111802</v>
      </c>
      <c r="W519">
        <v>135.5</v>
      </c>
      <c r="X519">
        <v>139</v>
      </c>
      <c r="Y519">
        <v>135.38999999999999</v>
      </c>
      <c r="Z519">
        <v>142.49</v>
      </c>
      <c r="AA519">
        <v>134.1</v>
      </c>
      <c r="AB519">
        <v>149.5</v>
      </c>
      <c r="AC519" s="1">
        <f>(Table2[[#This Row],[Close Price]]/Table2[[#This Row],[Day Low]])-1</f>
        <v>1.6531365313653179E-2</v>
      </c>
      <c r="AD519" s="1">
        <f>(Table2[[#This Row],[Day High]]/Table2[[#This Row],[Close Price]])-1</f>
        <v>9.1476695222882931E-3</v>
      </c>
      <c r="AE519" s="1">
        <f>(Table2[[#This Row],[Close Price]]/Table2[[#This Row],[Current Week Low]])-1</f>
        <v>1.7357264199719502E-2</v>
      </c>
      <c r="AF519" s="1">
        <f>(Table2[[#This Row],[Current Week High]]/Table2[[#This Row],[Close Price]])-1</f>
        <v>3.4485262087991853E-2</v>
      </c>
      <c r="AG519" s="1">
        <f>(Table2[[#This Row],[Close Price]]/Table2[[#This Row],[Current Month Low]])-1</f>
        <v>2.7143922445935997E-2</v>
      </c>
      <c r="AH519" s="1">
        <f>(Table2[[#This Row],[Current Month High]]/Table2[[#This Row],[Close Price]])-1</f>
        <v>8.5378248874691476E-2</v>
      </c>
      <c r="AI519">
        <v>41.0265718019456</v>
      </c>
      <c r="AJ519">
        <v>2.71439224459359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-0.18</v>
      </c>
      <c r="AM519" t="s">
        <v>3149</v>
      </c>
      <c r="AN519">
        <v>-7.32</v>
      </c>
      <c r="AO519" t="s">
        <v>3149</v>
      </c>
      <c r="AP519">
        <v>7.2902275922083995E-2</v>
      </c>
      <c r="AQ519">
        <f>(Table2[[#This Row],[Sharpe Ratio]]-AVERAGE(Table2[Sharpe Ratio]))/_xlfn.STDEV.P(Table2[Sharpe Ratio])</f>
        <v>0.19454786167596627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574</v>
      </c>
      <c r="AT519">
        <f>_xlfn.RANK.AVG(Table2[[#This Row],[6M Return vs Nifty Z-Score]],Table2[6M Return vs Nifty Z-Score])</f>
        <v>542</v>
      </c>
      <c r="AU519">
        <f>_xlfn.RANK.AVG(Table2[[#This Row],[Sharpe Ratio Z-Score]],Table2[Sharpe Ratio Z-Score])</f>
        <v>296</v>
      </c>
      <c r="AV519">
        <f>(Table2[[#This Row],[Rank 1Y]]+Table2[[#This Row],[Rank 6M]]+Table2[[#This Row],[Rank Sharpe]])/3</f>
        <v>470.66666666666669</v>
      </c>
    </row>
    <row r="520" spans="1:48" x14ac:dyDescent="0.3">
      <c r="A520" t="s">
        <v>41</v>
      </c>
      <c r="B520" t="s">
        <v>42</v>
      </c>
      <c r="C520" t="s">
        <v>3104</v>
      </c>
      <c r="D520" t="s">
        <v>43</v>
      </c>
      <c r="E520">
        <v>557833.17223969498</v>
      </c>
      <c r="F520">
        <v>881.95</v>
      </c>
      <c r="G520">
        <v>28.747509202846501</v>
      </c>
      <c r="H520">
        <f>(Table2[[#This Row],[1Y Return vs Nifty]]-AVERAGE(Table2[1Y Return vs Nifty]))/_xlfn.STDEV.P(Table2[1Y Return vs Nifty])</f>
        <v>0.26356225591828653</v>
      </c>
      <c r="I520">
        <v>0.80477933825724002</v>
      </c>
      <c r="J520">
        <f>(Table2[[#This Row],[1M Return vs Nifty]]-AVERAGE(Table2[1M Return vs Nifty]))/_xlfn.STDEV.P(Table2[1M Return vs Nifty])</f>
        <v>0.30519491702140827</v>
      </c>
      <c r="K520">
        <v>-17.490348161616399</v>
      </c>
      <c r="L520">
        <f>(Table2[[#This Row],[6M Return vs Nifty]]-AVERAGE(Table2[6M Return vs Nifty]))/_xlfn.STDEV.P(Table2[6M Return vs Nifty])</f>
        <v>-0.66755878524706436</v>
      </c>
      <c r="M520">
        <v>-0.39702096705279799</v>
      </c>
      <c r="N520">
        <f>(Table2[[#This Row],[1W Return vs Nifty]]-AVERAGE(Table2[1W Return vs Nifty]))/_xlfn.STDEV.P(Table2[1W Return vs Nifty])</f>
        <v>-0.39072524900397304</v>
      </c>
      <c r="O520">
        <v>918.59</v>
      </c>
      <c r="P520">
        <v>954.17450600634504</v>
      </c>
      <c r="Q520">
        <v>957.93064343583399</v>
      </c>
      <c r="R520">
        <v>28.127073727666801</v>
      </c>
      <c r="S520" s="1">
        <f>(Table2[[#This Row],[Close Price]]-Table2[[#This Row],[20D EMA]])/Table2[[#This Row],[20D EMA]]</f>
        <v>-3.9887218454370266E-2</v>
      </c>
      <c r="T520" s="1">
        <f>(Table2[[#This Row],[Close Price]]-Table2[[#This Row],[50D EMA]])/Table2[[#This Row],[50D EMA]]</f>
        <v>-7.5693183533730585E-2</v>
      </c>
      <c r="U520" s="1">
        <f>(Table2[[#This Row],[Close Price]]-Table2[[#This Row],[200D EMA]])/Table2[[#This Row],[200D EMA]]</f>
        <v>-7.9317478730310004E-2</v>
      </c>
      <c r="V520">
        <v>1.0138463144954899</v>
      </c>
      <c r="W520">
        <v>872</v>
      </c>
      <c r="X520">
        <v>898.95</v>
      </c>
      <c r="Y520">
        <v>872</v>
      </c>
      <c r="Z520">
        <v>916.95</v>
      </c>
      <c r="AA520">
        <v>872</v>
      </c>
      <c r="AB520">
        <v>958</v>
      </c>
      <c r="AC520" s="1">
        <f>(Table2[[#This Row],[Close Price]]/Table2[[#This Row],[Day Low]])-1</f>
        <v>1.141055045871564E-2</v>
      </c>
      <c r="AD520" s="1">
        <f>(Table2[[#This Row],[Day High]]/Table2[[#This Row],[Close Price]])-1</f>
        <v>1.9275469130903167E-2</v>
      </c>
      <c r="AE520" s="1">
        <f>(Table2[[#This Row],[Close Price]]/Table2[[#This Row],[Current Week Low]])-1</f>
        <v>1.141055045871564E-2</v>
      </c>
      <c r="AF520" s="1">
        <f>(Table2[[#This Row],[Current Week High]]/Table2[[#This Row],[Close Price]])-1</f>
        <v>3.9684789387153474E-2</v>
      </c>
      <c r="AG520" s="1">
        <f>(Table2[[#This Row],[Close Price]]/Table2[[#This Row],[Current Month Low]])-1</f>
        <v>1.141055045871564E-2</v>
      </c>
      <c r="AH520" s="1">
        <f>(Table2[[#This Row],[Current Month High]]/Table2[[#This Row],[Close Price]])-1</f>
        <v>8.6229378082657737E-2</v>
      </c>
      <c r="AI520">
        <v>38.556607517432901</v>
      </c>
      <c r="AJ520">
        <v>45.1291755800559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-0.15</v>
      </c>
      <c r="AM520" t="s">
        <v>3149</v>
      </c>
      <c r="AN520">
        <v>-5.2</v>
      </c>
      <c r="AO520" t="s">
        <v>3149</v>
      </c>
      <c r="AP520">
        <v>-3.7101315344477998E-2</v>
      </c>
      <c r="AQ520">
        <f>(Table2[[#This Row],[Sharpe Ratio]]-AVERAGE(Table2[Sharpe Ratio]))/_xlfn.STDEV.P(Table2[Sharpe Ratio])</f>
        <v>-1.0866120483183657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227</v>
      </c>
      <c r="AT520">
        <f>_xlfn.RANK.AVG(Table2[[#This Row],[6M Return vs Nifty Z-Score]],Table2[6M Return vs Nifty Z-Score])</f>
        <v>554</v>
      </c>
      <c r="AU520">
        <f>_xlfn.RANK.AVG(Table2[[#This Row],[Sharpe Ratio Z-Score]],Table2[Sharpe Ratio Z-Score])</f>
        <v>633</v>
      </c>
      <c r="AV520">
        <f>(Table2[[#This Row],[Rank 1Y]]+Table2[[#This Row],[Rank 6M]]+Table2[[#This Row],[Rank Sharpe]])/3</f>
        <v>471.33333333333331</v>
      </c>
    </row>
    <row r="521" spans="1:48" x14ac:dyDescent="0.3">
      <c r="A521" t="s">
        <v>840</v>
      </c>
      <c r="B521" t="s">
        <v>841</v>
      </c>
      <c r="C521" t="s">
        <v>3109</v>
      </c>
      <c r="D521" t="s">
        <v>211</v>
      </c>
      <c r="E521">
        <v>17431.701223150001</v>
      </c>
      <c r="F521">
        <v>459.5</v>
      </c>
      <c r="G521">
        <v>-23.5315850261733</v>
      </c>
      <c r="H521">
        <f>(Table2[[#This Row],[1Y Return vs Nifty]]-AVERAGE(Table2[1Y Return vs Nifty]))/_xlfn.STDEV.P(Table2[1Y Return vs Nifty])</f>
        <v>-0.79972360324749414</v>
      </c>
      <c r="I521">
        <v>-7.0001258249206204</v>
      </c>
      <c r="J521">
        <f>(Table2[[#This Row],[1M Return vs Nifty]]-AVERAGE(Table2[1M Return vs Nifty]))/_xlfn.STDEV.P(Table2[1M Return vs Nifty])</f>
        <v>-0.51867564514699416</v>
      </c>
      <c r="K521">
        <v>-11.7894450720846</v>
      </c>
      <c r="L521">
        <f>(Table2[[#This Row],[6M Return vs Nifty]]-AVERAGE(Table2[6M Return vs Nifty]))/_xlfn.STDEV.P(Table2[6M Return vs Nifty])</f>
        <v>-0.4746902130456736</v>
      </c>
      <c r="M521">
        <v>-0.31396361325993599</v>
      </c>
      <c r="N521">
        <f>(Table2[[#This Row],[1W Return vs Nifty]]-AVERAGE(Table2[1W Return vs Nifty]))/_xlfn.STDEV.P(Table2[1W Return vs Nifty])</f>
        <v>-0.3704699360981708</v>
      </c>
      <c r="O521">
        <v>487.7</v>
      </c>
      <c r="P521">
        <v>515.04255147676997</v>
      </c>
      <c r="Q521">
        <v>522.19040800073799</v>
      </c>
      <c r="R521">
        <v>24.247638636020401</v>
      </c>
      <c r="S521" s="1">
        <f>(Table2[[#This Row],[Close Price]]-Table2[[#This Row],[20D EMA]])/Table2[[#This Row],[20D EMA]]</f>
        <v>-5.7822431822841892E-2</v>
      </c>
      <c r="T521" s="1">
        <f>(Table2[[#This Row],[Close Price]]-Table2[[#This Row],[50D EMA]])/Table2[[#This Row],[50D EMA]]</f>
        <v>-0.10784070426319933</v>
      </c>
      <c r="U521" s="1">
        <f>(Table2[[#This Row],[Close Price]]-Table2[[#This Row],[200D EMA]])/Table2[[#This Row],[200D EMA]]</f>
        <v>-0.12005277584618021</v>
      </c>
      <c r="V521">
        <v>0.77496130982330302</v>
      </c>
      <c r="W521">
        <v>456.9</v>
      </c>
      <c r="X521">
        <v>469</v>
      </c>
      <c r="Y521">
        <v>456.9</v>
      </c>
      <c r="Z521">
        <v>474.7</v>
      </c>
      <c r="AA521">
        <v>456.9</v>
      </c>
      <c r="AB521">
        <v>511.25</v>
      </c>
      <c r="AC521" s="1">
        <f>(Table2[[#This Row],[Close Price]]/Table2[[#This Row],[Day Low]])-1</f>
        <v>5.6905230903918635E-3</v>
      </c>
      <c r="AD521" s="1">
        <f>(Table2[[#This Row],[Day High]]/Table2[[#This Row],[Close Price]])-1</f>
        <v>2.0674646354733373E-2</v>
      </c>
      <c r="AE521" s="1">
        <f>(Table2[[#This Row],[Close Price]]/Table2[[#This Row],[Current Week Low]])-1</f>
        <v>5.6905230903918635E-3</v>
      </c>
      <c r="AF521" s="1">
        <f>(Table2[[#This Row],[Current Week High]]/Table2[[#This Row],[Close Price]])-1</f>
        <v>3.3079434167573529E-2</v>
      </c>
      <c r="AG521" s="1">
        <f>(Table2[[#This Row],[Close Price]]/Table2[[#This Row],[Current Month Low]])-1</f>
        <v>5.6905230903918635E-3</v>
      </c>
      <c r="AH521" s="1">
        <f>(Table2[[#This Row],[Current Month High]]/Table2[[#This Row],[Close Price]])-1</f>
        <v>0.11262241566920572</v>
      </c>
      <c r="AI521">
        <v>35.451577801958599</v>
      </c>
      <c r="AJ521">
        <v>12.954768928220201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-0.12</v>
      </c>
      <c r="AM521" t="s">
        <v>3149</v>
      </c>
      <c r="AN521">
        <v>-8.2899999999999991</v>
      </c>
      <c r="AO521" t="s">
        <v>3149</v>
      </c>
      <c r="AP521">
        <v>6.2455828001582003E-2</v>
      </c>
      <c r="AQ521">
        <f>(Table2[[#This Row],[Sharpe Ratio]]-AVERAGE(Table2[Sharpe Ratio]))/_xlfn.STDEV.P(Table2[Sharpe Ratio])</f>
        <v>7.2883013069709568E-2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599</v>
      </c>
      <c r="AT521">
        <f>_xlfn.RANK.AVG(Table2[[#This Row],[6M Return vs Nifty Z-Score]],Table2[6M Return vs Nifty Z-Score])</f>
        <v>480</v>
      </c>
      <c r="AU521">
        <f>_xlfn.RANK.AVG(Table2[[#This Row],[Sharpe Ratio Z-Score]],Table2[Sharpe Ratio Z-Score])</f>
        <v>335</v>
      </c>
      <c r="AV521">
        <f>(Table2[[#This Row],[Rank 1Y]]+Table2[[#This Row],[Rank 6M]]+Table2[[#This Row],[Rank Sharpe]])/3</f>
        <v>471.33333333333331</v>
      </c>
    </row>
    <row r="522" spans="1:48" x14ac:dyDescent="0.3">
      <c r="A522" t="s">
        <v>1302</v>
      </c>
      <c r="B522" t="s">
        <v>1303</v>
      </c>
      <c r="C522" t="s">
        <v>3102</v>
      </c>
      <c r="D522" t="s">
        <v>18</v>
      </c>
      <c r="E522">
        <v>8476.0368880000005</v>
      </c>
      <c r="F522">
        <v>569.20000000000005</v>
      </c>
      <c r="G522">
        <v>-23.273668900896102</v>
      </c>
      <c r="H522">
        <f>(Table2[[#This Row],[1Y Return vs Nifty]]-AVERAGE(Table2[1Y Return vs Nifty]))/_xlfn.STDEV.P(Table2[1Y Return vs Nifty])</f>
        <v>-0.7944779391268284</v>
      </c>
      <c r="I522">
        <v>-31.300717824400898</v>
      </c>
      <c r="J522">
        <f>(Table2[[#This Row],[1M Return vs Nifty]]-AVERAGE(Table2[1M Return vs Nifty]))/_xlfn.STDEV.P(Table2[1M Return vs Nifty])</f>
        <v>-3.0837987277553669</v>
      </c>
      <c r="K522">
        <v>-39.7279602342442</v>
      </c>
      <c r="L522">
        <f>(Table2[[#This Row],[6M Return vs Nifty]]-AVERAGE(Table2[6M Return vs Nifty]))/_xlfn.STDEV.P(Table2[6M Return vs Nifty])</f>
        <v>-1.4198845873628085</v>
      </c>
      <c r="M522">
        <v>-2.1574808570737001</v>
      </c>
      <c r="N522">
        <f>(Table2[[#This Row],[1W Return vs Nifty]]-AVERAGE(Table2[1W Return vs Nifty]))/_xlfn.STDEV.P(Table2[1W Return vs Nifty])</f>
        <v>-0.82005106185634569</v>
      </c>
      <c r="O522">
        <v>657.36</v>
      </c>
      <c r="P522">
        <v>766.01166903488297</v>
      </c>
      <c r="Q522">
        <v>834.87231135115599</v>
      </c>
      <c r="R522">
        <v>24.000060867405601</v>
      </c>
      <c r="S522" s="1">
        <f>(Table2[[#This Row],[Close Price]]-Table2[[#This Row],[20D EMA]])/Table2[[#This Row],[20D EMA]]</f>
        <v>-0.13411220640136298</v>
      </c>
      <c r="T522" s="1">
        <f>(Table2[[#This Row],[Close Price]]-Table2[[#This Row],[50D EMA]])/Table2[[#This Row],[50D EMA]]</f>
        <v>-0.25693037977195676</v>
      </c>
      <c r="U522" s="1">
        <f>(Table2[[#This Row],[Close Price]]-Table2[[#This Row],[200D EMA]])/Table2[[#This Row],[200D EMA]]</f>
        <v>-0.31821909499093615</v>
      </c>
      <c r="V522">
        <v>1.6181298642572299</v>
      </c>
      <c r="W522">
        <v>565.20000000000005</v>
      </c>
      <c r="X522">
        <v>576.29999999999995</v>
      </c>
      <c r="Y522">
        <v>565.20000000000005</v>
      </c>
      <c r="Z522">
        <v>607.70000000000005</v>
      </c>
      <c r="AA522">
        <v>565.20000000000005</v>
      </c>
      <c r="AB522">
        <v>676.9</v>
      </c>
      <c r="AC522" s="1">
        <f>(Table2[[#This Row],[Close Price]]/Table2[[#This Row],[Day Low]])-1</f>
        <v>7.077140835102691E-3</v>
      </c>
      <c r="AD522" s="1">
        <f>(Table2[[#This Row],[Day High]]/Table2[[#This Row],[Close Price]])-1</f>
        <v>1.2473647224174211E-2</v>
      </c>
      <c r="AE522" s="1">
        <f>(Table2[[#This Row],[Close Price]]/Table2[[#This Row],[Current Week Low]])-1</f>
        <v>7.077140835102691E-3</v>
      </c>
      <c r="AF522" s="1">
        <f>(Table2[[#This Row],[Current Week High]]/Table2[[#This Row],[Close Price]])-1</f>
        <v>6.7638791286015465E-2</v>
      </c>
      <c r="AG522" s="1">
        <f>(Table2[[#This Row],[Close Price]]/Table2[[#This Row],[Current Month Low]])-1</f>
        <v>7.077140835102691E-3</v>
      </c>
      <c r="AH522" s="1">
        <f>(Table2[[#This Row],[Current Month High]]/Table2[[#This Row],[Close Price]])-1</f>
        <v>0.1892129304286716</v>
      </c>
      <c r="AI522">
        <v>123.998594518622</v>
      </c>
      <c r="AJ522">
        <v>0.70771408351026899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-0.28999999999999998</v>
      </c>
      <c r="AM522" t="s">
        <v>3149</v>
      </c>
      <c r="AN522">
        <v>-13.19</v>
      </c>
      <c r="AO522" t="s">
        <v>3149</v>
      </c>
      <c r="AP522">
        <v>0.15042543014177501</v>
      </c>
      <c r="AQ522">
        <f>(Table2[[#This Row],[Sharpe Ratio]]-AVERAGE(Table2[Sharpe Ratio]))/_xlfn.STDEV.P(Table2[Sharpe Ratio])</f>
        <v>1.0974234509092644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597</v>
      </c>
      <c r="AT522">
        <f>_xlfn.RANK.AVG(Table2[[#This Row],[6M Return vs Nifty Z-Score]],Table2[6M Return vs Nifty Z-Score])</f>
        <v>720</v>
      </c>
      <c r="AU522">
        <f>_xlfn.RANK.AVG(Table2[[#This Row],[Sharpe Ratio Z-Score]],Table2[Sharpe Ratio Z-Score])</f>
        <v>98</v>
      </c>
      <c r="AV522">
        <f>(Table2[[#This Row],[Rank 1Y]]+Table2[[#This Row],[Rank 6M]]+Table2[[#This Row],[Rank Sharpe]])/3</f>
        <v>471.66666666666669</v>
      </c>
    </row>
    <row r="523" spans="1:48" x14ac:dyDescent="0.3">
      <c r="A523" t="s">
        <v>449</v>
      </c>
      <c r="B523" t="s">
        <v>450</v>
      </c>
      <c r="C523" t="s">
        <v>3106</v>
      </c>
      <c r="D523" t="s">
        <v>223</v>
      </c>
      <c r="E523">
        <v>48331.939211454999</v>
      </c>
      <c r="F523">
        <v>1853.8</v>
      </c>
      <c r="G523">
        <v>-0.85066005843889403</v>
      </c>
      <c r="H523">
        <f>(Table2[[#This Row],[1Y Return vs Nifty]]-AVERAGE(Table2[1Y Return vs Nifty]))/_xlfn.STDEV.P(Table2[1Y Return vs Nifty])</f>
        <v>-0.33842435645210361</v>
      </c>
      <c r="I523">
        <v>-1.0149871038949401</v>
      </c>
      <c r="J523">
        <f>(Table2[[#This Row],[1M Return vs Nifty]]-AVERAGE(Table2[1M Return vs Nifty]))/_xlfn.STDEV.P(Table2[1M Return vs Nifty])</f>
        <v>0.11310392163246855</v>
      </c>
      <c r="K523">
        <v>-5.7427496376203004</v>
      </c>
      <c r="L523">
        <f>(Table2[[#This Row],[6M Return vs Nifty]]-AVERAGE(Table2[6M Return vs Nifty]))/_xlfn.STDEV.P(Table2[6M Return vs Nifty])</f>
        <v>-0.27012305997070762</v>
      </c>
      <c r="M523">
        <v>0.60984653521547405</v>
      </c>
      <c r="N523">
        <f>(Table2[[#This Row],[1W Return vs Nifty]]-AVERAGE(Table2[1W Return vs Nifty]))/_xlfn.STDEV.P(Table2[1W Return vs Nifty])</f>
        <v>-0.14517906456870505</v>
      </c>
      <c r="O523">
        <v>1919.39</v>
      </c>
      <c r="P523">
        <v>1981.76029447358</v>
      </c>
      <c r="Q523">
        <v>1930.9256590689099</v>
      </c>
      <c r="R523">
        <v>24.659416973797398</v>
      </c>
      <c r="S523" s="1">
        <f>(Table2[[#This Row],[Close Price]]-Table2[[#This Row],[20D EMA]])/Table2[[#This Row],[20D EMA]]</f>
        <v>-3.417231516262987E-2</v>
      </c>
      <c r="T523" s="1">
        <f>(Table2[[#This Row],[Close Price]]-Table2[[#This Row],[50D EMA]])/Table2[[#This Row],[50D EMA]]</f>
        <v>-6.4569007074374962E-2</v>
      </c>
      <c r="U523" s="1">
        <f>(Table2[[#This Row],[Close Price]]-Table2[[#This Row],[200D EMA]])/Table2[[#This Row],[200D EMA]]</f>
        <v>-3.9942324401085361E-2</v>
      </c>
      <c r="V523">
        <v>0.73097131757008704</v>
      </c>
      <c r="W523">
        <v>1810</v>
      </c>
      <c r="X523">
        <v>1860.2</v>
      </c>
      <c r="Y523">
        <v>1810</v>
      </c>
      <c r="Z523">
        <v>1898.45</v>
      </c>
      <c r="AA523">
        <v>1810</v>
      </c>
      <c r="AB523">
        <v>1986.15</v>
      </c>
      <c r="AC523" s="1">
        <f>(Table2[[#This Row],[Close Price]]/Table2[[#This Row],[Day Low]])-1</f>
        <v>2.4198895027624179E-2</v>
      </c>
      <c r="AD523" s="1">
        <f>(Table2[[#This Row],[Day High]]/Table2[[#This Row],[Close Price]])-1</f>
        <v>3.4523681087497149E-3</v>
      </c>
      <c r="AE523" s="1">
        <f>(Table2[[#This Row],[Close Price]]/Table2[[#This Row],[Current Week Low]])-1</f>
        <v>2.4198895027624179E-2</v>
      </c>
      <c r="AF523" s="1">
        <f>(Table2[[#This Row],[Current Week High]]/Table2[[#This Row],[Close Price]])-1</f>
        <v>2.4085661883698428E-2</v>
      </c>
      <c r="AG523" s="1">
        <f>(Table2[[#This Row],[Close Price]]/Table2[[#This Row],[Current Month Low]])-1</f>
        <v>2.4198895027624179E-2</v>
      </c>
      <c r="AH523" s="1">
        <f>(Table2[[#This Row],[Current Month High]]/Table2[[#This Row],[Close Price]])-1</f>
        <v>7.13938936239078E-2</v>
      </c>
      <c r="AI523">
        <v>18.939475671593399</v>
      </c>
      <c r="AJ523">
        <v>18.4498897798792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-0.02</v>
      </c>
      <c r="AM523" t="s">
        <v>3149</v>
      </c>
      <c r="AN523">
        <v>-5.6</v>
      </c>
      <c r="AO523" t="s">
        <v>3149</v>
      </c>
      <c r="AP523">
        <v>-1.0012061191597E-2</v>
      </c>
      <c r="AQ523">
        <f>(Table2[[#This Row],[Sharpe Ratio]]-AVERAGE(Table2[Sharpe Ratio]))/_xlfn.STDEV.P(Table2[Sharpe Ratio])</f>
        <v>-0.77111629029152606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427</v>
      </c>
      <c r="AT523">
        <f>_xlfn.RANK.AVG(Table2[[#This Row],[6M Return vs Nifty Z-Score]],Table2[6M Return vs Nifty Z-Score])</f>
        <v>406</v>
      </c>
      <c r="AU523">
        <f>_xlfn.RANK.AVG(Table2[[#This Row],[Sharpe Ratio Z-Score]],Table2[Sharpe Ratio Z-Score])</f>
        <v>583</v>
      </c>
      <c r="AV523">
        <f>(Table2[[#This Row],[Rank 1Y]]+Table2[[#This Row],[Rank 6M]]+Table2[[#This Row],[Rank Sharpe]])/3</f>
        <v>472</v>
      </c>
    </row>
    <row r="524" spans="1:48" x14ac:dyDescent="0.3">
      <c r="A524" t="s">
        <v>1019</v>
      </c>
      <c r="B524" t="s">
        <v>1020</v>
      </c>
      <c r="C524" t="s">
        <v>3107</v>
      </c>
      <c r="D524" t="s">
        <v>406</v>
      </c>
      <c r="E524">
        <v>13151.722275509999</v>
      </c>
      <c r="F524">
        <v>273.64999999999998</v>
      </c>
      <c r="G524">
        <v>-3.222599900164</v>
      </c>
      <c r="H524">
        <f>(Table2[[#This Row],[1Y Return vs Nifty]]-AVERAGE(Table2[1Y Return vs Nifty]))/_xlfn.STDEV.P(Table2[1Y Return vs Nifty])</f>
        <v>-0.38666639525732549</v>
      </c>
      <c r="I524">
        <v>-4.6436753811679203</v>
      </c>
      <c r="J524">
        <f>(Table2[[#This Row],[1M Return vs Nifty]]-AVERAGE(Table2[1M Return vs Nifty]))/_xlfn.STDEV.P(Table2[1M Return vs Nifty])</f>
        <v>-0.2699333335842935</v>
      </c>
      <c r="K524">
        <v>-29.649061197909401</v>
      </c>
      <c r="L524">
        <f>(Table2[[#This Row],[6M Return vs Nifty]]-AVERAGE(Table2[6M Return vs Nifty]))/_xlfn.STDEV.P(Table2[6M Return vs Nifty])</f>
        <v>-1.0789030207634165</v>
      </c>
      <c r="M524">
        <v>3.14310409478388</v>
      </c>
      <c r="N524">
        <f>(Table2[[#This Row],[1W Return vs Nifty]]-AVERAGE(Table2[1W Return vs Nifty]))/_xlfn.STDEV.P(Table2[1W Return vs Nifty])</f>
        <v>0.47260999560307232</v>
      </c>
      <c r="O524">
        <v>286.11</v>
      </c>
      <c r="P524">
        <v>304.19451162961502</v>
      </c>
      <c r="Q524">
        <v>316.28899331110603</v>
      </c>
      <c r="R524">
        <v>36.7407464692144</v>
      </c>
      <c r="S524" s="1">
        <f>(Table2[[#This Row],[Close Price]]-Table2[[#This Row],[20D EMA]])/Table2[[#This Row],[20D EMA]]</f>
        <v>-4.3549683688092117E-2</v>
      </c>
      <c r="T524" s="1">
        <f>(Table2[[#This Row],[Close Price]]-Table2[[#This Row],[50D EMA]])/Table2[[#This Row],[50D EMA]]</f>
        <v>-0.10041112006256646</v>
      </c>
      <c r="U524" s="1">
        <f>(Table2[[#This Row],[Close Price]]-Table2[[#This Row],[200D EMA]])/Table2[[#This Row],[200D EMA]]</f>
        <v>-0.13481023435161327</v>
      </c>
      <c r="V524">
        <v>0.328906407638757</v>
      </c>
      <c r="W524">
        <v>269.75</v>
      </c>
      <c r="X524">
        <v>278.60000000000002</v>
      </c>
      <c r="Y524">
        <v>267</v>
      </c>
      <c r="Z524">
        <v>278.60000000000002</v>
      </c>
      <c r="AA524">
        <v>267</v>
      </c>
      <c r="AB524">
        <v>304.60000000000002</v>
      </c>
      <c r="AC524" s="1">
        <f>(Table2[[#This Row],[Close Price]]/Table2[[#This Row],[Day Low]])-1</f>
        <v>1.4457831325301207E-2</v>
      </c>
      <c r="AD524" s="1">
        <f>(Table2[[#This Row],[Day High]]/Table2[[#This Row],[Close Price]])-1</f>
        <v>1.8088799561483793E-2</v>
      </c>
      <c r="AE524" s="1">
        <f>(Table2[[#This Row],[Close Price]]/Table2[[#This Row],[Current Week Low]])-1</f>
        <v>2.4906367041198418E-2</v>
      </c>
      <c r="AF524" s="1">
        <f>(Table2[[#This Row],[Current Week High]]/Table2[[#This Row],[Close Price]])-1</f>
        <v>1.8088799561483793E-2</v>
      </c>
      <c r="AG524" s="1">
        <f>(Table2[[#This Row],[Close Price]]/Table2[[#This Row],[Current Month Low]])-1</f>
        <v>2.4906367041198418E-2</v>
      </c>
      <c r="AH524" s="1">
        <f>(Table2[[#This Row],[Current Month High]]/Table2[[#This Row],[Close Price]])-1</f>
        <v>0.11310067604604446</v>
      </c>
      <c r="AI524">
        <v>50.913575735428402</v>
      </c>
      <c r="AJ524">
        <v>18.540177604505001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-0.05</v>
      </c>
      <c r="AM524" t="s">
        <v>3149</v>
      </c>
      <c r="AN524">
        <v>-9.57</v>
      </c>
      <c r="AO524" t="s">
        <v>3149</v>
      </c>
      <c r="AP524">
        <v>7.3381722547493006E-2</v>
      </c>
      <c r="AQ524">
        <f>(Table2[[#This Row],[Sharpe Ratio]]-AVERAGE(Table2[Sharpe Ratio]))/_xlfn.STDEV.P(Table2[Sharpe Ratio])</f>
        <v>0.20013175024163721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444</v>
      </c>
      <c r="AT524">
        <f>_xlfn.RANK.AVG(Table2[[#This Row],[6M Return vs Nifty Z-Score]],Table2[6M Return vs Nifty Z-Score])</f>
        <v>678</v>
      </c>
      <c r="AU524">
        <f>_xlfn.RANK.AVG(Table2[[#This Row],[Sharpe Ratio Z-Score]],Table2[Sharpe Ratio Z-Score])</f>
        <v>294</v>
      </c>
      <c r="AV524">
        <f>(Table2[[#This Row],[Rank 1Y]]+Table2[[#This Row],[Rank 6M]]+Table2[[#This Row],[Rank Sharpe]])/3</f>
        <v>472</v>
      </c>
    </row>
    <row r="525" spans="1:48" x14ac:dyDescent="0.3">
      <c r="A525" t="s">
        <v>1073</v>
      </c>
      <c r="B525" t="s">
        <v>1074</v>
      </c>
      <c r="C525" t="s">
        <v>3109</v>
      </c>
      <c r="D525" t="s">
        <v>232</v>
      </c>
      <c r="E525">
        <v>11706.765114624999</v>
      </c>
      <c r="F525">
        <v>1426.25</v>
      </c>
      <c r="G525">
        <v>-6.1499079165291004</v>
      </c>
      <c r="H525">
        <f>(Table2[[#This Row],[1Y Return vs Nifty]]-AVERAGE(Table2[1Y Return vs Nifty]))/_xlfn.STDEV.P(Table2[1Y Return vs Nifty])</f>
        <v>-0.4462038693686477</v>
      </c>
      <c r="I525">
        <v>-10.283176107382401</v>
      </c>
      <c r="J525">
        <f>(Table2[[#This Row],[1M Return vs Nifty]]-AVERAGE(Table2[1M Return vs Nifty]))/_xlfn.STDEV.P(Table2[1M Return vs Nifty])</f>
        <v>-0.86522802794848153</v>
      </c>
      <c r="K525">
        <v>-19.955678810137101</v>
      </c>
      <c r="L525">
        <f>(Table2[[#This Row],[6M Return vs Nifty]]-AVERAGE(Table2[6M Return vs Nifty]))/_xlfn.STDEV.P(Table2[6M Return vs Nifty])</f>
        <v>-0.75096395715002451</v>
      </c>
      <c r="M525">
        <v>0.111967621708529</v>
      </c>
      <c r="N525">
        <f>(Table2[[#This Row],[1W Return vs Nifty]]-AVERAGE(Table2[1W Return vs Nifty]))/_xlfn.STDEV.P(Table2[1W Return vs Nifty])</f>
        <v>-0.26659749077373912</v>
      </c>
      <c r="O525">
        <v>1542.32</v>
      </c>
      <c r="P525">
        <v>1601.56243932039</v>
      </c>
      <c r="Q525">
        <v>1608.8536366528899</v>
      </c>
      <c r="R525">
        <v>21.411180085109098</v>
      </c>
      <c r="S525" s="1">
        <f>(Table2[[#This Row],[Close Price]]-Table2[[#This Row],[20D EMA]])/Table2[[#This Row],[20D EMA]]</f>
        <v>-7.5256756055811988E-2</v>
      </c>
      <c r="T525" s="1">
        <f>(Table2[[#This Row],[Close Price]]-Table2[[#This Row],[50D EMA]])/Table2[[#This Row],[50D EMA]]</f>
        <v>-0.10946338089371178</v>
      </c>
      <c r="U525" s="1">
        <f>(Table2[[#This Row],[Close Price]]-Table2[[#This Row],[200D EMA]])/Table2[[#This Row],[200D EMA]]</f>
        <v>-0.11349922236107463</v>
      </c>
      <c r="V525">
        <v>0.56403934847443504</v>
      </c>
      <c r="W525">
        <v>1384.45</v>
      </c>
      <c r="X525">
        <v>1434.25</v>
      </c>
      <c r="Y525">
        <v>1384.45</v>
      </c>
      <c r="Z525">
        <v>1463</v>
      </c>
      <c r="AA525">
        <v>1384.45</v>
      </c>
      <c r="AB525">
        <v>1665</v>
      </c>
      <c r="AC525" s="1">
        <f>(Table2[[#This Row],[Close Price]]/Table2[[#This Row],[Day Low]])-1</f>
        <v>3.0192495214706128E-2</v>
      </c>
      <c r="AD525" s="1">
        <f>(Table2[[#This Row],[Day High]]/Table2[[#This Row],[Close Price]])-1</f>
        <v>5.6091148115688938E-3</v>
      </c>
      <c r="AE525" s="1">
        <f>(Table2[[#This Row],[Close Price]]/Table2[[#This Row],[Current Week Low]])-1</f>
        <v>3.0192495214706128E-2</v>
      </c>
      <c r="AF525" s="1">
        <f>(Table2[[#This Row],[Current Week High]]/Table2[[#This Row],[Close Price]])-1</f>
        <v>2.5766871165644245E-2</v>
      </c>
      <c r="AG525" s="1">
        <f>(Table2[[#This Row],[Close Price]]/Table2[[#This Row],[Current Month Low]])-1</f>
        <v>3.0192495214706128E-2</v>
      </c>
      <c r="AH525" s="1">
        <f>(Table2[[#This Row],[Current Month High]]/Table2[[#This Row],[Close Price]])-1</f>
        <v>0.16739702015775637</v>
      </c>
      <c r="AI525">
        <v>55.789658194566101</v>
      </c>
      <c r="AJ525">
        <v>21.130408934561899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0.03</v>
      </c>
      <c r="AM525" t="s">
        <v>3150</v>
      </c>
      <c r="AN525">
        <v>-13.69</v>
      </c>
      <c r="AO525" t="s">
        <v>3149</v>
      </c>
      <c r="AP525">
        <v>5.3091053122002997E-2</v>
      </c>
      <c r="AQ525">
        <f>(Table2[[#This Row],[Sharpe Ratio]]-AVERAGE(Table2[Sharpe Ratio]))/_xlfn.STDEV.P(Table2[Sharpe Ratio])</f>
        <v>-3.6184100137217227E-2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468</v>
      </c>
      <c r="AT525">
        <f>_xlfn.RANK.AVG(Table2[[#This Row],[6M Return vs Nifty Z-Score]],Table2[6M Return vs Nifty Z-Score])</f>
        <v>588</v>
      </c>
      <c r="AU525">
        <f>_xlfn.RANK.AVG(Table2[[#This Row],[Sharpe Ratio Z-Score]],Table2[Sharpe Ratio Z-Score])</f>
        <v>362</v>
      </c>
      <c r="AV525">
        <f>(Table2[[#This Row],[Rank 1Y]]+Table2[[#This Row],[Rank 6M]]+Table2[[#This Row],[Rank Sharpe]])/3</f>
        <v>472.66666666666669</v>
      </c>
    </row>
    <row r="526" spans="1:48" x14ac:dyDescent="0.3">
      <c r="A526" t="s">
        <v>699</v>
      </c>
      <c r="B526" t="s">
        <v>700</v>
      </c>
      <c r="C526" t="s">
        <v>3113</v>
      </c>
      <c r="D526" t="s">
        <v>267</v>
      </c>
      <c r="E526">
        <v>24442.703706970002</v>
      </c>
      <c r="F526">
        <v>3271.05</v>
      </c>
      <c r="G526">
        <v>-5.9978068717514299</v>
      </c>
      <c r="H526">
        <f>(Table2[[#This Row],[1Y Return vs Nifty]]-AVERAGE(Table2[1Y Return vs Nifty]))/_xlfn.STDEV.P(Table2[1Y Return vs Nifty])</f>
        <v>-0.44311034044544262</v>
      </c>
      <c r="I526">
        <v>-4.9687369582524399</v>
      </c>
      <c r="J526">
        <f>(Table2[[#This Row],[1M Return vs Nifty]]-AVERAGE(Table2[1M Return vs Nifty]))/_xlfn.STDEV.P(Table2[1M Return vs Nifty])</f>
        <v>-0.30424619948757747</v>
      </c>
      <c r="K526">
        <v>-20.475238964652899</v>
      </c>
      <c r="L526">
        <f>(Table2[[#This Row],[6M Return vs Nifty]]-AVERAGE(Table2[6M Return vs Nifty]))/_xlfn.STDEV.P(Table2[6M Return vs Nifty])</f>
        <v>-0.76854131701748118</v>
      </c>
      <c r="M526">
        <v>-0.81912925694415095</v>
      </c>
      <c r="N526">
        <f>(Table2[[#This Row],[1W Return vs Nifty]]-AVERAGE(Table2[1W Return vs Nifty]))/_xlfn.STDEV.P(Table2[1W Return vs Nifty])</f>
        <v>-0.49366538737155513</v>
      </c>
      <c r="O526">
        <v>3383.17</v>
      </c>
      <c r="P526">
        <v>3556.0570431543501</v>
      </c>
      <c r="Q526">
        <v>3590.7310018007202</v>
      </c>
      <c r="R526">
        <v>35.868396625591799</v>
      </c>
      <c r="S526" s="1">
        <f>(Table2[[#This Row],[Close Price]]-Table2[[#This Row],[20D EMA]])/Table2[[#This Row],[20D EMA]]</f>
        <v>-3.3140516143143825E-2</v>
      </c>
      <c r="T526" s="1">
        <f>(Table2[[#This Row],[Close Price]]-Table2[[#This Row],[50D EMA]])/Table2[[#This Row],[50D EMA]]</f>
        <v>-8.0146926693149587E-2</v>
      </c>
      <c r="U526" s="1">
        <f>(Table2[[#This Row],[Close Price]]-Table2[[#This Row],[200D EMA]])/Table2[[#This Row],[200D EMA]]</f>
        <v>-8.902950447705571E-2</v>
      </c>
      <c r="V526">
        <v>1.12694755377838</v>
      </c>
      <c r="W526">
        <v>3241</v>
      </c>
      <c r="X526">
        <v>3341.5</v>
      </c>
      <c r="Y526">
        <v>3171.5</v>
      </c>
      <c r="Z526">
        <v>3341.5</v>
      </c>
      <c r="AA526">
        <v>3171.5</v>
      </c>
      <c r="AB526">
        <v>3543.25</v>
      </c>
      <c r="AC526" s="1">
        <f>(Table2[[#This Row],[Close Price]]/Table2[[#This Row],[Day Low]])-1</f>
        <v>9.2718296821969748E-3</v>
      </c>
      <c r="AD526" s="1">
        <f>(Table2[[#This Row],[Day High]]/Table2[[#This Row],[Close Price]])-1</f>
        <v>2.1537426820134042E-2</v>
      </c>
      <c r="AE526" s="1">
        <f>(Table2[[#This Row],[Close Price]]/Table2[[#This Row],[Current Week Low]])-1</f>
        <v>3.1388932681696513E-2</v>
      </c>
      <c r="AF526" s="1">
        <f>(Table2[[#This Row],[Current Week High]]/Table2[[#This Row],[Close Price]])-1</f>
        <v>2.1537426820134042E-2</v>
      </c>
      <c r="AG526" s="1">
        <f>(Table2[[#This Row],[Close Price]]/Table2[[#This Row],[Current Month Low]])-1</f>
        <v>3.1388932681696513E-2</v>
      </c>
      <c r="AH526" s="1">
        <f>(Table2[[#This Row],[Current Month High]]/Table2[[#This Row],[Close Price]])-1</f>
        <v>8.3214869843016626E-2</v>
      </c>
      <c r="AI526">
        <v>47.289096773207298</v>
      </c>
      <c r="AJ526">
        <v>29.572192513369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-0.03</v>
      </c>
      <c r="AM526" t="s">
        <v>3149</v>
      </c>
      <c r="AN526">
        <v>-5.05</v>
      </c>
      <c r="AO526" t="s">
        <v>3149</v>
      </c>
      <c r="AP526">
        <v>5.4419288526140003E-2</v>
      </c>
      <c r="AQ526">
        <f>(Table2[[#This Row],[Sharpe Ratio]]-AVERAGE(Table2[Sharpe Ratio]))/_xlfn.STDEV.P(Table2[Sharpe Ratio])</f>
        <v>-2.0714769261537761E-2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465</v>
      </c>
      <c r="AT526">
        <f>_xlfn.RANK.AVG(Table2[[#This Row],[6M Return vs Nifty Z-Score]],Table2[6M Return vs Nifty Z-Score])</f>
        <v>596</v>
      </c>
      <c r="AU526">
        <f>_xlfn.RANK.AVG(Table2[[#This Row],[Sharpe Ratio Z-Score]],Table2[Sharpe Ratio Z-Score])</f>
        <v>358</v>
      </c>
      <c r="AV526">
        <f>(Table2[[#This Row],[Rank 1Y]]+Table2[[#This Row],[Rank 6M]]+Table2[[#This Row],[Rank Sharpe]])/3</f>
        <v>473</v>
      </c>
    </row>
    <row r="527" spans="1:48" x14ac:dyDescent="0.3">
      <c r="A527" t="s">
        <v>1156</v>
      </c>
      <c r="B527" t="s">
        <v>1157</v>
      </c>
      <c r="C527" t="s">
        <v>3113</v>
      </c>
      <c r="D527" t="s">
        <v>1158</v>
      </c>
      <c r="E527">
        <v>10042.2404212</v>
      </c>
      <c r="F527">
        <v>1066</v>
      </c>
      <c r="G527">
        <v>-13.157736548363101</v>
      </c>
      <c r="H527">
        <f>(Table2[[#This Row],[1Y Return vs Nifty]]-AVERAGE(Table2[1Y Return vs Nifty]))/_xlfn.STDEV.P(Table2[1Y Return vs Nifty])</f>
        <v>-0.58873359750517673</v>
      </c>
      <c r="I527">
        <v>2.6999634116868698</v>
      </c>
      <c r="J527">
        <f>(Table2[[#This Row],[1M Return vs Nifty]]-AVERAGE(Table2[1M Return vs Nifty]))/_xlfn.STDEV.P(Table2[1M Return vs Nifty])</f>
        <v>0.50524685043315709</v>
      </c>
      <c r="K527">
        <v>-2.3464210621625199</v>
      </c>
      <c r="L527">
        <f>(Table2[[#This Row],[6M Return vs Nifty]]-AVERAGE(Table2[6M Return vs Nifty]))/_xlfn.STDEV.P(Table2[6M Return vs Nifty])</f>
        <v>-0.15522108167219167</v>
      </c>
      <c r="M527">
        <v>0.69822232568076503</v>
      </c>
      <c r="N527">
        <f>(Table2[[#This Row],[1W Return vs Nifty]]-AVERAGE(Table2[1W Return vs Nifty]))/_xlfn.STDEV.P(Table2[1W Return vs Nifty])</f>
        <v>-0.12362673708140769</v>
      </c>
      <c r="O527">
        <v>1099.6400000000001</v>
      </c>
      <c r="P527">
        <v>1128.22789825426</v>
      </c>
      <c r="Q527">
        <v>1078.94365537212</v>
      </c>
      <c r="R527">
        <v>37.234626307078599</v>
      </c>
      <c r="S527" s="1">
        <f>(Table2[[#This Row],[Close Price]]-Table2[[#This Row],[20D EMA]])/Table2[[#This Row],[20D EMA]]</f>
        <v>-3.0591830053472133E-2</v>
      </c>
      <c r="T527" s="1">
        <f>(Table2[[#This Row],[Close Price]]-Table2[[#This Row],[50D EMA]])/Table2[[#This Row],[50D EMA]]</f>
        <v>-5.515543300298377E-2</v>
      </c>
      <c r="U527" s="1">
        <f>(Table2[[#This Row],[Close Price]]-Table2[[#This Row],[200D EMA]])/Table2[[#This Row],[200D EMA]]</f>
        <v>-1.1996599922222857E-2</v>
      </c>
      <c r="V527">
        <v>0.92166503586378801</v>
      </c>
      <c r="W527">
        <v>1050.4000000000001</v>
      </c>
      <c r="X527">
        <v>1076.4000000000001</v>
      </c>
      <c r="Y527">
        <v>1041</v>
      </c>
      <c r="Z527">
        <v>1115.9000000000001</v>
      </c>
      <c r="AA527">
        <v>1041</v>
      </c>
      <c r="AB527">
        <v>1191.05</v>
      </c>
      <c r="AC527" s="1">
        <f>(Table2[[#This Row],[Close Price]]/Table2[[#This Row],[Day Low]])-1</f>
        <v>1.4851485148514865E-2</v>
      </c>
      <c r="AD527" s="1">
        <f>(Table2[[#This Row],[Day High]]/Table2[[#This Row],[Close Price]])-1</f>
        <v>9.7560975609756184E-3</v>
      </c>
      <c r="AE527" s="1">
        <f>(Table2[[#This Row],[Close Price]]/Table2[[#This Row],[Current Week Low]])-1</f>
        <v>2.4015369836695388E-2</v>
      </c>
      <c r="AF527" s="1">
        <f>(Table2[[#This Row],[Current Week High]]/Table2[[#This Row],[Close Price]])-1</f>
        <v>4.6810506566604237E-2</v>
      </c>
      <c r="AG527" s="1">
        <f>(Table2[[#This Row],[Close Price]]/Table2[[#This Row],[Current Month Low]])-1</f>
        <v>2.4015369836695388E-2</v>
      </c>
      <c r="AH527" s="1">
        <f>(Table2[[#This Row],[Current Month High]]/Table2[[#This Row],[Close Price]])-1</f>
        <v>0.11730769230769234</v>
      </c>
      <c r="AI527">
        <v>21.946529080675401</v>
      </c>
      <c r="AJ527">
        <v>31.087063453024999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0.01</v>
      </c>
      <c r="AM527" t="s">
        <v>3150</v>
      </c>
      <c r="AN527">
        <v>-1.55</v>
      </c>
      <c r="AO527" t="s">
        <v>3149</v>
      </c>
      <c r="AQ527">
        <f>(Table2[[#This Row],[Sharpe Ratio]]-AVERAGE(Table2[Sharpe Ratio]))/_xlfn.STDEV.P(Table2[Sharpe Ratio])</f>
        <v>-0.65451053890290556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530</v>
      </c>
      <c r="AT527">
        <f>_xlfn.RANK.AVG(Table2[[#This Row],[6M Return vs Nifty Z-Score]],Table2[6M Return vs Nifty Z-Score])</f>
        <v>360</v>
      </c>
      <c r="AU527">
        <f>_xlfn.RANK.AVG(Table2[[#This Row],[Sharpe Ratio Z-Score]],Table2[Sharpe Ratio Z-Score])</f>
        <v>534</v>
      </c>
      <c r="AV527">
        <f>(Table2[[#This Row],[Rank 1Y]]+Table2[[#This Row],[Rank 6M]]+Table2[[#This Row],[Rank Sharpe]])/3</f>
        <v>474.66666666666669</v>
      </c>
    </row>
    <row r="528" spans="1:48" x14ac:dyDescent="0.3">
      <c r="A528" t="s">
        <v>701</v>
      </c>
      <c r="B528" t="s">
        <v>702</v>
      </c>
      <c r="C528" t="s">
        <v>3109</v>
      </c>
      <c r="D528" t="s">
        <v>211</v>
      </c>
      <c r="E528">
        <v>24423.2204451</v>
      </c>
      <c r="F528">
        <v>1162.3</v>
      </c>
      <c r="G528">
        <v>-22.8793293948066</v>
      </c>
      <c r="H528">
        <f>(Table2[[#This Row],[1Y Return vs Nifty]]-AVERAGE(Table2[1Y Return vs Nifty]))/_xlfn.STDEV.P(Table2[1Y Return vs Nifty])</f>
        <v>-0.78645760850100366</v>
      </c>
      <c r="I528">
        <v>-9.3607770496711709</v>
      </c>
      <c r="J528">
        <f>(Table2[[#This Row],[1M Return vs Nifty]]-AVERAGE(Table2[1M Return vs Nifty]))/_xlfn.STDEV.P(Table2[1M Return vs Nifty])</f>
        <v>-0.7678613829563804</v>
      </c>
      <c r="K528">
        <v>-5.0766930695242403</v>
      </c>
      <c r="L528">
        <f>(Table2[[#This Row],[6M Return vs Nifty]]-AVERAGE(Table2[6M Return vs Nifty]))/_xlfn.STDEV.P(Table2[6M Return vs Nifty])</f>
        <v>-0.2475895460209738</v>
      </c>
      <c r="M528">
        <v>-1.15196110264069</v>
      </c>
      <c r="N528">
        <f>(Table2[[#This Row],[1W Return vs Nifty]]-AVERAGE(Table2[1W Return vs Nifty]))/_xlfn.STDEV.P(Table2[1W Return vs Nifty])</f>
        <v>-0.57483355456855134</v>
      </c>
      <c r="O528">
        <v>1273.27</v>
      </c>
      <c r="P528">
        <v>1327.6689627514199</v>
      </c>
      <c r="Q528">
        <v>1291.1529958833601</v>
      </c>
      <c r="R528">
        <v>17.800891977750599</v>
      </c>
      <c r="S528" s="1">
        <f>(Table2[[#This Row],[Close Price]]-Table2[[#This Row],[20D EMA]])/Table2[[#This Row],[20D EMA]]</f>
        <v>-8.7153549522096668E-2</v>
      </c>
      <c r="T528" s="1">
        <f>(Table2[[#This Row],[Close Price]]-Table2[[#This Row],[50D EMA]])/Table2[[#This Row],[50D EMA]]</f>
        <v>-0.124555870018016</v>
      </c>
      <c r="U528" s="1">
        <f>(Table2[[#This Row],[Close Price]]-Table2[[#This Row],[200D EMA]])/Table2[[#This Row],[200D EMA]]</f>
        <v>-9.9796845373234452E-2</v>
      </c>
      <c r="V528">
        <v>0.77962183955636399</v>
      </c>
      <c r="W528">
        <v>1156.0999999999999</v>
      </c>
      <c r="X528">
        <v>1190.75</v>
      </c>
      <c r="Y528">
        <v>1156.0999999999999</v>
      </c>
      <c r="Z528">
        <v>1194.95</v>
      </c>
      <c r="AA528">
        <v>1156.0999999999999</v>
      </c>
      <c r="AB528">
        <v>1399.9</v>
      </c>
      <c r="AC528" s="1">
        <f>(Table2[[#This Row],[Close Price]]/Table2[[#This Row],[Day Low]])-1</f>
        <v>5.3628578842661589E-3</v>
      </c>
      <c r="AD528" s="1">
        <f>(Table2[[#This Row],[Day High]]/Table2[[#This Row],[Close Price]])-1</f>
        <v>2.4477329433020723E-2</v>
      </c>
      <c r="AE528" s="1">
        <f>(Table2[[#This Row],[Close Price]]/Table2[[#This Row],[Current Week Low]])-1</f>
        <v>5.3628578842661589E-3</v>
      </c>
      <c r="AF528" s="1">
        <f>(Table2[[#This Row],[Current Week High]]/Table2[[#This Row],[Close Price]])-1</f>
        <v>2.8090854340531823E-2</v>
      </c>
      <c r="AG528" s="1">
        <f>(Table2[[#This Row],[Close Price]]/Table2[[#This Row],[Current Month Low]])-1</f>
        <v>5.3628578842661589E-3</v>
      </c>
      <c r="AH528" s="1">
        <f>(Table2[[#This Row],[Current Month High]]/Table2[[#This Row],[Close Price]])-1</f>
        <v>0.20442226619633508</v>
      </c>
      <c r="AI528">
        <v>29.566377011098599</v>
      </c>
      <c r="AJ528">
        <v>15.876576441852301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-0.02</v>
      </c>
      <c r="AM528" t="s">
        <v>3149</v>
      </c>
      <c r="AN528">
        <v>-13.39</v>
      </c>
      <c r="AO528" t="s">
        <v>3149</v>
      </c>
      <c r="AP528">
        <v>2.3769826920153999E-2</v>
      </c>
      <c r="AQ528">
        <f>(Table2[[#This Row],[Sharpe Ratio]]-AVERAGE(Table2[Sharpe Ratio]))/_xlfn.STDEV.P(Table2[Sharpe Ratio])</f>
        <v>-0.37767458321295544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593</v>
      </c>
      <c r="AT528">
        <f>_xlfn.RANK.AVG(Table2[[#This Row],[6M Return vs Nifty Z-Score]],Table2[6M Return vs Nifty Z-Score])</f>
        <v>397</v>
      </c>
      <c r="AU528">
        <f>_xlfn.RANK.AVG(Table2[[#This Row],[Sharpe Ratio Z-Score]],Table2[Sharpe Ratio Z-Score])</f>
        <v>437</v>
      </c>
      <c r="AV528">
        <f>(Table2[[#This Row],[Rank 1Y]]+Table2[[#This Row],[Rank 6M]]+Table2[[#This Row],[Rank Sharpe]])/3</f>
        <v>475.66666666666669</v>
      </c>
    </row>
    <row r="529" spans="1:48" x14ac:dyDescent="0.3">
      <c r="A529" t="s">
        <v>670</v>
      </c>
      <c r="B529" t="s">
        <v>671</v>
      </c>
      <c r="C529" t="s">
        <v>3118</v>
      </c>
      <c r="D529" t="s">
        <v>421</v>
      </c>
      <c r="E529">
        <v>26010.909876379999</v>
      </c>
      <c r="F529">
        <v>5787.65</v>
      </c>
      <c r="G529">
        <v>-10.6712465347816</v>
      </c>
      <c r="H529">
        <f>(Table2[[#This Row],[1Y Return vs Nifty]]-AVERAGE(Table2[1Y Return vs Nifty]))/_xlfn.STDEV.P(Table2[1Y Return vs Nifty])</f>
        <v>-0.53816176359359069</v>
      </c>
      <c r="I529">
        <v>-7.7038477997424701</v>
      </c>
      <c r="J529">
        <f>(Table2[[#This Row],[1M Return vs Nifty]]-AVERAGE(Table2[1M Return vs Nifty]))/_xlfn.STDEV.P(Table2[1M Return vs Nifty])</f>
        <v>-0.5929591638938988</v>
      </c>
      <c r="K529">
        <v>-2.4192388299852299</v>
      </c>
      <c r="L529">
        <f>(Table2[[#This Row],[6M Return vs Nifty]]-AVERAGE(Table2[6M Return vs Nifty]))/_xlfn.STDEV.P(Table2[6M Return vs Nifty])</f>
        <v>-0.15768459643297525</v>
      </c>
      <c r="M529">
        <v>-4.6867639972175699</v>
      </c>
      <c r="N529">
        <f>(Table2[[#This Row],[1W Return vs Nifty]]-AVERAGE(Table2[1W Return vs Nifty]))/_xlfn.STDEV.P(Table2[1W Return vs Nifty])</f>
        <v>-1.4368708748105481</v>
      </c>
      <c r="O529">
        <v>6249.99</v>
      </c>
      <c r="P529">
        <v>6378.9045716242999</v>
      </c>
      <c r="Q529">
        <v>6085.5572597771597</v>
      </c>
      <c r="R529">
        <v>25.543374307027001</v>
      </c>
      <c r="S529" s="1">
        <f>(Table2[[#This Row],[Close Price]]-Table2[[#This Row],[20D EMA]])/Table2[[#This Row],[20D EMA]]</f>
        <v>-7.3974518359229399E-2</v>
      </c>
      <c r="T529" s="1">
        <f>(Table2[[#This Row],[Close Price]]-Table2[[#This Row],[50D EMA]])/Table2[[#This Row],[50D EMA]]</f>
        <v>-9.2689044801581896E-2</v>
      </c>
      <c r="U529" s="1">
        <f>(Table2[[#This Row],[Close Price]]-Table2[[#This Row],[200D EMA]])/Table2[[#This Row],[200D EMA]]</f>
        <v>-4.8953160254722315E-2</v>
      </c>
      <c r="V529">
        <v>0.69020012192706004</v>
      </c>
      <c r="W529">
        <v>5617.55</v>
      </c>
      <c r="X529">
        <v>5949.95</v>
      </c>
      <c r="Y529">
        <v>5617.55</v>
      </c>
      <c r="Z529">
        <v>5949.95</v>
      </c>
      <c r="AA529">
        <v>5617.55</v>
      </c>
      <c r="AB529">
        <v>6862.25</v>
      </c>
      <c r="AC529" s="1">
        <f>(Table2[[#This Row],[Close Price]]/Table2[[#This Row],[Day Low]])-1</f>
        <v>3.0280104315938416E-2</v>
      </c>
      <c r="AD529" s="1">
        <f>(Table2[[#This Row],[Day High]]/Table2[[#This Row],[Close Price]])-1</f>
        <v>2.8042469741605069E-2</v>
      </c>
      <c r="AE529" s="1">
        <f>(Table2[[#This Row],[Close Price]]/Table2[[#This Row],[Current Week Low]])-1</f>
        <v>3.0280104315938416E-2</v>
      </c>
      <c r="AF529" s="1">
        <f>(Table2[[#This Row],[Current Week High]]/Table2[[#This Row],[Close Price]])-1</f>
        <v>2.8042469741605069E-2</v>
      </c>
      <c r="AG529" s="1">
        <f>(Table2[[#This Row],[Close Price]]/Table2[[#This Row],[Current Month Low]])-1</f>
        <v>3.0280104315938416E-2</v>
      </c>
      <c r="AH529" s="1">
        <f>(Table2[[#This Row],[Current Month High]]/Table2[[#This Row],[Close Price]])-1</f>
        <v>0.18567121370504447</v>
      </c>
      <c r="AI529">
        <v>24.3483970177878</v>
      </c>
      <c r="AJ529">
        <v>18.0863870072635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0.06</v>
      </c>
      <c r="AM529" t="s">
        <v>3150</v>
      </c>
      <c r="AN529">
        <v>-13.03</v>
      </c>
      <c r="AO529" t="s">
        <v>3149</v>
      </c>
      <c r="AP529">
        <v>-2.57872564614E-3</v>
      </c>
      <c r="AQ529">
        <f>(Table2[[#This Row],[Sharpe Ratio]]-AVERAGE(Table2[Sharpe Ratio]))/_xlfn.STDEV.P(Table2[Sharpe Ratio])</f>
        <v>-0.68454373944363234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507</v>
      </c>
      <c r="AT529">
        <f>_xlfn.RANK.AVG(Table2[[#This Row],[6M Return vs Nifty Z-Score]],Table2[6M Return vs Nifty Z-Score])</f>
        <v>362</v>
      </c>
      <c r="AU529">
        <f>_xlfn.RANK.AVG(Table2[[#This Row],[Sharpe Ratio Z-Score]],Table2[Sharpe Ratio Z-Score])</f>
        <v>565</v>
      </c>
      <c r="AV529">
        <f>(Table2[[#This Row],[Rank 1Y]]+Table2[[#This Row],[Rank 6M]]+Table2[[#This Row],[Rank Sharpe]])/3</f>
        <v>478</v>
      </c>
    </row>
    <row r="530" spans="1:48" x14ac:dyDescent="0.3">
      <c r="A530" t="s">
        <v>1150</v>
      </c>
      <c r="B530" t="s">
        <v>1151</v>
      </c>
      <c r="C530" t="s">
        <v>3114</v>
      </c>
      <c r="D530" t="s">
        <v>126</v>
      </c>
      <c r="E530">
        <v>10226.879999999999</v>
      </c>
      <c r="F530">
        <v>321.60000000000002</v>
      </c>
      <c r="G530">
        <v>-32.748229413945602</v>
      </c>
      <c r="H530">
        <f>(Table2[[#This Row],[1Y Return vs Nifty]]-AVERAGE(Table2[1Y Return vs Nifty]))/_xlfn.STDEV.P(Table2[1Y Return vs Nifty])</f>
        <v>-0.98717764756485094</v>
      </c>
      <c r="I530">
        <v>-1.4041180473663299</v>
      </c>
      <c r="J530">
        <f>(Table2[[#This Row],[1M Return vs Nifty]]-AVERAGE(Table2[1M Return vs Nifty]))/_xlfn.STDEV.P(Table2[1M Return vs Nifty])</f>
        <v>7.2028018408506589E-2</v>
      </c>
      <c r="K530">
        <v>-28.5208831372147</v>
      </c>
      <c r="L530">
        <f>(Table2[[#This Row],[6M Return vs Nifty]]-AVERAGE(Table2[6M Return vs Nifty]))/_xlfn.STDEV.P(Table2[6M Return vs Nifty])</f>
        <v>-1.0407353676148008</v>
      </c>
      <c r="M530">
        <v>1.93993343735349</v>
      </c>
      <c r="N530">
        <f>(Table2[[#This Row],[1W Return vs Nifty]]-AVERAGE(Table2[1W Return vs Nifty]))/_xlfn.STDEV.P(Table2[1W Return vs Nifty])</f>
        <v>0.17919108647058837</v>
      </c>
      <c r="O530">
        <v>345.81</v>
      </c>
      <c r="P530">
        <v>353.90669763393498</v>
      </c>
      <c r="Q530">
        <v>365.16263195581303</v>
      </c>
      <c r="R530">
        <v>30.019931223738698</v>
      </c>
      <c r="S530" s="1">
        <f>(Table2[[#This Row],[Close Price]]-Table2[[#This Row],[20D EMA]])/Table2[[#This Row],[20D EMA]]</f>
        <v>-7.0009542812527054E-2</v>
      </c>
      <c r="T530" s="1">
        <f>(Table2[[#This Row],[Close Price]]-Table2[[#This Row],[50D EMA]])/Table2[[#This Row],[50D EMA]]</f>
        <v>-9.1285917587667534E-2</v>
      </c>
      <c r="U530" s="1">
        <f>(Table2[[#This Row],[Close Price]]-Table2[[#This Row],[200D EMA]])/Table2[[#This Row],[200D EMA]]</f>
        <v>-0.11929652199758588</v>
      </c>
      <c r="V530">
        <v>0.736575655045967</v>
      </c>
      <c r="W530">
        <v>319.05</v>
      </c>
      <c r="X530">
        <v>335.5</v>
      </c>
      <c r="Y530">
        <v>319.05</v>
      </c>
      <c r="Z530">
        <v>347.45</v>
      </c>
      <c r="AA530">
        <v>319.05</v>
      </c>
      <c r="AB530">
        <v>377.45</v>
      </c>
      <c r="AC530" s="1">
        <f>(Table2[[#This Row],[Close Price]]/Table2[[#This Row],[Day Low]])-1</f>
        <v>7.9924776680770915E-3</v>
      </c>
      <c r="AD530" s="1">
        <f>(Table2[[#This Row],[Day High]]/Table2[[#This Row],[Close Price]])-1</f>
        <v>4.322139303482575E-2</v>
      </c>
      <c r="AE530" s="1">
        <f>(Table2[[#This Row],[Close Price]]/Table2[[#This Row],[Current Week Low]])-1</f>
        <v>7.9924776680770915E-3</v>
      </c>
      <c r="AF530" s="1">
        <f>(Table2[[#This Row],[Current Week High]]/Table2[[#This Row],[Close Price]])-1</f>
        <v>8.037935323383083E-2</v>
      </c>
      <c r="AG530" s="1">
        <f>(Table2[[#This Row],[Close Price]]/Table2[[#This Row],[Current Month Low]])-1</f>
        <v>7.9924776680770915E-3</v>
      </c>
      <c r="AH530" s="1">
        <f>(Table2[[#This Row],[Current Month High]]/Table2[[#This Row],[Close Price]])-1</f>
        <v>0.17366293532338295</v>
      </c>
      <c r="AI530">
        <v>57.338308457711399</v>
      </c>
      <c r="AJ530">
        <v>4.1450777202072402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-0.06</v>
      </c>
      <c r="AM530" t="s">
        <v>3149</v>
      </c>
      <c r="AN530">
        <v>-13.79</v>
      </c>
      <c r="AO530" t="s">
        <v>3149</v>
      </c>
      <c r="AP530">
        <v>0.143936562955333</v>
      </c>
      <c r="AQ530">
        <f>(Table2[[#This Row],[Sharpe Ratio]]-AVERAGE(Table2[Sharpe Ratio]))/_xlfn.STDEV.P(Table2[Sharpe Ratio])</f>
        <v>1.0218506772858797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653</v>
      </c>
      <c r="AT530">
        <f>_xlfn.RANK.AVG(Table2[[#This Row],[6M Return vs Nifty Z-Score]],Table2[6M Return vs Nifty Z-Score])</f>
        <v>672</v>
      </c>
      <c r="AU530">
        <f>_xlfn.RANK.AVG(Table2[[#This Row],[Sharpe Ratio Z-Score]],Table2[Sharpe Ratio Z-Score])</f>
        <v>112</v>
      </c>
      <c r="AV530">
        <f>(Table2[[#This Row],[Rank 1Y]]+Table2[[#This Row],[Rank 6M]]+Table2[[#This Row],[Rank Sharpe]])/3</f>
        <v>479</v>
      </c>
    </row>
    <row r="531" spans="1:48" x14ac:dyDescent="0.3">
      <c r="A531" t="s">
        <v>89</v>
      </c>
      <c r="B531" t="s">
        <v>90</v>
      </c>
      <c r="C531" t="s">
        <v>3114</v>
      </c>
      <c r="D531" t="s">
        <v>91</v>
      </c>
      <c r="E531">
        <v>252032.67488808499</v>
      </c>
      <c r="F531">
        <v>2183.65</v>
      </c>
      <c r="G531">
        <v>10.4178471704545</v>
      </c>
      <c r="H531">
        <f>(Table2[[#This Row],[1Y Return vs Nifty]]-AVERAGE(Table2[1Y Return vs Nifty]))/_xlfn.STDEV.P(Table2[1Y Return vs Nifty])</f>
        <v>-0.10923820533208692</v>
      </c>
      <c r="I531">
        <v>-0.48708933963995799</v>
      </c>
      <c r="J531">
        <f>(Table2[[#This Row],[1M Return vs Nifty]]-AVERAGE(Table2[1M Return vs Nifty]))/_xlfn.STDEV.P(Table2[1M Return vs Nifty])</f>
        <v>0.16882777973340571</v>
      </c>
      <c r="K531">
        <v>-33.598610256934101</v>
      </c>
      <c r="L531">
        <f>(Table2[[#This Row],[6M Return vs Nifty]]-AVERAGE(Table2[6M Return vs Nifty]))/_xlfn.STDEV.P(Table2[6M Return vs Nifty])</f>
        <v>-1.2125211293140044</v>
      </c>
      <c r="M531">
        <v>0.33923189648163199</v>
      </c>
      <c r="N531">
        <f>(Table2[[#This Row],[1W Return vs Nifty]]-AVERAGE(Table2[1W Return vs Nifty]))/_xlfn.STDEV.P(Table2[1W Return vs Nifty])</f>
        <v>-0.21117423458236464</v>
      </c>
      <c r="O531">
        <v>2832.19</v>
      </c>
      <c r="P531">
        <v>2933.7430463249698</v>
      </c>
      <c r="Q531">
        <v>2983.3505574641999</v>
      </c>
      <c r="R531">
        <v>9.9837564644793595</v>
      </c>
      <c r="S531" s="1">
        <f>(Table2[[#This Row],[Close Price]]-Table2[[#This Row],[20D EMA]])/Table2[[#This Row],[20D EMA]]</f>
        <v>-0.22898887433399592</v>
      </c>
      <c r="T531" s="1">
        <f>(Table2[[#This Row],[Close Price]]-Table2[[#This Row],[50D EMA]])/Table2[[#This Row],[50D EMA]]</f>
        <v>-0.25567782674920814</v>
      </c>
      <c r="U531" s="1">
        <f>(Table2[[#This Row],[Close Price]]-Table2[[#This Row],[200D EMA]])/Table2[[#This Row],[200D EMA]]</f>
        <v>-0.26805450518156088</v>
      </c>
      <c r="V531">
        <v>1.9388100338416101</v>
      </c>
      <c r="W531">
        <v>2155.0500000000002</v>
      </c>
      <c r="X531">
        <v>2539.35</v>
      </c>
      <c r="Y531">
        <v>2155.0500000000002</v>
      </c>
      <c r="Z531">
        <v>2894.8</v>
      </c>
      <c r="AA531">
        <v>2155.0500000000002</v>
      </c>
      <c r="AB531">
        <v>3070</v>
      </c>
      <c r="AC531" s="1">
        <f>(Table2[[#This Row],[Close Price]]/Table2[[#This Row],[Day Low]])-1</f>
        <v>1.3271153801535984E-2</v>
      </c>
      <c r="AD531" s="1">
        <f>(Table2[[#This Row],[Day High]]/Table2[[#This Row],[Close Price]])-1</f>
        <v>0.16289240491837043</v>
      </c>
      <c r="AE531" s="1">
        <f>(Table2[[#This Row],[Close Price]]/Table2[[#This Row],[Current Week Low]])-1</f>
        <v>1.3271153801535984E-2</v>
      </c>
      <c r="AF531" s="1">
        <f>(Table2[[#This Row],[Current Week High]]/Table2[[#This Row],[Close Price]])-1</f>
        <v>0.32567032262496287</v>
      </c>
      <c r="AG531" s="1">
        <f>(Table2[[#This Row],[Close Price]]/Table2[[#This Row],[Current Month Low]])-1</f>
        <v>1.3271153801535984E-2</v>
      </c>
      <c r="AH531" s="1">
        <f>(Table2[[#This Row],[Current Month High]]/Table2[[#This Row],[Close Price]])-1</f>
        <v>0.40590296063929654</v>
      </c>
      <c r="AI531">
        <v>71.451468870927101</v>
      </c>
      <c r="AJ531">
        <v>1.4000464360343701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-0.25</v>
      </c>
      <c r="AM531" t="s">
        <v>3149</v>
      </c>
      <c r="AN531">
        <v>-25.97</v>
      </c>
      <c r="AO531" t="s">
        <v>3149</v>
      </c>
      <c r="AP531">
        <v>3.8265745972842997E-2</v>
      </c>
      <c r="AQ531">
        <f>(Table2[[#This Row],[Sharpe Ratio]]-AVERAGE(Table2[Sharpe Ratio]))/_xlfn.STDEV.P(Table2[Sharpe Ratio])</f>
        <v>-0.20884745552559417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336</v>
      </c>
      <c r="AT531">
        <f>_xlfn.RANK.AVG(Table2[[#This Row],[6M Return vs Nifty Z-Score]],Table2[6M Return vs Nifty Z-Score])</f>
        <v>699</v>
      </c>
      <c r="AU531">
        <f>_xlfn.RANK.AVG(Table2[[#This Row],[Sharpe Ratio Z-Score]],Table2[Sharpe Ratio Z-Score])</f>
        <v>403</v>
      </c>
      <c r="AV531">
        <f>(Table2[[#This Row],[Rank 1Y]]+Table2[[#This Row],[Rank 6M]]+Table2[[#This Row],[Rank Sharpe]])/3</f>
        <v>479.33333333333331</v>
      </c>
    </row>
    <row r="532" spans="1:48" x14ac:dyDescent="0.3">
      <c r="A532" t="s">
        <v>1617</v>
      </c>
      <c r="B532" t="s">
        <v>1618</v>
      </c>
      <c r="C532" t="s">
        <v>3118</v>
      </c>
      <c r="D532" t="s">
        <v>270</v>
      </c>
      <c r="E532">
        <v>5568.3550655999998</v>
      </c>
      <c r="F532">
        <v>758.25</v>
      </c>
      <c r="G532">
        <v>-12.483364604821</v>
      </c>
      <c r="H532">
        <f>(Table2[[#This Row],[1Y Return vs Nifty]]-AVERAGE(Table2[1Y Return vs Nifty]))/_xlfn.STDEV.P(Table2[1Y Return vs Nifty])</f>
        <v>-0.57501778697018036</v>
      </c>
      <c r="I532">
        <v>-1.8861170262084399</v>
      </c>
      <c r="J532">
        <f>(Table2[[#This Row],[1M Return vs Nifty]]-AVERAGE(Table2[1M Return vs Nifty]))/_xlfn.STDEV.P(Table2[1M Return vs Nifty])</f>
        <v>2.1149146550240597E-2</v>
      </c>
      <c r="K532">
        <v>-9.2516345549605692</v>
      </c>
      <c r="L532">
        <f>(Table2[[#This Row],[6M Return vs Nifty]]-AVERAGE(Table2[6M Return vs Nifty]))/_xlfn.STDEV.P(Table2[6M Return vs Nifty])</f>
        <v>-0.38883295792864558</v>
      </c>
      <c r="M532">
        <v>-2.63951538921788</v>
      </c>
      <c r="N532">
        <f>(Table2[[#This Row],[1W Return vs Nifty]]-AVERAGE(Table2[1W Return vs Nifty]))/_xlfn.STDEV.P(Table2[1W Return vs Nifty])</f>
        <v>-0.93760549664284687</v>
      </c>
      <c r="O532">
        <v>807.63</v>
      </c>
      <c r="P532">
        <v>813.21395201380506</v>
      </c>
      <c r="Q532">
        <v>786.997152524547</v>
      </c>
      <c r="R532">
        <v>23.500566728047399</v>
      </c>
      <c r="S532" s="1">
        <f>(Table2[[#This Row],[Close Price]]-Table2[[#This Row],[20D EMA]])/Table2[[#This Row],[20D EMA]]</f>
        <v>-6.1141859514876856E-2</v>
      </c>
      <c r="T532" s="1">
        <f>(Table2[[#This Row],[Close Price]]-Table2[[#This Row],[50D EMA]])/Table2[[#This Row],[50D EMA]]</f>
        <v>-6.7588550193580538E-2</v>
      </c>
      <c r="U532" s="1">
        <f>(Table2[[#This Row],[Close Price]]-Table2[[#This Row],[200D EMA]])/Table2[[#This Row],[200D EMA]]</f>
        <v>-3.6527644899770284E-2</v>
      </c>
      <c r="V532">
        <v>0.589211545017436</v>
      </c>
      <c r="W532">
        <v>737.2</v>
      </c>
      <c r="X532">
        <v>760.95</v>
      </c>
      <c r="Y532">
        <v>737.2</v>
      </c>
      <c r="Z532">
        <v>796.05</v>
      </c>
      <c r="AA532">
        <v>737.2</v>
      </c>
      <c r="AB532">
        <v>894.2</v>
      </c>
      <c r="AC532" s="1">
        <f>(Table2[[#This Row],[Close Price]]/Table2[[#This Row],[Day Low]])-1</f>
        <v>2.8553988062940849E-2</v>
      </c>
      <c r="AD532" s="1">
        <f>(Table2[[#This Row],[Day High]]/Table2[[#This Row],[Close Price]])-1</f>
        <v>3.5608308605341588E-3</v>
      </c>
      <c r="AE532" s="1">
        <f>(Table2[[#This Row],[Close Price]]/Table2[[#This Row],[Current Week Low]])-1</f>
        <v>2.8553988062940849E-2</v>
      </c>
      <c r="AF532" s="1">
        <f>(Table2[[#This Row],[Current Week High]]/Table2[[#This Row],[Close Price]])-1</f>
        <v>4.9851632047477779E-2</v>
      </c>
      <c r="AG532" s="1">
        <f>(Table2[[#This Row],[Close Price]]/Table2[[#This Row],[Current Month Low]])-1</f>
        <v>2.8553988062940849E-2</v>
      </c>
      <c r="AH532" s="1">
        <f>(Table2[[#This Row],[Current Month High]]/Table2[[#This Row],[Close Price]])-1</f>
        <v>0.17929442795911643</v>
      </c>
      <c r="AI532">
        <v>18.694362017804099</v>
      </c>
      <c r="AJ532">
        <v>17.558139534883701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0.13</v>
      </c>
      <c r="AM532" t="s">
        <v>3150</v>
      </c>
      <c r="AN532">
        <v>-10.69</v>
      </c>
      <c r="AO532" t="s">
        <v>3149</v>
      </c>
      <c r="AP532">
        <v>1.6903365129754998E-2</v>
      </c>
      <c r="AQ532">
        <f>(Table2[[#This Row],[Sharpe Ratio]]-AVERAGE(Table2[Sharpe Ratio]))/_xlfn.STDEV.P(Table2[Sharpe Ratio])</f>
        <v>-0.45764502297841747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525</v>
      </c>
      <c r="AT532">
        <f>_xlfn.RANK.AVG(Table2[[#This Row],[6M Return vs Nifty Z-Score]],Table2[6M Return vs Nifty Z-Score])</f>
        <v>453</v>
      </c>
      <c r="AU532">
        <f>_xlfn.RANK.AVG(Table2[[#This Row],[Sharpe Ratio Z-Score]],Table2[Sharpe Ratio Z-Score])</f>
        <v>462</v>
      </c>
      <c r="AV532">
        <f>(Table2[[#This Row],[Rank 1Y]]+Table2[[#This Row],[Rank 6M]]+Table2[[#This Row],[Rank Sharpe]])/3</f>
        <v>480</v>
      </c>
    </row>
    <row r="533" spans="1:48" x14ac:dyDescent="0.3">
      <c r="A533" t="s">
        <v>198</v>
      </c>
      <c r="B533" t="s">
        <v>199</v>
      </c>
      <c r="C533" t="s">
        <v>3111</v>
      </c>
      <c r="D533" t="s">
        <v>69</v>
      </c>
      <c r="E533">
        <v>119252.12318737</v>
      </c>
      <c r="F533">
        <v>484.15</v>
      </c>
      <c r="G533">
        <v>12.770783907702</v>
      </c>
      <c r="H533">
        <f>(Table2[[#This Row],[1Y Return vs Nifty]]-AVERAGE(Table2[1Y Return vs Nifty]))/_xlfn.STDEV.P(Table2[1Y Return vs Nifty])</f>
        <v>-6.1382663893915286E-2</v>
      </c>
      <c r="I533">
        <v>1.1419634922075901</v>
      </c>
      <c r="J533">
        <f>(Table2[[#This Row],[1M Return vs Nifty]]-AVERAGE(Table2[1M Return vs Nifty]))/_xlfn.STDEV.P(Table2[1M Return vs Nifty])</f>
        <v>0.34078741848829908</v>
      </c>
      <c r="K533">
        <v>-27.001124494365001</v>
      </c>
      <c r="L533">
        <f>(Table2[[#This Row],[6M Return vs Nifty]]-AVERAGE(Table2[6M Return vs Nifty]))/_xlfn.STDEV.P(Table2[6M Return vs Nifty])</f>
        <v>-0.98932006113899518</v>
      </c>
      <c r="M533">
        <v>1.42697459357892</v>
      </c>
      <c r="N533">
        <f>(Table2[[#This Row],[1W Return vs Nifty]]-AVERAGE(Table2[1W Return vs Nifty]))/_xlfn.STDEV.P(Table2[1W Return vs Nifty])</f>
        <v>5.409509660357939E-2</v>
      </c>
      <c r="O533">
        <v>557.78</v>
      </c>
      <c r="P533">
        <v>582.30184427877703</v>
      </c>
      <c r="Q533">
        <v>591.76627796890102</v>
      </c>
      <c r="R533">
        <v>11.921830338228601</v>
      </c>
      <c r="S533" s="1">
        <f>(Table2[[#This Row],[Close Price]]-Table2[[#This Row],[20D EMA]])/Table2[[#This Row],[20D EMA]]</f>
        <v>-0.13200545017748933</v>
      </c>
      <c r="T533" s="1">
        <f>(Table2[[#This Row],[Close Price]]-Table2[[#This Row],[50D EMA]])/Table2[[#This Row],[50D EMA]]</f>
        <v>-0.16855836065631083</v>
      </c>
      <c r="U533" s="1">
        <f>(Table2[[#This Row],[Close Price]]-Table2[[#This Row],[200D EMA]])/Table2[[#This Row],[200D EMA]]</f>
        <v>-0.18185605022690493</v>
      </c>
      <c r="V533">
        <v>1.5479618580280401</v>
      </c>
      <c r="W533">
        <v>453.05</v>
      </c>
      <c r="X533">
        <v>500</v>
      </c>
      <c r="Y533">
        <v>453.05</v>
      </c>
      <c r="Z533">
        <v>560.35</v>
      </c>
      <c r="AA533">
        <v>453.05</v>
      </c>
      <c r="AB533">
        <v>585.5</v>
      </c>
      <c r="AC533" s="1">
        <f>(Table2[[#This Row],[Close Price]]/Table2[[#This Row],[Day Low]])-1</f>
        <v>6.8645844829488878E-2</v>
      </c>
      <c r="AD533" s="1">
        <f>(Table2[[#This Row],[Day High]]/Table2[[#This Row],[Close Price]])-1</f>
        <v>3.2737787875658508E-2</v>
      </c>
      <c r="AE533" s="1">
        <f>(Table2[[#This Row],[Close Price]]/Table2[[#This Row],[Current Week Low]])-1</f>
        <v>6.8645844829488878E-2</v>
      </c>
      <c r="AF533" s="1">
        <f>(Table2[[#This Row],[Current Week High]]/Table2[[#This Row],[Close Price]])-1</f>
        <v>0.15738923887225043</v>
      </c>
      <c r="AG533" s="1">
        <f>(Table2[[#This Row],[Close Price]]/Table2[[#This Row],[Current Month Low]])-1</f>
        <v>6.8645844829488878E-2</v>
      </c>
      <c r="AH533" s="1">
        <f>(Table2[[#This Row],[Current Month High]]/Table2[[#This Row],[Close Price]])-1</f>
        <v>0.2093359496023961</v>
      </c>
      <c r="AI533">
        <v>46.018795827739297</v>
      </c>
      <c r="AJ533">
        <v>18.489965736661699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-0.12</v>
      </c>
      <c r="AM533" t="s">
        <v>3149</v>
      </c>
      <c r="AN533">
        <v>-16.88</v>
      </c>
      <c r="AO533" t="s">
        <v>3149</v>
      </c>
      <c r="AP533">
        <v>1.7270132213243E-2</v>
      </c>
      <c r="AQ533">
        <f>(Table2[[#This Row],[Sharpe Ratio]]-AVERAGE(Table2[Sharpe Ratio]))/_xlfn.STDEV.P(Table2[Sharpe Ratio])</f>
        <v>-0.45337345985706684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320</v>
      </c>
      <c r="AT533">
        <f>_xlfn.RANK.AVG(Table2[[#This Row],[6M Return vs Nifty Z-Score]],Table2[6M Return vs Nifty Z-Score])</f>
        <v>661</v>
      </c>
      <c r="AU533">
        <f>_xlfn.RANK.AVG(Table2[[#This Row],[Sharpe Ratio Z-Score]],Table2[Sharpe Ratio Z-Score])</f>
        <v>460</v>
      </c>
      <c r="AV533">
        <f>(Table2[[#This Row],[Rank 1Y]]+Table2[[#This Row],[Rank 6M]]+Table2[[#This Row],[Rank Sharpe]])/3</f>
        <v>480.33333333333331</v>
      </c>
    </row>
    <row r="534" spans="1:48" x14ac:dyDescent="0.3">
      <c r="A534" t="s">
        <v>1523</v>
      </c>
      <c r="B534" t="s">
        <v>1524</v>
      </c>
      <c r="C534" t="s">
        <v>568</v>
      </c>
      <c r="D534" t="s">
        <v>568</v>
      </c>
      <c r="E534">
        <v>6329.426426</v>
      </c>
      <c r="F534">
        <v>315.64999999999998</v>
      </c>
      <c r="G534">
        <v>-23.009679020054499</v>
      </c>
      <c r="H534">
        <f>(Table2[[#This Row],[1Y Return vs Nifty]]-AVERAGE(Table2[1Y Return vs Nifty]))/_xlfn.STDEV.P(Table2[1Y Return vs Nifty])</f>
        <v>-0.78910874305713219</v>
      </c>
      <c r="I534">
        <v>13.3394716962234</v>
      </c>
      <c r="J534">
        <f>(Table2[[#This Row],[1M Return vs Nifty]]-AVERAGE(Table2[1M Return vs Nifty]))/_xlfn.STDEV.P(Table2[1M Return vs Nifty])</f>
        <v>1.62833258796792</v>
      </c>
      <c r="K534">
        <v>-12.691205688678799</v>
      </c>
      <c r="L534">
        <f>(Table2[[#This Row],[6M Return vs Nifty]]-AVERAGE(Table2[6M Return vs Nifty]))/_xlfn.STDEV.P(Table2[6M Return vs Nifty])</f>
        <v>-0.50519788522647768</v>
      </c>
      <c r="M534">
        <v>17.7105893528034</v>
      </c>
      <c r="N534">
        <f>(Table2[[#This Row],[1W Return vs Nifty]]-AVERAGE(Table2[1W Return vs Nifty]))/_xlfn.STDEV.P(Table2[1W Return vs Nifty])</f>
        <v>4.0252029771676385</v>
      </c>
      <c r="O534">
        <v>303.77</v>
      </c>
      <c r="P534">
        <v>317.21511169191098</v>
      </c>
      <c r="Q534">
        <v>336.83474875676501</v>
      </c>
      <c r="R534">
        <v>58.112725439869699</v>
      </c>
      <c r="S534" s="1">
        <f>(Table2[[#This Row],[Close Price]]-Table2[[#This Row],[20D EMA]])/Table2[[#This Row],[20D EMA]]</f>
        <v>3.9108536063469063E-2</v>
      </c>
      <c r="T534" s="1">
        <f>(Table2[[#This Row],[Close Price]]-Table2[[#This Row],[50D EMA]])/Table2[[#This Row],[50D EMA]]</f>
        <v>-4.9339127747201521E-3</v>
      </c>
      <c r="U534" s="1">
        <f>(Table2[[#This Row],[Close Price]]-Table2[[#This Row],[200D EMA]])/Table2[[#This Row],[200D EMA]]</f>
        <v>-6.2893596444418373E-2</v>
      </c>
      <c r="V534">
        <v>2.1001887444224101</v>
      </c>
      <c r="W534">
        <v>311.5</v>
      </c>
      <c r="X534">
        <v>358.7</v>
      </c>
      <c r="Y534">
        <v>273.89999999999998</v>
      </c>
      <c r="Z534">
        <v>358.7</v>
      </c>
      <c r="AA534">
        <v>273.89999999999998</v>
      </c>
      <c r="AB534">
        <v>358.7</v>
      </c>
      <c r="AC534" s="1">
        <f>(Table2[[#This Row],[Close Price]]/Table2[[#This Row],[Day Low]])-1</f>
        <v>1.3322632423755865E-2</v>
      </c>
      <c r="AD534" s="1">
        <f>(Table2[[#This Row],[Day High]]/Table2[[#This Row],[Close Price]])-1</f>
        <v>0.13638523681292569</v>
      </c>
      <c r="AE534" s="1">
        <f>(Table2[[#This Row],[Close Price]]/Table2[[#This Row],[Current Week Low]])-1</f>
        <v>0.15242789339174889</v>
      </c>
      <c r="AF534" s="1">
        <f>(Table2[[#This Row],[Current Week High]]/Table2[[#This Row],[Close Price]])-1</f>
        <v>0.13638523681292569</v>
      </c>
      <c r="AG534" s="1">
        <f>(Table2[[#This Row],[Close Price]]/Table2[[#This Row],[Current Month Low]])-1</f>
        <v>0.15242789339174889</v>
      </c>
      <c r="AH534" s="1">
        <f>(Table2[[#This Row],[Current Month High]]/Table2[[#This Row],[Close Price]])-1</f>
        <v>0.13638523681292569</v>
      </c>
      <c r="AI534">
        <v>38.428639315697701</v>
      </c>
      <c r="AJ534">
        <v>17.889822595704899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-7.0000000000000007E-2</v>
      </c>
      <c r="AM534" t="s">
        <v>3149</v>
      </c>
      <c r="AN534">
        <v>1.95</v>
      </c>
      <c r="AO534" t="s">
        <v>3150</v>
      </c>
      <c r="AP534">
        <v>5.5977687247854999E-2</v>
      </c>
      <c r="AQ534">
        <f>(Table2[[#This Row],[Sharpe Ratio]]-AVERAGE(Table2[Sharpe Ratio]))/_xlfn.STDEV.P(Table2[Sharpe Ratio])</f>
        <v>-2.5648348543093366E-3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595</v>
      </c>
      <c r="AT534">
        <f>_xlfn.RANK.AVG(Table2[[#This Row],[6M Return vs Nifty Z-Score]],Table2[6M Return vs Nifty Z-Score])</f>
        <v>491</v>
      </c>
      <c r="AU534">
        <f>_xlfn.RANK.AVG(Table2[[#This Row],[Sharpe Ratio Z-Score]],Table2[Sharpe Ratio Z-Score])</f>
        <v>356</v>
      </c>
      <c r="AV534">
        <f>(Table2[[#This Row],[Rank 1Y]]+Table2[[#This Row],[Rank 6M]]+Table2[[#This Row],[Rank Sharpe]])/3</f>
        <v>480.66666666666669</v>
      </c>
    </row>
    <row r="535" spans="1:48" x14ac:dyDescent="0.3">
      <c r="A535" t="s">
        <v>1830</v>
      </c>
      <c r="B535" t="s">
        <v>1831</v>
      </c>
      <c r="C535" t="s">
        <v>3116</v>
      </c>
      <c r="D535" t="s">
        <v>216</v>
      </c>
      <c r="E535">
        <v>4003.197554112</v>
      </c>
      <c r="F535">
        <v>181.92</v>
      </c>
      <c r="G535">
        <v>2.3757177844120898</v>
      </c>
      <c r="H535">
        <f>(Table2[[#This Row],[1Y Return vs Nifty]]-AVERAGE(Table2[1Y Return vs Nifty]))/_xlfn.STDEV.P(Table2[1Y Return vs Nifty])</f>
        <v>-0.27280420776320452</v>
      </c>
      <c r="I535">
        <v>-0.81743690921461798</v>
      </c>
      <c r="J535">
        <f>(Table2[[#This Row],[1M Return vs Nifty]]-AVERAGE(Table2[1M Return vs Nifty]))/_xlfn.STDEV.P(Table2[1M Return vs Nifty])</f>
        <v>0.1339569347754862</v>
      </c>
      <c r="K535">
        <v>-13.7842935357264</v>
      </c>
      <c r="L535">
        <f>(Table2[[#This Row],[6M Return vs Nifty]]-AVERAGE(Table2[6M Return vs Nifty]))/_xlfn.STDEV.P(Table2[6M Return vs Nifty])</f>
        <v>-0.54217839323368833</v>
      </c>
      <c r="M535">
        <v>4.51216994703735</v>
      </c>
      <c r="N535">
        <f>(Table2[[#This Row],[1W Return vs Nifty]]-AVERAGE(Table2[1W Return vs Nifty]))/_xlfn.STDEV.P(Table2[1W Return vs Nifty])</f>
        <v>0.80648599766306162</v>
      </c>
      <c r="O535">
        <v>186.04</v>
      </c>
      <c r="P535">
        <v>191.42274463258499</v>
      </c>
      <c r="Q535">
        <v>190.03898502045601</v>
      </c>
      <c r="R535">
        <v>45.062159510584401</v>
      </c>
      <c r="S535" s="1">
        <f>(Table2[[#This Row],[Close Price]]-Table2[[#This Row],[20D EMA]])/Table2[[#This Row],[20D EMA]]</f>
        <v>-2.21457751021286E-2</v>
      </c>
      <c r="T535" s="1">
        <f>(Table2[[#This Row],[Close Price]]-Table2[[#This Row],[50D EMA]])/Table2[[#This Row],[50D EMA]]</f>
        <v>-4.9642714353639032E-2</v>
      </c>
      <c r="U535" s="1">
        <f>(Table2[[#This Row],[Close Price]]-Table2[[#This Row],[200D EMA]])/Table2[[#This Row],[200D EMA]]</f>
        <v>-4.2722734072601402E-2</v>
      </c>
      <c r="V535">
        <v>1.8115212798649001</v>
      </c>
      <c r="W535">
        <v>180.75</v>
      </c>
      <c r="X535">
        <v>188.89</v>
      </c>
      <c r="Y535">
        <v>177.8</v>
      </c>
      <c r="Z535">
        <v>193.49</v>
      </c>
      <c r="AA535">
        <v>177.8</v>
      </c>
      <c r="AB535">
        <v>204.24</v>
      </c>
      <c r="AC535" s="1">
        <f>(Table2[[#This Row],[Close Price]]/Table2[[#This Row],[Day Low]])-1</f>
        <v>6.4730290456431749E-3</v>
      </c>
      <c r="AD535" s="1">
        <f>(Table2[[#This Row],[Day High]]/Table2[[#This Row],[Close Price]])-1</f>
        <v>3.8313544415127465E-2</v>
      </c>
      <c r="AE535" s="1">
        <f>(Table2[[#This Row],[Close Price]]/Table2[[#This Row],[Current Week Low]])-1</f>
        <v>2.3172103487064E-2</v>
      </c>
      <c r="AF535" s="1">
        <f>(Table2[[#This Row],[Current Week High]]/Table2[[#This Row],[Close Price]])-1</f>
        <v>6.3599384344767085E-2</v>
      </c>
      <c r="AG535" s="1">
        <f>(Table2[[#This Row],[Close Price]]/Table2[[#This Row],[Current Month Low]])-1</f>
        <v>2.3172103487064E-2</v>
      </c>
      <c r="AH535" s="1">
        <f>(Table2[[#This Row],[Current Month High]]/Table2[[#This Row],[Close Price]])-1</f>
        <v>0.12269129287598957</v>
      </c>
      <c r="AI535">
        <v>30.7442832014072</v>
      </c>
      <c r="AJ535">
        <v>24.177474402730301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-0.12</v>
      </c>
      <c r="AM535" t="s">
        <v>3149</v>
      </c>
      <c r="AN535">
        <v>-3.3</v>
      </c>
      <c r="AO535" t="s">
        <v>3149</v>
      </c>
      <c r="AQ535">
        <f>(Table2[[#This Row],[Sharpe Ratio]]-AVERAGE(Table2[Sharpe Ratio]))/_xlfn.STDEV.P(Table2[Sharpe Ratio])</f>
        <v>-0.65451053890290556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406</v>
      </c>
      <c r="AT535">
        <f>_xlfn.RANK.AVG(Table2[[#This Row],[6M Return vs Nifty Z-Score]],Table2[6M Return vs Nifty Z-Score])</f>
        <v>502</v>
      </c>
      <c r="AU535">
        <f>_xlfn.RANK.AVG(Table2[[#This Row],[Sharpe Ratio Z-Score]],Table2[Sharpe Ratio Z-Score])</f>
        <v>534</v>
      </c>
      <c r="AV535">
        <f>(Table2[[#This Row],[Rank 1Y]]+Table2[[#This Row],[Rank 6M]]+Table2[[#This Row],[Rank Sharpe]])/3</f>
        <v>480.66666666666669</v>
      </c>
    </row>
    <row r="536" spans="1:48" x14ac:dyDescent="0.3">
      <c r="A536" t="s">
        <v>459</v>
      </c>
      <c r="B536" t="s">
        <v>460</v>
      </c>
      <c r="C536" t="s">
        <v>3104</v>
      </c>
      <c r="D536" t="s">
        <v>411</v>
      </c>
      <c r="E536">
        <v>47680.731792099999</v>
      </c>
      <c r="F536">
        <v>183.01</v>
      </c>
      <c r="G536">
        <v>-10.3901057070267</v>
      </c>
      <c r="H536">
        <f>(Table2[[#This Row],[1Y Return vs Nifty]]-AVERAGE(Table2[1Y Return vs Nifty]))/_xlfn.STDEV.P(Table2[1Y Return vs Nifty])</f>
        <v>-0.53244374052922006</v>
      </c>
      <c r="I536">
        <v>-11.238644522209</v>
      </c>
      <c r="J536">
        <f>(Table2[[#This Row],[1M Return vs Nifty]]-AVERAGE(Table2[1M Return vs Nifty]))/_xlfn.STDEV.P(Table2[1M Return vs Nifty])</f>
        <v>-0.96608540976154023</v>
      </c>
      <c r="K536">
        <v>-22.377976294927901</v>
      </c>
      <c r="L536">
        <f>(Table2[[#This Row],[6M Return vs Nifty]]-AVERAGE(Table2[6M Return vs Nifty]))/_xlfn.STDEV.P(Table2[6M Return vs Nifty])</f>
        <v>-0.83291326412850719</v>
      </c>
      <c r="M536">
        <v>-1.90427255449729</v>
      </c>
      <c r="N536">
        <f>(Table2[[#This Row],[1W Return vs Nifty]]-AVERAGE(Table2[1W Return vs Nifty]))/_xlfn.STDEV.P(Table2[1W Return vs Nifty])</f>
        <v>-0.7583007993591433</v>
      </c>
      <c r="O536">
        <v>198.77</v>
      </c>
      <c r="P536">
        <v>209.49066307698899</v>
      </c>
      <c r="Q536">
        <v>208.81529926108101</v>
      </c>
      <c r="R536">
        <v>22.688149597910801</v>
      </c>
      <c r="S536" s="1">
        <f>(Table2[[#This Row],[Close Price]]-Table2[[#This Row],[20D EMA]])/Table2[[#This Row],[20D EMA]]</f>
        <v>-7.9287618855964276E-2</v>
      </c>
      <c r="T536" s="1">
        <f>(Table2[[#This Row],[Close Price]]-Table2[[#This Row],[50D EMA]])/Table2[[#This Row],[50D EMA]]</f>
        <v>-0.12640498000265152</v>
      </c>
      <c r="U536" s="1">
        <f>(Table2[[#This Row],[Close Price]]-Table2[[#This Row],[200D EMA]])/Table2[[#This Row],[200D EMA]]</f>
        <v>-0.12357954303346684</v>
      </c>
      <c r="V536">
        <v>0.83523997893146595</v>
      </c>
      <c r="W536">
        <v>179.18</v>
      </c>
      <c r="X536">
        <v>186.21</v>
      </c>
      <c r="Y536">
        <v>179.18</v>
      </c>
      <c r="Z536">
        <v>190.4</v>
      </c>
      <c r="AA536">
        <v>179.18</v>
      </c>
      <c r="AB536">
        <v>208.8</v>
      </c>
      <c r="AC536" s="1">
        <f>(Table2[[#This Row],[Close Price]]/Table2[[#This Row],[Day Low]])-1</f>
        <v>2.1375153476950404E-2</v>
      </c>
      <c r="AD536" s="1">
        <f>(Table2[[#This Row],[Day High]]/Table2[[#This Row],[Close Price]])-1</f>
        <v>1.7485383312387359E-2</v>
      </c>
      <c r="AE536" s="1">
        <f>(Table2[[#This Row],[Close Price]]/Table2[[#This Row],[Current Week Low]])-1</f>
        <v>2.1375153476950404E-2</v>
      </c>
      <c r="AF536" s="1">
        <f>(Table2[[#This Row],[Current Week High]]/Table2[[#This Row],[Close Price]])-1</f>
        <v>4.0380307087044542E-2</v>
      </c>
      <c r="AG536" s="1">
        <f>(Table2[[#This Row],[Close Price]]/Table2[[#This Row],[Current Month Low]])-1</f>
        <v>2.1375153476950404E-2</v>
      </c>
      <c r="AH536" s="1">
        <f>(Table2[[#This Row],[Current Month High]]/Table2[[#This Row],[Close Price]])-1</f>
        <v>0.14092126113327152</v>
      </c>
      <c r="AI536">
        <v>34.9106606196382</v>
      </c>
      <c r="AJ536">
        <v>18.070967741935402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-0.18</v>
      </c>
      <c r="AM536" t="s">
        <v>3149</v>
      </c>
      <c r="AN536">
        <v>-11.22</v>
      </c>
      <c r="AO536" t="s">
        <v>3149</v>
      </c>
      <c r="AP536">
        <v>6.2922502787051998E-2</v>
      </c>
      <c r="AQ536">
        <f>(Table2[[#This Row],[Sharpe Ratio]]-AVERAGE(Table2[Sharpe Ratio]))/_xlfn.STDEV.P(Table2[Sharpe Ratio])</f>
        <v>7.8318154043430691E-2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503</v>
      </c>
      <c r="AT536">
        <f>_xlfn.RANK.AVG(Table2[[#This Row],[6M Return vs Nifty Z-Score]],Table2[6M Return vs Nifty Z-Score])</f>
        <v>613</v>
      </c>
      <c r="AU536">
        <f>_xlfn.RANK.AVG(Table2[[#This Row],[Sharpe Ratio Z-Score]],Table2[Sharpe Ratio Z-Score])</f>
        <v>331</v>
      </c>
      <c r="AV536">
        <f>(Table2[[#This Row],[Rank 1Y]]+Table2[[#This Row],[Rank 6M]]+Table2[[#This Row],[Rank Sharpe]])/3</f>
        <v>482.33333333333331</v>
      </c>
    </row>
    <row r="537" spans="1:48" x14ac:dyDescent="0.3">
      <c r="A537" t="s">
        <v>1139</v>
      </c>
      <c r="B537" t="s">
        <v>1140</v>
      </c>
      <c r="C537" t="s">
        <v>3113</v>
      </c>
      <c r="D537" t="s">
        <v>1141</v>
      </c>
      <c r="E537">
        <v>10376.08332</v>
      </c>
      <c r="F537">
        <v>1143.2</v>
      </c>
      <c r="G537">
        <v>7.5746852320950104</v>
      </c>
      <c r="H537">
        <f>(Table2[[#This Row],[1Y Return vs Nifty]]-AVERAGE(Table2[1Y Return vs Nifty]))/_xlfn.STDEV.P(Table2[1Y Return vs Nifty])</f>
        <v>-0.16706426236231595</v>
      </c>
      <c r="I537">
        <v>9.2233428451547805</v>
      </c>
      <c r="J537">
        <f>(Table2[[#This Row],[1M Return vs Nifty]]-AVERAGE(Table2[1M Return vs Nifty]))/_xlfn.STDEV.P(Table2[1M Return vs Nifty])</f>
        <v>1.1938420567457912</v>
      </c>
      <c r="K537">
        <v>-17.878860696617899</v>
      </c>
      <c r="L537">
        <f>(Table2[[#This Row],[6M Return vs Nifty]]-AVERAGE(Table2[6M Return vs Nifty]))/_xlfn.STDEV.P(Table2[6M Return vs Nifty])</f>
        <v>-0.68070264276074044</v>
      </c>
      <c r="M537">
        <v>0.40548342651813701</v>
      </c>
      <c r="N537">
        <f>(Table2[[#This Row],[1W Return vs Nifty]]-AVERAGE(Table2[1W Return vs Nifty]))/_xlfn.STDEV.P(Table2[1W Return vs Nifty])</f>
        <v>-0.19501738139481592</v>
      </c>
      <c r="O537">
        <v>1154.8599999999999</v>
      </c>
      <c r="P537">
        <v>1159.87148666401</v>
      </c>
      <c r="Q537">
        <v>1176.5313820875599</v>
      </c>
      <c r="R537">
        <v>42.5055344444336</v>
      </c>
      <c r="S537" s="1">
        <f>(Table2[[#This Row],[Close Price]]-Table2[[#This Row],[20D EMA]])/Table2[[#This Row],[20D EMA]]</f>
        <v>-1.0096461908802673E-2</v>
      </c>
      <c r="T537" s="1">
        <f>(Table2[[#This Row],[Close Price]]-Table2[[#This Row],[50D EMA]])/Table2[[#This Row],[50D EMA]]</f>
        <v>-1.4373563671230554E-2</v>
      </c>
      <c r="U537" s="1">
        <f>(Table2[[#This Row],[Close Price]]-Table2[[#This Row],[200D EMA]])/Table2[[#This Row],[200D EMA]]</f>
        <v>-2.8330210817172463E-2</v>
      </c>
      <c r="V537">
        <v>1.66859173362946</v>
      </c>
      <c r="W537">
        <v>1135.9000000000001</v>
      </c>
      <c r="X537">
        <v>1175.7</v>
      </c>
      <c r="Y537">
        <v>1135.9000000000001</v>
      </c>
      <c r="Z537">
        <v>1218.95</v>
      </c>
      <c r="AA537">
        <v>1103.4000000000001</v>
      </c>
      <c r="AB537">
        <v>1247</v>
      </c>
      <c r="AC537" s="1">
        <f>(Table2[[#This Row],[Close Price]]/Table2[[#This Row],[Day Low]])-1</f>
        <v>6.4266220618012238E-3</v>
      </c>
      <c r="AD537" s="1">
        <f>(Table2[[#This Row],[Day High]]/Table2[[#This Row],[Close Price]])-1</f>
        <v>2.8428971308607442E-2</v>
      </c>
      <c r="AE537" s="1">
        <f>(Table2[[#This Row],[Close Price]]/Table2[[#This Row],[Current Week Low]])-1</f>
        <v>6.4266220618012238E-3</v>
      </c>
      <c r="AF537" s="1">
        <f>(Table2[[#This Row],[Current Week High]]/Table2[[#This Row],[Close Price]])-1</f>
        <v>6.626137158852341E-2</v>
      </c>
      <c r="AG537" s="1">
        <f>(Table2[[#This Row],[Close Price]]/Table2[[#This Row],[Current Month Low]])-1</f>
        <v>3.6070328076853286E-2</v>
      </c>
      <c r="AH537" s="1">
        <f>(Table2[[#This Row],[Current Month High]]/Table2[[#This Row],[Close Price]])-1</f>
        <v>9.0797760671798455E-2</v>
      </c>
      <c r="AI537">
        <v>31.814205738278499</v>
      </c>
      <c r="AJ537">
        <v>42.623666645873598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0.1</v>
      </c>
      <c r="AM537" t="s">
        <v>3150</v>
      </c>
      <c r="AN537">
        <v>-0.34</v>
      </c>
      <c r="AO537" t="s">
        <v>3149</v>
      </c>
      <c r="AQ537">
        <f>(Table2[[#This Row],[Sharpe Ratio]]-AVERAGE(Table2[Sharpe Ratio]))/_xlfn.STDEV.P(Table2[Sharpe Ratio])</f>
        <v>-0.65451053890290556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357</v>
      </c>
      <c r="AT537">
        <f>_xlfn.RANK.AVG(Table2[[#This Row],[6M Return vs Nifty Z-Score]],Table2[6M Return vs Nifty Z-Score])</f>
        <v>560</v>
      </c>
      <c r="AU537">
        <f>_xlfn.RANK.AVG(Table2[[#This Row],[Sharpe Ratio Z-Score]],Table2[Sharpe Ratio Z-Score])</f>
        <v>534</v>
      </c>
      <c r="AV537">
        <f>(Table2[[#This Row],[Rank 1Y]]+Table2[[#This Row],[Rank 6M]]+Table2[[#This Row],[Rank Sharpe]])/3</f>
        <v>483.66666666666669</v>
      </c>
    </row>
    <row r="538" spans="1:48" x14ac:dyDescent="0.3">
      <c r="A538" t="s">
        <v>230</v>
      </c>
      <c r="B538" t="s">
        <v>231</v>
      </c>
      <c r="C538" t="s">
        <v>3112</v>
      </c>
      <c r="D538" t="s">
        <v>232</v>
      </c>
      <c r="E538">
        <v>102573.93677252</v>
      </c>
      <c r="F538">
        <v>1636.1</v>
      </c>
      <c r="G538">
        <v>7.6709276749357302</v>
      </c>
      <c r="H538">
        <f>(Table2[[#This Row],[1Y Return vs Nifty]]-AVERAGE(Table2[1Y Return vs Nifty]))/_xlfn.STDEV.P(Table2[1Y Return vs Nifty])</f>
        <v>-0.1651068216293948</v>
      </c>
      <c r="I538">
        <v>-6.1063266338612801</v>
      </c>
      <c r="J538">
        <f>(Table2[[#This Row],[1M Return vs Nifty]]-AVERAGE(Table2[1M Return vs Nifty]))/_xlfn.STDEV.P(Table2[1M Return vs Nifty])</f>
        <v>-0.42432794628220766</v>
      </c>
      <c r="K538">
        <v>-16.003911211273099</v>
      </c>
      <c r="L538">
        <f>(Table2[[#This Row],[6M Return vs Nifty]]-AVERAGE(Table2[6M Return vs Nifty]))/_xlfn.STDEV.P(Table2[6M Return vs Nifty])</f>
        <v>-0.61727079266453355</v>
      </c>
      <c r="M538">
        <v>1.8665072504665601</v>
      </c>
      <c r="N538">
        <f>(Table2[[#This Row],[1W Return vs Nifty]]-AVERAGE(Table2[1W Return vs Nifty]))/_xlfn.STDEV.P(Table2[1W Return vs Nifty])</f>
        <v>0.16128453969348053</v>
      </c>
      <c r="O538">
        <v>1677.06</v>
      </c>
      <c r="P538">
        <v>1767.7100694113101</v>
      </c>
      <c r="Q538">
        <v>1721.8364773494</v>
      </c>
      <c r="R538">
        <v>41.340252494730201</v>
      </c>
      <c r="S538" s="1">
        <f>(Table2[[#This Row],[Close Price]]-Table2[[#This Row],[20D EMA]])/Table2[[#This Row],[20D EMA]]</f>
        <v>-2.442369384518147E-2</v>
      </c>
      <c r="T538" s="1">
        <f>(Table2[[#This Row],[Close Price]]-Table2[[#This Row],[50D EMA]])/Table2[[#This Row],[50D EMA]]</f>
        <v>-7.4452293783187809E-2</v>
      </c>
      <c r="U538" s="1">
        <f>(Table2[[#This Row],[Close Price]]-Table2[[#This Row],[200D EMA]])/Table2[[#This Row],[200D EMA]]</f>
        <v>-4.9793623539317176E-2</v>
      </c>
      <c r="V538">
        <v>0.70362109954930696</v>
      </c>
      <c r="W538">
        <v>1611.4</v>
      </c>
      <c r="X538">
        <v>1639.45</v>
      </c>
      <c r="Y538">
        <v>1601.7</v>
      </c>
      <c r="Z538">
        <v>1663.95</v>
      </c>
      <c r="AA538">
        <v>1586.75</v>
      </c>
      <c r="AB538">
        <v>1700.05</v>
      </c>
      <c r="AC538" s="1">
        <f>(Table2[[#This Row],[Close Price]]/Table2[[#This Row],[Day Low]])-1</f>
        <v>1.5328285962517008E-2</v>
      </c>
      <c r="AD538" s="1">
        <f>(Table2[[#This Row],[Day High]]/Table2[[#This Row],[Close Price]])-1</f>
        <v>2.0475521056171342E-3</v>
      </c>
      <c r="AE538" s="1">
        <f>(Table2[[#This Row],[Close Price]]/Table2[[#This Row],[Current Week Low]])-1</f>
        <v>2.1477180495723225E-2</v>
      </c>
      <c r="AF538" s="1">
        <f>(Table2[[#This Row],[Current Week High]]/Table2[[#This Row],[Close Price]])-1</f>
        <v>1.7022186907890813E-2</v>
      </c>
      <c r="AG538" s="1">
        <f>(Table2[[#This Row],[Close Price]]/Table2[[#This Row],[Current Month Low]])-1</f>
        <v>3.1101307704427317E-2</v>
      </c>
      <c r="AH538" s="1">
        <f>(Table2[[#This Row],[Current Month High]]/Table2[[#This Row],[Close Price]])-1</f>
        <v>3.9086852881853318E-2</v>
      </c>
      <c r="AI538">
        <v>28.7207383411771</v>
      </c>
      <c r="AJ538">
        <v>28.246129727611201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-0.02</v>
      </c>
      <c r="AM538" t="s">
        <v>3149</v>
      </c>
      <c r="AN538">
        <v>-0.68</v>
      </c>
      <c r="AO538" t="s">
        <v>3149</v>
      </c>
      <c r="AP538">
        <v>-4.1430738439869998E-3</v>
      </c>
      <c r="AQ538">
        <f>(Table2[[#This Row],[Sharpe Ratio]]-AVERAGE(Table2[Sharpe Ratio]))/_xlfn.STDEV.P(Table2[Sharpe Ratio])</f>
        <v>-0.70276296459144505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354</v>
      </c>
      <c r="AT538">
        <f>_xlfn.RANK.AVG(Table2[[#This Row],[6M Return vs Nifty Z-Score]],Table2[6M Return vs Nifty Z-Score])</f>
        <v>529</v>
      </c>
      <c r="AU538">
        <f>_xlfn.RANK.AVG(Table2[[#This Row],[Sharpe Ratio Z-Score]],Table2[Sharpe Ratio Z-Score])</f>
        <v>569</v>
      </c>
      <c r="AV538">
        <f>(Table2[[#This Row],[Rank 1Y]]+Table2[[#This Row],[Rank 6M]]+Table2[[#This Row],[Rank Sharpe]])/3</f>
        <v>484</v>
      </c>
    </row>
    <row r="539" spans="1:48" x14ac:dyDescent="0.3">
      <c r="A539" t="s">
        <v>443</v>
      </c>
      <c r="B539" t="s">
        <v>444</v>
      </c>
      <c r="C539" t="s">
        <v>3105</v>
      </c>
      <c r="D539" t="s">
        <v>27</v>
      </c>
      <c r="E539">
        <v>48779.175000000003</v>
      </c>
      <c r="F539">
        <v>1736.7</v>
      </c>
      <c r="G539">
        <v>-16.305723208672099</v>
      </c>
      <c r="H539">
        <f>(Table2[[#This Row],[1Y Return vs Nifty]]-AVERAGE(Table2[1Y Return vs Nifty]))/_xlfn.STDEV.P(Table2[1Y Return vs Nifty])</f>
        <v>-0.65275937588010224</v>
      </c>
      <c r="I539">
        <v>-1.7682850416440601</v>
      </c>
      <c r="J539">
        <f>(Table2[[#This Row],[1M Return vs Nifty]]-AVERAGE(Table2[1M Return vs Nifty]))/_xlfn.STDEV.P(Table2[1M Return vs Nifty])</f>
        <v>3.3587260958404336E-2</v>
      </c>
      <c r="K539">
        <v>-8.2676050255529496</v>
      </c>
      <c r="L539">
        <f>(Table2[[#This Row],[6M Return vs Nifty]]-AVERAGE(Table2[6M Return vs Nifty]))/_xlfn.STDEV.P(Table2[6M Return vs Nifty])</f>
        <v>-0.35554202711290339</v>
      </c>
      <c r="M539">
        <v>-0.26594359933925699</v>
      </c>
      <c r="N539">
        <f>(Table2[[#This Row],[1W Return vs Nifty]]-AVERAGE(Table2[1W Return vs Nifty]))/_xlfn.STDEV.P(Table2[1W Return vs Nifty])</f>
        <v>-0.35875922821636103</v>
      </c>
      <c r="O539">
        <v>1782.54</v>
      </c>
      <c r="P539">
        <v>1855.5268711982501</v>
      </c>
      <c r="Q539">
        <v>1846.31723277322</v>
      </c>
      <c r="R539">
        <v>27.837849094791999</v>
      </c>
      <c r="S539" s="1">
        <f>(Table2[[#This Row],[Close Price]]-Table2[[#This Row],[20D EMA]])/Table2[[#This Row],[20D EMA]]</f>
        <v>-2.5716112962401921E-2</v>
      </c>
      <c r="T539" s="1">
        <f>(Table2[[#This Row],[Close Price]]-Table2[[#This Row],[50D EMA]])/Table2[[#This Row],[50D EMA]]</f>
        <v>-6.4039423542012516E-2</v>
      </c>
      <c r="U539" s="1">
        <f>(Table2[[#This Row],[Close Price]]-Table2[[#This Row],[200D EMA]])/Table2[[#This Row],[200D EMA]]</f>
        <v>-5.9370746709963701E-2</v>
      </c>
      <c r="V539">
        <v>0.45237546551626101</v>
      </c>
      <c r="W539">
        <v>1699.25</v>
      </c>
      <c r="X539">
        <v>1733.85</v>
      </c>
      <c r="Y539">
        <v>1699.25</v>
      </c>
      <c r="Z539">
        <v>1773</v>
      </c>
      <c r="AA539">
        <v>1699.25</v>
      </c>
      <c r="AB539">
        <v>1829.1</v>
      </c>
      <c r="AC539" s="1">
        <f>(Table2[[#This Row],[Close Price]]/Table2[[#This Row],[Day Low]])-1</f>
        <v>2.2039134912461344E-2</v>
      </c>
      <c r="AD539" s="1">
        <f>(Table2[[#This Row],[Day High]]/Table2[[#This Row],[Close Price]])-1</f>
        <v>-1.6410433580930084E-3</v>
      </c>
      <c r="AE539" s="1">
        <f>(Table2[[#This Row],[Close Price]]/Table2[[#This Row],[Current Week Low]])-1</f>
        <v>2.2039134912461344E-2</v>
      </c>
      <c r="AF539" s="1">
        <f>(Table2[[#This Row],[Current Week High]]/Table2[[#This Row],[Close Price]])-1</f>
        <v>2.0901710139920482E-2</v>
      </c>
      <c r="AG539" s="1">
        <f>(Table2[[#This Row],[Close Price]]/Table2[[#This Row],[Current Month Low]])-1</f>
        <v>2.2039134912461344E-2</v>
      </c>
      <c r="AH539" s="1">
        <f>(Table2[[#This Row],[Current Month High]]/Table2[[#This Row],[Close Price]])-1</f>
        <v>5.3204353083434075E-2</v>
      </c>
      <c r="AI539">
        <v>25.237519433408099</v>
      </c>
      <c r="AJ539">
        <v>9.5329696319888999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</v>
      </c>
      <c r="AM539" t="s">
        <v>3149</v>
      </c>
      <c r="AN539">
        <v>-4.43</v>
      </c>
      <c r="AO539" t="s">
        <v>3149</v>
      </c>
      <c r="AP539">
        <v>1.5853698160137E-2</v>
      </c>
      <c r="AQ539">
        <f>(Table2[[#This Row],[Sharpe Ratio]]-AVERAGE(Table2[Sharpe Ratio]))/_xlfn.STDEV.P(Table2[Sharpe Ratio])</f>
        <v>-0.46986999877089958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550</v>
      </c>
      <c r="AT539">
        <f>_xlfn.RANK.AVG(Table2[[#This Row],[6M Return vs Nifty Z-Score]],Table2[6M Return vs Nifty Z-Score])</f>
        <v>443</v>
      </c>
      <c r="AU539">
        <f>_xlfn.RANK.AVG(Table2[[#This Row],[Sharpe Ratio Z-Score]],Table2[Sharpe Ratio Z-Score])</f>
        <v>464</v>
      </c>
      <c r="AV539">
        <f>(Table2[[#This Row],[Rank 1Y]]+Table2[[#This Row],[Rank 6M]]+Table2[[#This Row],[Rank Sharpe]])/3</f>
        <v>485.66666666666669</v>
      </c>
    </row>
    <row r="540" spans="1:48" x14ac:dyDescent="0.3">
      <c r="A540" t="s">
        <v>414</v>
      </c>
      <c r="B540" t="s">
        <v>415</v>
      </c>
      <c r="C540" t="s">
        <v>3109</v>
      </c>
      <c r="D540" t="s">
        <v>416</v>
      </c>
      <c r="E540">
        <v>52619.97253205</v>
      </c>
      <c r="F540">
        <v>2721.95</v>
      </c>
      <c r="G540">
        <v>-5.72110863434688</v>
      </c>
      <c r="H540">
        <f>(Table2[[#This Row],[1Y Return vs Nifty]]-AVERAGE(Table2[1Y Return vs Nifty]))/_xlfn.STDEV.P(Table2[1Y Return vs Nifty])</f>
        <v>-0.43748267364235099</v>
      </c>
      <c r="I540">
        <v>-2.39121187883755</v>
      </c>
      <c r="J540">
        <f>(Table2[[#This Row],[1M Return vs Nifty]]-AVERAGE(Table2[1M Return vs Nifty]))/_xlfn.STDEV.P(Table2[1M Return vs Nifty])</f>
        <v>-3.2167680686450373E-2</v>
      </c>
      <c r="K540">
        <v>-14.4781889826334</v>
      </c>
      <c r="L540">
        <f>(Table2[[#This Row],[6M Return vs Nifty]]-AVERAGE(Table2[6M Return vs Nifty]))/_xlfn.STDEV.P(Table2[6M Return vs Nifty])</f>
        <v>-0.56565373073727498</v>
      </c>
      <c r="M540">
        <v>4.85397611919384</v>
      </c>
      <c r="N540">
        <f>(Table2[[#This Row],[1W Return vs Nifty]]-AVERAGE(Table2[1W Return vs Nifty]))/_xlfn.STDEV.P(Table2[1W Return vs Nifty])</f>
        <v>0.88984274639154337</v>
      </c>
      <c r="O540">
        <v>2816.03</v>
      </c>
      <c r="P540">
        <v>2897.0839209402902</v>
      </c>
      <c r="Q540">
        <v>2830.0870604514098</v>
      </c>
      <c r="R540">
        <v>37.625022286212001</v>
      </c>
      <c r="S540" s="1">
        <f>(Table2[[#This Row],[Close Price]]-Table2[[#This Row],[20D EMA]])/Table2[[#This Row],[20D EMA]]</f>
        <v>-3.340873499216996E-2</v>
      </c>
      <c r="T540" s="1">
        <f>(Table2[[#This Row],[Close Price]]-Table2[[#This Row],[50D EMA]])/Table2[[#This Row],[50D EMA]]</f>
        <v>-6.0451794190155242E-2</v>
      </c>
      <c r="U540" s="1">
        <f>(Table2[[#This Row],[Close Price]]-Table2[[#This Row],[200D EMA]])/Table2[[#This Row],[200D EMA]]</f>
        <v>-3.82097999607693E-2</v>
      </c>
      <c r="V540">
        <v>0.87545645834087105</v>
      </c>
      <c r="W540">
        <v>2711.65</v>
      </c>
      <c r="X540">
        <v>2764.5</v>
      </c>
      <c r="Y540">
        <v>2711.65</v>
      </c>
      <c r="Z540">
        <v>2811.95</v>
      </c>
      <c r="AA540">
        <v>2644.35</v>
      </c>
      <c r="AB540">
        <v>2893.3</v>
      </c>
      <c r="AC540" s="1">
        <f>(Table2[[#This Row],[Close Price]]/Table2[[#This Row],[Day Low]])-1</f>
        <v>3.7984253130012302E-3</v>
      </c>
      <c r="AD540" s="1">
        <f>(Table2[[#This Row],[Day High]]/Table2[[#This Row],[Close Price]])-1</f>
        <v>1.563217546244422E-2</v>
      </c>
      <c r="AE540" s="1">
        <f>(Table2[[#This Row],[Close Price]]/Table2[[#This Row],[Current Week Low]])-1</f>
        <v>3.7984253130012302E-3</v>
      </c>
      <c r="AF540" s="1">
        <f>(Table2[[#This Row],[Current Week High]]/Table2[[#This Row],[Close Price]])-1</f>
        <v>3.3064530942890302E-2</v>
      </c>
      <c r="AG540" s="1">
        <f>(Table2[[#This Row],[Close Price]]/Table2[[#This Row],[Current Month Low]])-1</f>
        <v>2.934558587176439E-2</v>
      </c>
      <c r="AH540" s="1">
        <f>(Table2[[#This Row],[Current Month High]]/Table2[[#This Row],[Close Price]])-1</f>
        <v>6.2951193078491618E-2</v>
      </c>
      <c r="AI540">
        <v>23.9919910358382</v>
      </c>
      <c r="AJ540">
        <v>24.074664964901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0.06</v>
      </c>
      <c r="AM540" t="s">
        <v>3150</v>
      </c>
      <c r="AN540">
        <v>-4.6100000000000003</v>
      </c>
      <c r="AO540" t="s">
        <v>3149</v>
      </c>
      <c r="AP540">
        <v>6.3144589521940001E-3</v>
      </c>
      <c r="AQ540">
        <f>(Table2[[#This Row],[Sharpe Ratio]]-AVERAGE(Table2[Sharpe Ratio]))/_xlfn.STDEV.P(Table2[Sharpe Ratio])</f>
        <v>-0.58096901566979231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460</v>
      </c>
      <c r="AT540">
        <f>_xlfn.RANK.AVG(Table2[[#This Row],[6M Return vs Nifty Z-Score]],Table2[6M Return vs Nifty Z-Score])</f>
        <v>508</v>
      </c>
      <c r="AU540">
        <f>_xlfn.RANK.AVG(Table2[[#This Row],[Sharpe Ratio Z-Score]],Table2[Sharpe Ratio Z-Score])</f>
        <v>493</v>
      </c>
      <c r="AV540">
        <f>(Table2[[#This Row],[Rank 1Y]]+Table2[[#This Row],[Rank 6M]]+Table2[[#This Row],[Rank Sharpe]])/3</f>
        <v>487</v>
      </c>
    </row>
    <row r="541" spans="1:48" x14ac:dyDescent="0.3">
      <c r="A541" t="s">
        <v>758</v>
      </c>
      <c r="B541" t="s">
        <v>759</v>
      </c>
      <c r="C541" t="s">
        <v>3111</v>
      </c>
      <c r="D541" t="s">
        <v>69</v>
      </c>
      <c r="E541">
        <v>21619.571308099999</v>
      </c>
      <c r="F541">
        <v>914.95</v>
      </c>
      <c r="G541">
        <v>-26.0024819881457</v>
      </c>
      <c r="H541">
        <f>(Table2[[#This Row],[1Y Return vs Nifty]]-AVERAGE(Table2[1Y Return vs Nifty]))/_xlfn.STDEV.P(Table2[1Y Return vs Nifty])</f>
        <v>-0.84997829564158234</v>
      </c>
      <c r="I541">
        <v>12.704363214961001</v>
      </c>
      <c r="J541">
        <f>(Table2[[#This Row],[1M Return vs Nifty]]-AVERAGE(Table2[1M Return vs Nifty]))/_xlfn.STDEV.P(Table2[1M Return vs Nifty])</f>
        <v>1.5612917757407376</v>
      </c>
      <c r="K541">
        <v>14.9117135808531</v>
      </c>
      <c r="L541">
        <f>(Table2[[#This Row],[6M Return vs Nifty]]-AVERAGE(Table2[6M Return vs Nifty]))/_xlfn.STDEV.P(Table2[6M Return vs Nifty])</f>
        <v>0.42864286675552088</v>
      </c>
      <c r="M541">
        <v>2.9998936042737001</v>
      </c>
      <c r="N541">
        <f>(Table2[[#This Row],[1W Return vs Nifty]]-AVERAGE(Table2[1W Return vs Nifty]))/_xlfn.STDEV.P(Table2[1W Return vs Nifty])</f>
        <v>0.4376850532083098</v>
      </c>
      <c r="O541">
        <v>883.01</v>
      </c>
      <c r="P541">
        <v>865.08894865607601</v>
      </c>
      <c r="Q541">
        <v>850.94004489645397</v>
      </c>
      <c r="R541">
        <v>65.846314911877499</v>
      </c>
      <c r="S541" s="1">
        <f>(Table2[[#This Row],[Close Price]]-Table2[[#This Row],[20D EMA]])/Table2[[#This Row],[20D EMA]]</f>
        <v>3.6171730784475886E-2</v>
      </c>
      <c r="T541" s="1">
        <f>(Table2[[#This Row],[Close Price]]-Table2[[#This Row],[50D EMA]])/Table2[[#This Row],[50D EMA]]</f>
        <v>5.76369070734098E-2</v>
      </c>
      <c r="U541" s="1">
        <f>(Table2[[#This Row],[Close Price]]-Table2[[#This Row],[200D EMA]])/Table2[[#This Row],[200D EMA]]</f>
        <v>7.5222638172275799E-2</v>
      </c>
      <c r="V541">
        <v>1.74984969573916</v>
      </c>
      <c r="W541">
        <v>897.05</v>
      </c>
      <c r="X541">
        <v>921.15</v>
      </c>
      <c r="Y541">
        <v>889.9</v>
      </c>
      <c r="Z541">
        <v>925</v>
      </c>
      <c r="AA541">
        <v>855.55</v>
      </c>
      <c r="AB541">
        <v>927</v>
      </c>
      <c r="AC541" s="1">
        <f>(Table2[[#This Row],[Close Price]]/Table2[[#This Row],[Day Low]])-1</f>
        <v>1.9954294632406278E-2</v>
      </c>
      <c r="AD541" s="1">
        <f>(Table2[[#This Row],[Day High]]/Table2[[#This Row],[Close Price]])-1</f>
        <v>6.7763265752225355E-3</v>
      </c>
      <c r="AE541" s="1">
        <f>(Table2[[#This Row],[Close Price]]/Table2[[#This Row],[Current Week Low]])-1</f>
        <v>2.8149230250590129E-2</v>
      </c>
      <c r="AF541" s="1">
        <f>(Table2[[#This Row],[Current Week High]]/Table2[[#This Row],[Close Price]])-1</f>
        <v>1.098420678725609E-2</v>
      </c>
      <c r="AG541" s="1">
        <f>(Table2[[#This Row],[Close Price]]/Table2[[#This Row],[Current Month Low]])-1</f>
        <v>6.9429022266378482E-2</v>
      </c>
      <c r="AH541" s="1">
        <f>(Table2[[#This Row],[Current Month High]]/Table2[[#This Row],[Close Price]])-1</f>
        <v>1.3170118585714929E-2</v>
      </c>
      <c r="AI541">
        <v>15.656593256461999</v>
      </c>
      <c r="AJ541">
        <v>30.707142857142799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0.24</v>
      </c>
      <c r="AM541" t="s">
        <v>3150</v>
      </c>
      <c r="AN541">
        <v>2.5299999999999998</v>
      </c>
      <c r="AO541" t="s">
        <v>3150</v>
      </c>
      <c r="AP541">
        <v>-5.0253123016707001E-2</v>
      </c>
      <c r="AQ541">
        <f>(Table2[[#This Row],[Sharpe Ratio]]-AVERAGE(Table2[Sharpe Ratio]))/_xlfn.STDEV.P(Table2[Sharpe Ratio])</f>
        <v>-1.2397849451266671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0.33785645493631894</v>
      </c>
      <c r="AS541">
        <f>_xlfn.RANK.AVG(Table2[[#This Row],[1Y Return vs Nifty Z-Score]],Table2[1Y Return vs Nifty Z-Score])</f>
        <v>614</v>
      </c>
      <c r="AT541">
        <f>_xlfn.RANK.AVG(Table2[[#This Row],[6M Return vs Nifty Z-Score]],Table2[6M Return vs Nifty Z-Score])</f>
        <v>189</v>
      </c>
      <c r="AU541">
        <f>_xlfn.RANK.AVG(Table2[[#This Row],[Sharpe Ratio Z-Score]],Table2[Sharpe Ratio Z-Score])</f>
        <v>661</v>
      </c>
      <c r="AV541">
        <f>(Table2[[#This Row],[Rank 1Y]]+Table2[[#This Row],[Rank 6M]]+Table2[[#This Row],[Rank Sharpe]])/3</f>
        <v>488</v>
      </c>
    </row>
    <row r="542" spans="1:48" x14ac:dyDescent="0.3">
      <c r="A542" t="s">
        <v>326</v>
      </c>
      <c r="B542" t="s">
        <v>327</v>
      </c>
      <c r="C542" t="s">
        <v>3106</v>
      </c>
      <c r="D542" t="s">
        <v>197</v>
      </c>
      <c r="E542">
        <v>76449.557060079998</v>
      </c>
      <c r="F542">
        <v>591.04999999999995</v>
      </c>
      <c r="G542">
        <v>-5.8078391755211696</v>
      </c>
      <c r="H542">
        <f>(Table2[[#This Row],[1Y Return vs Nifty]]-AVERAGE(Table2[1Y Return vs Nifty]))/_xlfn.STDEV.P(Table2[1Y Return vs Nifty])</f>
        <v>-0.43924665519842832</v>
      </c>
      <c r="I542">
        <v>-5.7325673758156501</v>
      </c>
      <c r="J542">
        <f>(Table2[[#This Row],[1M Return vs Nifty]]-AVERAGE(Table2[1M Return vs Nifty]))/_xlfn.STDEV.P(Table2[1M Return vs Nifty])</f>
        <v>-0.38487464818264161</v>
      </c>
      <c r="K542">
        <v>-3.49101443482347</v>
      </c>
      <c r="L542">
        <f>(Table2[[#This Row],[6M Return vs Nifty]]-AVERAGE(Table2[6M Return vs Nifty]))/_xlfn.STDEV.P(Table2[6M Return vs Nifty])</f>
        <v>-0.19394408504014085</v>
      </c>
      <c r="M542">
        <v>-0.41866082211165401</v>
      </c>
      <c r="N542">
        <f>(Table2[[#This Row],[1W Return vs Nifty]]-AVERAGE(Table2[1W Return vs Nifty]))/_xlfn.STDEV.P(Table2[1W Return vs Nifty])</f>
        <v>-0.39600259068941224</v>
      </c>
      <c r="O542">
        <v>622.48</v>
      </c>
      <c r="P542">
        <v>644.66920815504204</v>
      </c>
      <c r="Q542">
        <v>618.55399281832899</v>
      </c>
      <c r="R542">
        <v>24.749010129135801</v>
      </c>
      <c r="S542" s="1">
        <f>(Table2[[#This Row],[Close Price]]-Table2[[#This Row],[20D EMA]])/Table2[[#This Row],[20D EMA]]</f>
        <v>-5.049158205886143E-2</v>
      </c>
      <c r="T542" s="1">
        <f>(Table2[[#This Row],[Close Price]]-Table2[[#This Row],[50D EMA]])/Table2[[#This Row],[50D EMA]]</f>
        <v>-8.3173211124032378E-2</v>
      </c>
      <c r="U542" s="1">
        <f>(Table2[[#This Row],[Close Price]]-Table2[[#This Row],[200D EMA]])/Table2[[#This Row],[200D EMA]]</f>
        <v>-4.446498306964617E-2</v>
      </c>
      <c r="V542">
        <v>0.79811367345157802</v>
      </c>
      <c r="W542">
        <v>584.20000000000005</v>
      </c>
      <c r="X542">
        <v>592</v>
      </c>
      <c r="Y542">
        <v>579.6</v>
      </c>
      <c r="Z542">
        <v>599.85</v>
      </c>
      <c r="AA542">
        <v>579.6</v>
      </c>
      <c r="AB542">
        <v>650.95000000000005</v>
      </c>
      <c r="AC542" s="1">
        <f>(Table2[[#This Row],[Close Price]]/Table2[[#This Row],[Day Low]])-1</f>
        <v>1.1725436494351094E-2</v>
      </c>
      <c r="AD542" s="1">
        <f>(Table2[[#This Row],[Day High]]/Table2[[#This Row],[Close Price]])-1</f>
        <v>1.6073090263091228E-3</v>
      </c>
      <c r="AE542" s="1">
        <f>(Table2[[#This Row],[Close Price]]/Table2[[#This Row],[Current Week Low]])-1</f>
        <v>1.9755003450655506E-2</v>
      </c>
      <c r="AF542" s="1">
        <f>(Table2[[#This Row],[Current Week High]]/Table2[[#This Row],[Close Price]])-1</f>
        <v>1.4888757296337207E-2</v>
      </c>
      <c r="AG542" s="1">
        <f>(Table2[[#This Row],[Close Price]]/Table2[[#This Row],[Current Month Low]])-1</f>
        <v>1.9755003450655506E-2</v>
      </c>
      <c r="AH542" s="1">
        <f>(Table2[[#This Row],[Current Month High]]/Table2[[#This Row],[Close Price]])-1</f>
        <v>0.10134506386938513</v>
      </c>
      <c r="AI542">
        <v>21.7917265882751</v>
      </c>
      <c r="AJ542">
        <v>21.540201521694399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0.04</v>
      </c>
      <c r="AM542" t="s">
        <v>3150</v>
      </c>
      <c r="AN542">
        <v>-8.5</v>
      </c>
      <c r="AO542" t="s">
        <v>3149</v>
      </c>
      <c r="AP542">
        <v>-3.5590603375029999E-2</v>
      </c>
      <c r="AQ542">
        <f>(Table2[[#This Row],[Sharpe Ratio]]-AVERAGE(Table2[Sharpe Ratio]))/_xlfn.STDEV.P(Table2[Sharpe Ratio])</f>
        <v>-1.069017499008468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461</v>
      </c>
      <c r="AT542">
        <f>_xlfn.RANK.AVG(Table2[[#This Row],[6M Return vs Nifty Z-Score]],Table2[6M Return vs Nifty Z-Score])</f>
        <v>377</v>
      </c>
      <c r="AU542">
        <f>_xlfn.RANK.AVG(Table2[[#This Row],[Sharpe Ratio Z-Score]],Table2[Sharpe Ratio Z-Score])</f>
        <v>629</v>
      </c>
      <c r="AV542">
        <f>(Table2[[#This Row],[Rank 1Y]]+Table2[[#This Row],[Rank 6M]]+Table2[[#This Row],[Rank Sharpe]])/3</f>
        <v>489</v>
      </c>
    </row>
    <row r="543" spans="1:48" x14ac:dyDescent="0.3">
      <c r="A543" t="s">
        <v>1360</v>
      </c>
      <c r="B543" t="s">
        <v>1361</v>
      </c>
      <c r="C543" t="s">
        <v>3113</v>
      </c>
      <c r="D543" t="s">
        <v>232</v>
      </c>
      <c r="E543">
        <v>7844.5365945000003</v>
      </c>
      <c r="F543">
        <v>406.5</v>
      </c>
      <c r="G543">
        <v>11.1659399387517</v>
      </c>
      <c r="H543">
        <f>(Table2[[#This Row],[1Y Return vs Nifty]]-AVERAGE(Table2[1Y Return vs Nifty]))/_xlfn.STDEV.P(Table2[1Y Return vs Nifty])</f>
        <v>-9.4023013225084925E-2</v>
      </c>
      <c r="I543">
        <v>-10.6792965847815</v>
      </c>
      <c r="J543">
        <f>(Table2[[#This Row],[1M Return vs Nifty]]-AVERAGE(Table2[1M Return vs Nifty]))/_xlfn.STDEV.P(Table2[1M Return vs Nifty])</f>
        <v>-0.90704173273773148</v>
      </c>
      <c r="K543">
        <v>-24.5101885956683</v>
      </c>
      <c r="L543">
        <f>(Table2[[#This Row],[6M Return vs Nifty]]-AVERAGE(Table2[6M Return vs Nifty]))/_xlfn.STDEV.P(Table2[6M Return vs Nifty])</f>
        <v>-0.90504863208962383</v>
      </c>
      <c r="M543">
        <v>3.62033397126751</v>
      </c>
      <c r="N543">
        <f>(Table2[[#This Row],[1W Return vs Nifty]]-AVERAGE(Table2[1W Return vs Nifty]))/_xlfn.STDEV.P(Table2[1W Return vs Nifty])</f>
        <v>0.58899271230122974</v>
      </c>
      <c r="O543">
        <v>429.55</v>
      </c>
      <c r="P543">
        <v>438.60784935141299</v>
      </c>
      <c r="Q543">
        <v>418.59893137788498</v>
      </c>
      <c r="R543">
        <v>34.795213527119401</v>
      </c>
      <c r="S543" s="1">
        <f>(Table2[[#This Row],[Close Price]]-Table2[[#This Row],[20D EMA]])/Table2[[#This Row],[20D EMA]]</f>
        <v>-5.3660807822139472E-2</v>
      </c>
      <c r="T543" s="1">
        <f>(Table2[[#This Row],[Close Price]]-Table2[[#This Row],[50D EMA]])/Table2[[#This Row],[50D EMA]]</f>
        <v>-7.3204000792261609E-2</v>
      </c>
      <c r="U543" s="1">
        <f>(Table2[[#This Row],[Close Price]]-Table2[[#This Row],[200D EMA]])/Table2[[#This Row],[200D EMA]]</f>
        <v>-2.8903397670078667E-2</v>
      </c>
      <c r="V543">
        <v>0.156924756614894</v>
      </c>
      <c r="W543">
        <v>404.8</v>
      </c>
      <c r="X543">
        <v>415</v>
      </c>
      <c r="Y543">
        <v>404.8</v>
      </c>
      <c r="Z543">
        <v>425.7</v>
      </c>
      <c r="AA543">
        <v>395.15</v>
      </c>
      <c r="AB543">
        <v>462</v>
      </c>
      <c r="AC543" s="1">
        <f>(Table2[[#This Row],[Close Price]]/Table2[[#This Row],[Day Low]])-1</f>
        <v>4.1996047430830075E-3</v>
      </c>
      <c r="AD543" s="1">
        <f>(Table2[[#This Row],[Day High]]/Table2[[#This Row],[Close Price]])-1</f>
        <v>2.091020910209096E-2</v>
      </c>
      <c r="AE543" s="1">
        <f>(Table2[[#This Row],[Close Price]]/Table2[[#This Row],[Current Week Low]])-1</f>
        <v>4.1996047430830075E-3</v>
      </c>
      <c r="AF543" s="1">
        <f>(Table2[[#This Row],[Current Week High]]/Table2[[#This Row],[Close Price]])-1</f>
        <v>4.7232472324723274E-2</v>
      </c>
      <c r="AG543" s="1">
        <f>(Table2[[#This Row],[Close Price]]/Table2[[#This Row],[Current Month Low]])-1</f>
        <v>2.8723269644438831E-2</v>
      </c>
      <c r="AH543" s="1">
        <f>(Table2[[#This Row],[Current Month High]]/Table2[[#This Row],[Close Price]])-1</f>
        <v>0.13653136531365306</v>
      </c>
      <c r="AI543">
        <v>34.956949569495698</v>
      </c>
      <c r="AJ543">
        <v>30.791505791505699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0.16</v>
      </c>
      <c r="AM543" t="s">
        <v>3150</v>
      </c>
      <c r="AN543">
        <v>-8.25</v>
      </c>
      <c r="AO543" t="s">
        <v>3149</v>
      </c>
      <c r="AP543">
        <v>8.2812528077E-4</v>
      </c>
      <c r="AQ543">
        <f>(Table2[[#This Row],[Sharpe Ratio]]-AVERAGE(Table2[Sharpe Ratio]))/_xlfn.STDEV.P(Table2[Sharpe Ratio])</f>
        <v>-0.64486575460123319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330</v>
      </c>
      <c r="AT543">
        <f>_xlfn.RANK.AVG(Table2[[#This Row],[6M Return vs Nifty Z-Score]],Table2[6M Return vs Nifty Z-Score])</f>
        <v>633</v>
      </c>
      <c r="AU543">
        <f>_xlfn.RANK.AVG(Table2[[#This Row],[Sharpe Ratio Z-Score]],Table2[Sharpe Ratio Z-Score])</f>
        <v>509</v>
      </c>
      <c r="AV543">
        <f>(Table2[[#This Row],[Rank 1Y]]+Table2[[#This Row],[Rank 6M]]+Table2[[#This Row],[Rank Sharpe]])/3</f>
        <v>490.66666666666669</v>
      </c>
    </row>
    <row r="544" spans="1:48" x14ac:dyDescent="0.3">
      <c r="A544" t="s">
        <v>850</v>
      </c>
      <c r="B544" t="s">
        <v>851</v>
      </c>
      <c r="C544" t="s">
        <v>3104</v>
      </c>
      <c r="D544" t="s">
        <v>487</v>
      </c>
      <c r="E544">
        <v>17326.266162399999</v>
      </c>
      <c r="F544">
        <v>408.2</v>
      </c>
      <c r="G544">
        <v>-46.526815471853602</v>
      </c>
      <c r="H544">
        <f>(Table2[[#This Row],[1Y Return vs Nifty]]-AVERAGE(Table2[1Y Return vs Nifty]))/_xlfn.STDEV.P(Table2[1Y Return vs Nifty])</f>
        <v>-1.2674153971037461</v>
      </c>
      <c r="I544">
        <v>-2.4274974610434299</v>
      </c>
      <c r="J544">
        <f>(Table2[[#This Row],[1M Return vs Nifty]]-AVERAGE(Table2[1M Return vs Nifty]))/_xlfn.STDEV.P(Table2[1M Return vs Nifty])</f>
        <v>-3.5997915953318631E-2</v>
      </c>
      <c r="K544">
        <v>-1.09358712240107</v>
      </c>
      <c r="L544">
        <f>(Table2[[#This Row],[6M Return vs Nifty]]-AVERAGE(Table2[6M Return vs Nifty]))/_xlfn.STDEV.P(Table2[6M Return vs Nifty])</f>
        <v>-0.11283616662058731</v>
      </c>
      <c r="M544">
        <v>-0.81876463744572503</v>
      </c>
      <c r="N544">
        <f>(Table2[[#This Row],[1W Return vs Nifty]]-AVERAGE(Table2[1W Return vs Nifty]))/_xlfn.STDEV.P(Table2[1W Return vs Nifty])</f>
        <v>-0.49357646710507774</v>
      </c>
      <c r="O544">
        <v>432.48</v>
      </c>
      <c r="P544">
        <v>445.43583544738499</v>
      </c>
      <c r="Q544">
        <v>465.94652495192503</v>
      </c>
      <c r="R544">
        <v>26.6199691927701</v>
      </c>
      <c r="S544" s="1">
        <f>(Table2[[#This Row],[Close Price]]-Table2[[#This Row],[20D EMA]])/Table2[[#This Row],[20D EMA]]</f>
        <v>-5.6141324454310089E-2</v>
      </c>
      <c r="T544" s="1">
        <f>(Table2[[#This Row],[Close Price]]-Table2[[#This Row],[50D EMA]])/Table2[[#This Row],[50D EMA]]</f>
        <v>-8.3594162131087252E-2</v>
      </c>
      <c r="U544" s="1">
        <f>(Table2[[#This Row],[Close Price]]-Table2[[#This Row],[200D EMA]])/Table2[[#This Row],[200D EMA]]</f>
        <v>-0.12393380325753724</v>
      </c>
      <c r="V544">
        <v>0.27310274789128902</v>
      </c>
      <c r="W544">
        <v>404</v>
      </c>
      <c r="X544">
        <v>414.85</v>
      </c>
      <c r="Y544">
        <v>404</v>
      </c>
      <c r="Z544">
        <v>428.85</v>
      </c>
      <c r="AA544">
        <v>404</v>
      </c>
      <c r="AB544">
        <v>475.3</v>
      </c>
      <c r="AC544" s="1">
        <f>(Table2[[#This Row],[Close Price]]/Table2[[#This Row],[Day Low]])-1</f>
        <v>1.0396039603960405E-2</v>
      </c>
      <c r="AD544" s="1">
        <f>(Table2[[#This Row],[Day High]]/Table2[[#This Row],[Close Price]])-1</f>
        <v>1.6291033806957511E-2</v>
      </c>
      <c r="AE544" s="1">
        <f>(Table2[[#This Row],[Close Price]]/Table2[[#This Row],[Current Week Low]])-1</f>
        <v>1.0396039603960405E-2</v>
      </c>
      <c r="AF544" s="1">
        <f>(Table2[[#This Row],[Current Week High]]/Table2[[#This Row],[Close Price]])-1</f>
        <v>5.0587947084762552E-2</v>
      </c>
      <c r="AG544" s="1">
        <f>(Table2[[#This Row],[Close Price]]/Table2[[#This Row],[Current Month Low]])-1</f>
        <v>1.0396039603960405E-2</v>
      </c>
      <c r="AH544" s="1">
        <f>(Table2[[#This Row],[Current Month High]]/Table2[[#This Row],[Close Price]])-1</f>
        <v>0.16438020578147983</v>
      </c>
      <c r="AI544">
        <v>60.550741020601897</v>
      </c>
      <c r="AJ544">
        <v>34.152754042329398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-0.09</v>
      </c>
      <c r="AM544" t="s">
        <v>3149</v>
      </c>
      <c r="AN544">
        <v>-9.9600000000000009</v>
      </c>
      <c r="AO544" t="s">
        <v>3149</v>
      </c>
      <c r="AP544">
        <v>3.3365461083623003E-2</v>
      </c>
      <c r="AQ544">
        <f>(Table2[[#This Row],[Sharpe Ratio]]-AVERAGE(Table2[Sharpe Ratio]))/_xlfn.STDEV.P(Table2[Sharpe Ratio])</f>
        <v>-0.26591876088331318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711</v>
      </c>
      <c r="AT544">
        <f>_xlfn.RANK.AVG(Table2[[#This Row],[6M Return vs Nifty Z-Score]],Table2[6M Return vs Nifty Z-Score])</f>
        <v>345</v>
      </c>
      <c r="AU544">
        <f>_xlfn.RANK.AVG(Table2[[#This Row],[Sharpe Ratio Z-Score]],Table2[Sharpe Ratio Z-Score])</f>
        <v>417</v>
      </c>
      <c r="AV544">
        <f>(Table2[[#This Row],[Rank 1Y]]+Table2[[#This Row],[Rank 6M]]+Table2[[#This Row],[Rank Sharpe]])/3</f>
        <v>491</v>
      </c>
    </row>
    <row r="545" spans="1:48" x14ac:dyDescent="0.3">
      <c r="A545" t="s">
        <v>1240</v>
      </c>
      <c r="B545" t="s">
        <v>1241</v>
      </c>
      <c r="C545" t="s">
        <v>3104</v>
      </c>
      <c r="D545" t="s">
        <v>137</v>
      </c>
      <c r="E545">
        <v>9144.1892951049995</v>
      </c>
      <c r="F545">
        <v>84.55</v>
      </c>
      <c r="G545">
        <v>-25.105340869130501</v>
      </c>
      <c r="H545">
        <f>(Table2[[#This Row],[1Y Return vs Nifty]]-AVERAGE(Table2[1Y Return vs Nifty]))/_xlfn.STDEV.P(Table2[1Y Return vs Nifty])</f>
        <v>-0.83173166226751916</v>
      </c>
      <c r="I545">
        <v>2.13423227559761</v>
      </c>
      <c r="J545">
        <f>(Table2[[#This Row],[1M Return vs Nifty]]-AVERAGE(Table2[1M Return vs Nifty]))/_xlfn.STDEV.P(Table2[1M Return vs Nifty])</f>
        <v>0.4455293754118137</v>
      </c>
      <c r="K545">
        <v>-0.15514594257968201</v>
      </c>
      <c r="L545">
        <f>(Table2[[#This Row],[6M Return vs Nifty]]-AVERAGE(Table2[6M Return vs Nifty]))/_xlfn.STDEV.P(Table2[6M Return vs Nifty])</f>
        <v>-8.108754581356277E-2</v>
      </c>
      <c r="M545">
        <v>3.9040819393645099</v>
      </c>
      <c r="N545">
        <f>(Table2[[#This Row],[1W Return vs Nifty]]-AVERAGE(Table2[1W Return vs Nifty]))/_xlfn.STDEV.P(Table2[1W Return vs Nifty])</f>
        <v>0.65819072569476811</v>
      </c>
      <c r="O545">
        <v>84.6</v>
      </c>
      <c r="P545">
        <v>85.517140937646104</v>
      </c>
      <c r="Q545">
        <v>85.576376075635807</v>
      </c>
      <c r="R545">
        <v>52.268101752270297</v>
      </c>
      <c r="S545" s="1">
        <f>(Table2[[#This Row],[Close Price]]-Table2[[#This Row],[20D EMA]])/Table2[[#This Row],[20D EMA]]</f>
        <v>-5.9101654846332346E-4</v>
      </c>
      <c r="T545" s="1">
        <f>(Table2[[#This Row],[Close Price]]-Table2[[#This Row],[50D EMA]])/Table2[[#This Row],[50D EMA]]</f>
        <v>-1.1309322634526421E-2</v>
      </c>
      <c r="U545" s="1">
        <f>(Table2[[#This Row],[Close Price]]-Table2[[#This Row],[200D EMA]])/Table2[[#This Row],[200D EMA]]</f>
        <v>-1.1993684737580586E-2</v>
      </c>
      <c r="V545">
        <v>0.23103462282724099</v>
      </c>
      <c r="W545">
        <v>83.64</v>
      </c>
      <c r="X545">
        <v>85.11</v>
      </c>
      <c r="Y545">
        <v>82.69</v>
      </c>
      <c r="Z545">
        <v>85.63</v>
      </c>
      <c r="AA545">
        <v>81.23</v>
      </c>
      <c r="AB545">
        <v>88.36</v>
      </c>
      <c r="AC545" s="1">
        <f>(Table2[[#This Row],[Close Price]]/Table2[[#This Row],[Day Low]])-1</f>
        <v>1.0879961740793753E-2</v>
      </c>
      <c r="AD545" s="1">
        <f>(Table2[[#This Row],[Day High]]/Table2[[#This Row],[Close Price]])-1</f>
        <v>6.6232998225901341E-3</v>
      </c>
      <c r="AE545" s="1">
        <f>(Table2[[#This Row],[Close Price]]/Table2[[#This Row],[Current Week Low]])-1</f>
        <v>2.2493650985608848E-2</v>
      </c>
      <c r="AF545" s="1">
        <f>(Table2[[#This Row],[Current Week High]]/Table2[[#This Row],[Close Price]])-1</f>
        <v>1.2773506800709544E-2</v>
      </c>
      <c r="AG545" s="1">
        <f>(Table2[[#This Row],[Close Price]]/Table2[[#This Row],[Current Month Low]])-1</f>
        <v>4.0871599162870753E-2</v>
      </c>
      <c r="AH545" s="1">
        <f>(Table2[[#This Row],[Current Month High]]/Table2[[#This Row],[Close Price]])-1</f>
        <v>4.5062093435836781E-2</v>
      </c>
      <c r="AI545">
        <v>25.1448846836191</v>
      </c>
      <c r="AJ545">
        <v>16.781767955801001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0.03</v>
      </c>
      <c r="AM545" t="s">
        <v>3150</v>
      </c>
      <c r="AN545">
        <v>-2.79</v>
      </c>
      <c r="AO545" t="s">
        <v>3149</v>
      </c>
      <c r="AQ545">
        <f>(Table2[[#This Row],[Sharpe Ratio]]-AVERAGE(Table2[Sharpe Ratio]))/_xlfn.STDEV.P(Table2[Sharpe Ratio])</f>
        <v>-0.65451053890290556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609</v>
      </c>
      <c r="AT545">
        <f>_xlfn.RANK.AVG(Table2[[#This Row],[6M Return vs Nifty Z-Score]],Table2[6M Return vs Nifty Z-Score])</f>
        <v>332</v>
      </c>
      <c r="AU545">
        <f>_xlfn.RANK.AVG(Table2[[#This Row],[Sharpe Ratio Z-Score]],Table2[Sharpe Ratio Z-Score])</f>
        <v>534</v>
      </c>
      <c r="AV545">
        <f>(Table2[[#This Row],[Rank 1Y]]+Table2[[#This Row],[Rank 6M]]+Table2[[#This Row],[Rank Sharpe]])/3</f>
        <v>491.66666666666669</v>
      </c>
    </row>
    <row r="546" spans="1:48" x14ac:dyDescent="0.3">
      <c r="A546" t="s">
        <v>1832</v>
      </c>
      <c r="B546" t="s">
        <v>1833</v>
      </c>
      <c r="C546" t="s">
        <v>3112</v>
      </c>
      <c r="D546" t="s">
        <v>920</v>
      </c>
      <c r="E546">
        <v>4000.1056248999998</v>
      </c>
      <c r="F546">
        <v>326.2</v>
      </c>
      <c r="G546">
        <v>-15.528883198919001</v>
      </c>
      <c r="H546">
        <f>(Table2[[#This Row],[1Y Return vs Nifty]]-AVERAGE(Table2[1Y Return vs Nifty]))/_xlfn.STDEV.P(Table2[1Y Return vs Nifty])</f>
        <v>-0.63695950387799383</v>
      </c>
      <c r="I546">
        <v>-9.0727321337019404</v>
      </c>
      <c r="J546">
        <f>(Table2[[#This Row],[1M Return vs Nifty]]-AVERAGE(Table2[1M Return vs Nifty]))/_xlfn.STDEV.P(Table2[1M Return vs Nifty])</f>
        <v>-0.7374559235833551</v>
      </c>
      <c r="K546">
        <v>3.2722472872420201</v>
      </c>
      <c r="L546">
        <f>(Table2[[#This Row],[6M Return vs Nifty]]-AVERAGE(Table2[6M Return vs Nifty]))/_xlfn.STDEV.P(Table2[6M Return vs Nifty])</f>
        <v>3.4865387998317572E-2</v>
      </c>
      <c r="M546">
        <v>-1.3047223848429299</v>
      </c>
      <c r="N546">
        <f>(Table2[[#This Row],[1W Return vs Nifty]]-AVERAGE(Table2[1W Return vs Nifty]))/_xlfn.STDEV.P(Table2[1W Return vs Nifty])</f>
        <v>-0.61208766187631214</v>
      </c>
      <c r="O546">
        <v>361.86</v>
      </c>
      <c r="P546">
        <v>372.36372136918902</v>
      </c>
      <c r="Q546">
        <v>358.89840817666601</v>
      </c>
      <c r="R546">
        <v>17.421932905447999</v>
      </c>
      <c r="S546" s="1">
        <f>(Table2[[#This Row],[Close Price]]-Table2[[#This Row],[20D EMA]])/Table2[[#This Row],[20D EMA]]</f>
        <v>-9.8546399159896159E-2</v>
      </c>
      <c r="T546" s="1">
        <f>(Table2[[#This Row],[Close Price]]-Table2[[#This Row],[50D EMA]])/Table2[[#This Row],[50D EMA]]</f>
        <v>-0.12397480935963387</v>
      </c>
      <c r="U546" s="1">
        <f>(Table2[[#This Row],[Close Price]]-Table2[[#This Row],[200D EMA]])/Table2[[#This Row],[200D EMA]]</f>
        <v>-9.1107699091745167E-2</v>
      </c>
      <c r="V546">
        <v>0.40071162147052197</v>
      </c>
      <c r="W546">
        <v>325.64999999999998</v>
      </c>
      <c r="X546">
        <v>336.3</v>
      </c>
      <c r="Y546">
        <v>325.64999999999998</v>
      </c>
      <c r="Z546">
        <v>344.75</v>
      </c>
      <c r="AA546">
        <v>325.64999999999998</v>
      </c>
      <c r="AB546">
        <v>395.45</v>
      </c>
      <c r="AC546" s="1">
        <f>(Table2[[#This Row],[Close Price]]/Table2[[#This Row],[Day Low]])-1</f>
        <v>1.6889298326423496E-3</v>
      </c>
      <c r="AD546" s="1">
        <f>(Table2[[#This Row],[Day High]]/Table2[[#This Row],[Close Price]])-1</f>
        <v>3.0962599632127663E-2</v>
      </c>
      <c r="AE546" s="1">
        <f>(Table2[[#This Row],[Close Price]]/Table2[[#This Row],[Current Week Low]])-1</f>
        <v>1.6889298326423496E-3</v>
      </c>
      <c r="AF546" s="1">
        <f>(Table2[[#This Row],[Current Week High]]/Table2[[#This Row],[Close Price]])-1</f>
        <v>5.6866952789699665E-2</v>
      </c>
      <c r="AG546" s="1">
        <f>(Table2[[#This Row],[Close Price]]/Table2[[#This Row],[Current Month Low]])-1</f>
        <v>1.6889298326423496E-3</v>
      </c>
      <c r="AH546" s="1">
        <f>(Table2[[#This Row],[Current Month High]]/Table2[[#This Row],[Close Price]])-1</f>
        <v>0.2122930717351319</v>
      </c>
      <c r="AI546">
        <v>37.921520539546201</v>
      </c>
      <c r="AJ546">
        <v>21.739130434782599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-0.05</v>
      </c>
      <c r="AM546" t="s">
        <v>3149</v>
      </c>
      <c r="AN546">
        <v>-15.42</v>
      </c>
      <c r="AO546" t="s">
        <v>3149</v>
      </c>
      <c r="AP546">
        <v>-3.9211545675042002E-2</v>
      </c>
      <c r="AQ546">
        <f>(Table2[[#This Row],[Sharpe Ratio]]-AVERAGE(Table2[Sharpe Ratio]))/_xlfn.STDEV.P(Table2[Sharpe Ratio])</f>
        <v>-1.1111889050304473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544</v>
      </c>
      <c r="AT546">
        <f>_xlfn.RANK.AVG(Table2[[#This Row],[6M Return vs Nifty Z-Score]],Table2[6M Return vs Nifty Z-Score])</f>
        <v>295</v>
      </c>
      <c r="AU546">
        <f>_xlfn.RANK.AVG(Table2[[#This Row],[Sharpe Ratio Z-Score]],Table2[Sharpe Ratio Z-Score])</f>
        <v>638</v>
      </c>
      <c r="AV546">
        <f>(Table2[[#This Row],[Rank 1Y]]+Table2[[#This Row],[Rank 6M]]+Table2[[#This Row],[Rank Sharpe]])/3</f>
        <v>492.33333333333331</v>
      </c>
    </row>
    <row r="547" spans="1:48" x14ac:dyDescent="0.3">
      <c r="A547" t="s">
        <v>848</v>
      </c>
      <c r="B547" t="s">
        <v>849</v>
      </c>
      <c r="C547" t="s">
        <v>3115</v>
      </c>
      <c r="D547" t="s">
        <v>463</v>
      </c>
      <c r="E547">
        <v>17391.863783979999</v>
      </c>
      <c r="F547">
        <v>7329.7</v>
      </c>
      <c r="G547">
        <v>-9.6787626169033292</v>
      </c>
      <c r="H547">
        <f>(Table2[[#This Row],[1Y Return vs Nifty]]-AVERAGE(Table2[1Y Return vs Nifty]))/_xlfn.STDEV.P(Table2[1Y Return vs Nifty])</f>
        <v>-0.51797598702472991</v>
      </c>
      <c r="I547">
        <v>-7.1721998800857296</v>
      </c>
      <c r="J547">
        <f>(Table2[[#This Row],[1M Return vs Nifty]]-AVERAGE(Table2[1M Return vs Nifty]))/_xlfn.STDEV.P(Table2[1M Return vs Nifty])</f>
        <v>-0.53683944670505857</v>
      </c>
      <c r="K547">
        <v>-3.0830729722527499</v>
      </c>
      <c r="L547">
        <f>(Table2[[#This Row],[6M Return vs Nifty]]-AVERAGE(Table2[6M Return vs Nifty]))/_xlfn.STDEV.P(Table2[6M Return vs Nifty])</f>
        <v>-0.18014292298000423</v>
      </c>
      <c r="M547">
        <v>-0.98421735831928703</v>
      </c>
      <c r="N547">
        <f>(Table2[[#This Row],[1W Return vs Nifty]]-AVERAGE(Table2[1W Return vs Nifty]))/_xlfn.STDEV.P(Table2[1W Return vs Nifty])</f>
        <v>-0.53392565329235031</v>
      </c>
      <c r="O547">
        <v>7769.17</v>
      </c>
      <c r="P547">
        <v>7973.7855021298601</v>
      </c>
      <c r="Q547">
        <v>7627.2185059836202</v>
      </c>
      <c r="R547">
        <v>28.469944274222499</v>
      </c>
      <c r="S547" s="1">
        <f>(Table2[[#This Row],[Close Price]]-Table2[[#This Row],[20D EMA]])/Table2[[#This Row],[20D EMA]]</f>
        <v>-5.6565887990609069E-2</v>
      </c>
      <c r="T547" s="1">
        <f>(Table2[[#This Row],[Close Price]]-Table2[[#This Row],[50D EMA]])/Table2[[#This Row],[50D EMA]]</f>
        <v>-8.07753734982989E-2</v>
      </c>
      <c r="U547" s="1">
        <f>(Table2[[#This Row],[Close Price]]-Table2[[#This Row],[200D EMA]])/Table2[[#This Row],[200D EMA]]</f>
        <v>-3.9007471170547224E-2</v>
      </c>
      <c r="V547">
        <v>0.263829040824061</v>
      </c>
      <c r="W547">
        <v>7110</v>
      </c>
      <c r="X547">
        <v>7370</v>
      </c>
      <c r="Y547">
        <v>7110</v>
      </c>
      <c r="Z547">
        <v>7695</v>
      </c>
      <c r="AA547">
        <v>7110</v>
      </c>
      <c r="AB547">
        <v>8304</v>
      </c>
      <c r="AC547" s="1">
        <f>(Table2[[#This Row],[Close Price]]/Table2[[#This Row],[Day Low]])-1</f>
        <v>3.0900140646975993E-2</v>
      </c>
      <c r="AD547" s="1">
        <f>(Table2[[#This Row],[Day High]]/Table2[[#This Row],[Close Price]])-1</f>
        <v>5.4981786430550184E-3</v>
      </c>
      <c r="AE547" s="1">
        <f>(Table2[[#This Row],[Close Price]]/Table2[[#This Row],[Current Week Low]])-1</f>
        <v>3.0900140646975993E-2</v>
      </c>
      <c r="AF547" s="1">
        <f>(Table2[[#This Row],[Current Week High]]/Table2[[#This Row],[Close Price]])-1</f>
        <v>4.9838328990272407E-2</v>
      </c>
      <c r="AG547" s="1">
        <f>(Table2[[#This Row],[Close Price]]/Table2[[#This Row],[Current Month Low]])-1</f>
        <v>3.0900140646975993E-2</v>
      </c>
      <c r="AH547" s="1">
        <f>(Table2[[#This Row],[Current Month High]]/Table2[[#This Row],[Close Price]])-1</f>
        <v>0.13292494917936626</v>
      </c>
      <c r="AI547">
        <v>29.455502953736101</v>
      </c>
      <c r="AJ547">
        <v>33.592753253380899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0.03</v>
      </c>
      <c r="AM547" t="s">
        <v>3150</v>
      </c>
      <c r="AN547">
        <v>-9.2100000000000009</v>
      </c>
      <c r="AO547" t="s">
        <v>3149</v>
      </c>
      <c r="AP547">
        <v>-2.4071735707282001E-2</v>
      </c>
      <c r="AQ547">
        <f>(Table2[[#This Row],[Sharpe Ratio]]-AVERAGE(Table2[Sharpe Ratio]))/_xlfn.STDEV.P(Table2[Sharpe Ratio])</f>
        <v>-0.93486268374713644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496</v>
      </c>
      <c r="AT547">
        <f>_xlfn.RANK.AVG(Table2[[#This Row],[6M Return vs Nifty Z-Score]],Table2[6M Return vs Nifty Z-Score])</f>
        <v>372</v>
      </c>
      <c r="AU547">
        <f>_xlfn.RANK.AVG(Table2[[#This Row],[Sharpe Ratio Z-Score]],Table2[Sharpe Ratio Z-Score])</f>
        <v>610</v>
      </c>
      <c r="AV547">
        <f>(Table2[[#This Row],[Rank 1Y]]+Table2[[#This Row],[Rank 6M]]+Table2[[#This Row],[Rank Sharpe]])/3</f>
        <v>492.66666666666669</v>
      </c>
    </row>
    <row r="548" spans="1:48" x14ac:dyDescent="0.3">
      <c r="A548" t="s">
        <v>65</v>
      </c>
      <c r="B548" t="s">
        <v>66</v>
      </c>
      <c r="C548" t="s">
        <v>3109</v>
      </c>
      <c r="D548" t="s">
        <v>59</v>
      </c>
      <c r="E548">
        <v>341486.78373723</v>
      </c>
      <c r="F548">
        <v>10861.45</v>
      </c>
      <c r="G548">
        <v>-14.001694288068</v>
      </c>
      <c r="H548">
        <f>(Table2[[#This Row],[1Y Return vs Nifty]]-AVERAGE(Table2[1Y Return vs Nifty]))/_xlfn.STDEV.P(Table2[1Y Return vs Nifty])</f>
        <v>-0.6058985530881984</v>
      </c>
      <c r="I548">
        <v>-4.1928384142739699</v>
      </c>
      <c r="J548">
        <f>(Table2[[#This Row],[1M Return vs Nifty]]-AVERAGE(Table2[1M Return vs Nifty]))/_xlfn.STDEV.P(Table2[1M Return vs Nifty])</f>
        <v>-0.2223438629122394</v>
      </c>
      <c r="K548">
        <v>-16.565920286811501</v>
      </c>
      <c r="L548">
        <f>(Table2[[#This Row],[6M Return vs Nifty]]-AVERAGE(Table2[6M Return vs Nifty]))/_xlfn.STDEV.P(Table2[6M Return vs Nifty])</f>
        <v>-0.63628425180618287</v>
      </c>
      <c r="M548">
        <v>-0.40130223601667098</v>
      </c>
      <c r="N548">
        <f>(Table2[[#This Row],[1W Return vs Nifty]]-AVERAGE(Table2[1W Return vs Nifty]))/_xlfn.STDEV.P(Table2[1W Return vs Nifty])</f>
        <v>-0.39176932804739423</v>
      </c>
      <c r="O548">
        <v>11324.79</v>
      </c>
      <c r="P548">
        <v>11783.002063243899</v>
      </c>
      <c r="Q548">
        <v>11851.5791395982</v>
      </c>
      <c r="R548">
        <v>28.005324279955701</v>
      </c>
      <c r="S548" s="1">
        <f>(Table2[[#This Row],[Close Price]]-Table2[[#This Row],[20D EMA]])/Table2[[#This Row],[20D EMA]]</f>
        <v>-4.0913782948734601E-2</v>
      </c>
      <c r="T548" s="1">
        <f>(Table2[[#This Row],[Close Price]]-Table2[[#This Row],[50D EMA]])/Table2[[#This Row],[50D EMA]]</f>
        <v>-7.8210294651360868E-2</v>
      </c>
      <c r="U548" s="1">
        <f>(Table2[[#This Row],[Close Price]]-Table2[[#This Row],[200D EMA]])/Table2[[#This Row],[200D EMA]]</f>
        <v>-8.3544068510668271E-2</v>
      </c>
      <c r="V548">
        <v>0.86512537994914895</v>
      </c>
      <c r="W548">
        <v>10770</v>
      </c>
      <c r="X548">
        <v>10958.2</v>
      </c>
      <c r="Y548">
        <v>10770</v>
      </c>
      <c r="Z548">
        <v>11195.25</v>
      </c>
      <c r="AA548">
        <v>10770</v>
      </c>
      <c r="AB548">
        <v>11518.15</v>
      </c>
      <c r="AC548" s="1">
        <f>(Table2[[#This Row],[Close Price]]/Table2[[#This Row],[Day Low]])-1</f>
        <v>8.4911792014856768E-3</v>
      </c>
      <c r="AD548" s="1">
        <f>(Table2[[#This Row],[Day High]]/Table2[[#This Row],[Close Price]])-1</f>
        <v>8.907650451827287E-3</v>
      </c>
      <c r="AE548" s="1">
        <f>(Table2[[#This Row],[Close Price]]/Table2[[#This Row],[Current Week Low]])-1</f>
        <v>8.4911792014856768E-3</v>
      </c>
      <c r="AF548" s="1">
        <f>(Table2[[#This Row],[Current Week High]]/Table2[[#This Row],[Close Price]])-1</f>
        <v>3.0732544918035787E-2</v>
      </c>
      <c r="AG548" s="1">
        <f>(Table2[[#This Row],[Close Price]]/Table2[[#This Row],[Current Month Low]])-1</f>
        <v>8.4911792014856768E-3</v>
      </c>
      <c r="AH548" s="1">
        <f>(Table2[[#This Row],[Current Month High]]/Table2[[#This Row],[Close Price]])-1</f>
        <v>6.0461540586201457E-2</v>
      </c>
      <c r="AI548">
        <v>25.950034295605001</v>
      </c>
      <c r="AJ548">
        <v>11.5407721575534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-0.02</v>
      </c>
      <c r="AM548" t="s">
        <v>3149</v>
      </c>
      <c r="AN548">
        <v>-2.2400000000000002</v>
      </c>
      <c r="AO548" t="s">
        <v>3149</v>
      </c>
      <c r="AP548">
        <v>3.6935417841153E-2</v>
      </c>
      <c r="AQ548">
        <f>(Table2[[#This Row],[Sharpe Ratio]]-AVERAGE(Table2[Sharpe Ratio]))/_xlfn.STDEV.P(Table2[Sharpe Ratio])</f>
        <v>-0.22434115941139596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538</v>
      </c>
      <c r="AT548">
        <f>_xlfn.RANK.AVG(Table2[[#This Row],[6M Return vs Nifty Z-Score]],Table2[6M Return vs Nifty Z-Score])</f>
        <v>538</v>
      </c>
      <c r="AU548">
        <f>_xlfn.RANK.AVG(Table2[[#This Row],[Sharpe Ratio Z-Score]],Table2[Sharpe Ratio Z-Score])</f>
        <v>407</v>
      </c>
      <c r="AV548">
        <f>(Table2[[#This Row],[Rank 1Y]]+Table2[[#This Row],[Rank 6M]]+Table2[[#This Row],[Rank Sharpe]])/3</f>
        <v>494.33333333333331</v>
      </c>
    </row>
    <row r="549" spans="1:48" x14ac:dyDescent="0.3">
      <c r="A549" t="s">
        <v>80</v>
      </c>
      <c r="B549" t="s">
        <v>81</v>
      </c>
      <c r="C549" t="s">
        <v>3112</v>
      </c>
      <c r="D549" t="s">
        <v>82</v>
      </c>
      <c r="E549">
        <v>281942.90066470002</v>
      </c>
      <c r="F549">
        <v>3224.7</v>
      </c>
      <c r="G549">
        <v>-23.028550574817899</v>
      </c>
      <c r="H549">
        <f>(Table2[[#This Row],[1Y Return vs Nifty]]-AVERAGE(Table2[1Y Return vs Nifty]))/_xlfn.STDEV.P(Table2[1Y Return vs Nifty])</f>
        <v>-0.7894925648814447</v>
      </c>
      <c r="I549">
        <v>0.36909163138748102</v>
      </c>
      <c r="J549">
        <f>(Table2[[#This Row],[1M Return vs Nifty]]-AVERAGE(Table2[1M Return vs Nifty]))/_xlfn.STDEV.P(Table2[1M Return vs Nifty])</f>
        <v>0.25920457268229785</v>
      </c>
      <c r="K549">
        <v>-8.1534380829822606</v>
      </c>
      <c r="L549">
        <f>(Table2[[#This Row],[6M Return vs Nifty]]-AVERAGE(Table2[6M Return vs Nifty]))/_xlfn.STDEV.P(Table2[6M Return vs Nifty])</f>
        <v>-0.35167961884873916</v>
      </c>
      <c r="M549">
        <v>2.3517434073608801</v>
      </c>
      <c r="N549">
        <f>(Table2[[#This Row],[1W Return vs Nifty]]-AVERAGE(Table2[1W Return vs Nifty]))/_xlfn.STDEV.P(Table2[1W Return vs Nifty])</f>
        <v>0.27961975918066911</v>
      </c>
      <c r="O549">
        <v>3251.19</v>
      </c>
      <c r="P549">
        <v>3379.4606667478201</v>
      </c>
      <c r="Q549">
        <v>3430.5264165500398</v>
      </c>
      <c r="R549">
        <v>40.2099013795603</v>
      </c>
      <c r="S549" s="1">
        <f>(Table2[[#This Row],[Close Price]]-Table2[[#This Row],[20D EMA]])/Table2[[#This Row],[20D EMA]]</f>
        <v>-8.1477858876289107E-3</v>
      </c>
      <c r="T549" s="1">
        <f>(Table2[[#This Row],[Close Price]]-Table2[[#This Row],[50D EMA]])/Table2[[#This Row],[50D EMA]]</f>
        <v>-4.5794486756596052E-2</v>
      </c>
      <c r="U549" s="1">
        <f>(Table2[[#This Row],[Close Price]]-Table2[[#This Row],[200D EMA]])/Table2[[#This Row],[200D EMA]]</f>
        <v>-5.9998493396541869E-2</v>
      </c>
      <c r="V549">
        <v>1.0216746022599199</v>
      </c>
      <c r="W549">
        <v>3148.35</v>
      </c>
      <c r="X549">
        <v>3233.95</v>
      </c>
      <c r="Y549">
        <v>3148.35</v>
      </c>
      <c r="Z549">
        <v>3283</v>
      </c>
      <c r="AA549">
        <v>3106</v>
      </c>
      <c r="AB549">
        <v>3318</v>
      </c>
      <c r="AC549" s="1">
        <f>(Table2[[#This Row],[Close Price]]/Table2[[#This Row],[Day Low]])-1</f>
        <v>2.4250798037066978E-2</v>
      </c>
      <c r="AD549" s="1">
        <f>(Table2[[#This Row],[Day High]]/Table2[[#This Row],[Close Price]])-1</f>
        <v>2.8684838899741827E-3</v>
      </c>
      <c r="AE549" s="1">
        <f>(Table2[[#This Row],[Close Price]]/Table2[[#This Row],[Current Week Low]])-1</f>
        <v>2.4250798037066978E-2</v>
      </c>
      <c r="AF549" s="1">
        <f>(Table2[[#This Row],[Current Week High]]/Table2[[#This Row],[Close Price]])-1</f>
        <v>1.8079201166000036E-2</v>
      </c>
      <c r="AG549" s="1">
        <f>(Table2[[#This Row],[Close Price]]/Table2[[#This Row],[Current Month Low]])-1</f>
        <v>3.8216355441081706E-2</v>
      </c>
      <c r="AH549" s="1">
        <f>(Table2[[#This Row],[Current Month High]]/Table2[[#This Row],[Close Price]])-1</f>
        <v>2.8932923992929682E-2</v>
      </c>
      <c r="AI549">
        <v>20.536794120383199</v>
      </c>
      <c r="AJ549">
        <v>5.5323744538805002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-0.03</v>
      </c>
      <c r="AM549" t="s">
        <v>3149</v>
      </c>
      <c r="AN549">
        <v>-3.5</v>
      </c>
      <c r="AO549" t="s">
        <v>3149</v>
      </c>
      <c r="AP549">
        <v>2.1127154855425E-2</v>
      </c>
      <c r="AQ549">
        <f>(Table2[[#This Row],[Sharpe Ratio]]-AVERAGE(Table2[Sharpe Ratio]))/_xlfn.STDEV.P(Table2[Sharpe Ratio])</f>
        <v>-0.40845253751072474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596</v>
      </c>
      <c r="AT549">
        <f>_xlfn.RANK.AVG(Table2[[#This Row],[6M Return vs Nifty Z-Score]],Table2[6M Return vs Nifty Z-Score])</f>
        <v>442</v>
      </c>
      <c r="AU549">
        <f>_xlfn.RANK.AVG(Table2[[#This Row],[Sharpe Ratio Z-Score]],Table2[Sharpe Ratio Z-Score])</f>
        <v>445</v>
      </c>
      <c r="AV549">
        <f>(Table2[[#This Row],[Rank 1Y]]+Table2[[#This Row],[Rank 6M]]+Table2[[#This Row],[Rank Sharpe]])/3</f>
        <v>494.33333333333331</v>
      </c>
    </row>
    <row r="550" spans="1:48" x14ac:dyDescent="0.3">
      <c r="A550" t="s">
        <v>1381</v>
      </c>
      <c r="B550" t="s">
        <v>1382</v>
      </c>
      <c r="C550" t="s">
        <v>3118</v>
      </c>
      <c r="D550" t="s">
        <v>470</v>
      </c>
      <c r="E550">
        <v>7711.7944718500003</v>
      </c>
      <c r="F550">
        <v>487.75</v>
      </c>
      <c r="G550">
        <v>-8.7771811447280399</v>
      </c>
      <c r="H550">
        <f>(Table2[[#This Row],[1Y Return vs Nifty]]-AVERAGE(Table2[1Y Return vs Nifty]))/_xlfn.STDEV.P(Table2[1Y Return vs Nifty])</f>
        <v>-0.49963904289080269</v>
      </c>
      <c r="I550">
        <v>6.3106238928001996</v>
      </c>
      <c r="J550">
        <f>(Table2[[#This Row],[1M Return vs Nifty]]-AVERAGE(Table2[1M Return vs Nifty]))/_xlfn.STDEV.P(Table2[1M Return vs Nifty])</f>
        <v>0.886381126658351</v>
      </c>
      <c r="K550">
        <v>-2.29286868495358</v>
      </c>
      <c r="L550">
        <f>(Table2[[#This Row],[6M Return vs Nifty]]-AVERAGE(Table2[6M Return vs Nifty]))/_xlfn.STDEV.P(Table2[6M Return vs Nifty])</f>
        <v>-0.15340933880126928</v>
      </c>
      <c r="M550">
        <v>3.3821071278164201</v>
      </c>
      <c r="N550">
        <f>(Table2[[#This Row],[1W Return vs Nifty]]-AVERAGE(Table2[1W Return vs Nifty]))/_xlfn.STDEV.P(Table2[1W Return vs Nifty])</f>
        <v>0.53089599917095787</v>
      </c>
      <c r="O550">
        <v>481.33</v>
      </c>
      <c r="P550">
        <v>487.89824984105798</v>
      </c>
      <c r="Q550">
        <v>493.04288805402899</v>
      </c>
      <c r="R550">
        <v>59.108954535487896</v>
      </c>
      <c r="S550" s="1">
        <f>(Table2[[#This Row],[Close Price]]-Table2[[#This Row],[20D EMA]])/Table2[[#This Row],[20D EMA]]</f>
        <v>1.3338042507219613E-2</v>
      </c>
      <c r="T550" s="1">
        <f>(Table2[[#This Row],[Close Price]]-Table2[[#This Row],[50D EMA]])/Table2[[#This Row],[50D EMA]]</f>
        <v>-3.0385401281162681E-4</v>
      </c>
      <c r="U550" s="1">
        <f>(Table2[[#This Row],[Close Price]]-Table2[[#This Row],[200D EMA]])/Table2[[#This Row],[200D EMA]]</f>
        <v>-1.0735147351824256E-2</v>
      </c>
      <c r="V550">
        <v>0.55641351216027601</v>
      </c>
      <c r="W550">
        <v>481</v>
      </c>
      <c r="X550">
        <v>492.5</v>
      </c>
      <c r="Y550">
        <v>474.9</v>
      </c>
      <c r="Z550">
        <v>494</v>
      </c>
      <c r="AA550">
        <v>463.35</v>
      </c>
      <c r="AB550">
        <v>513.85</v>
      </c>
      <c r="AC550" s="1">
        <f>(Table2[[#This Row],[Close Price]]/Table2[[#This Row],[Day Low]])-1</f>
        <v>1.4033264033264103E-2</v>
      </c>
      <c r="AD550" s="1">
        <f>(Table2[[#This Row],[Day High]]/Table2[[#This Row],[Close Price]])-1</f>
        <v>9.7385955920041845E-3</v>
      </c>
      <c r="AE550" s="1">
        <f>(Table2[[#This Row],[Close Price]]/Table2[[#This Row],[Current Week Low]])-1</f>
        <v>2.7058328069067272E-2</v>
      </c>
      <c r="AF550" s="1">
        <f>(Table2[[#This Row],[Current Week High]]/Table2[[#This Row],[Close Price]])-1</f>
        <v>1.2813941568426523E-2</v>
      </c>
      <c r="AG550" s="1">
        <f>(Table2[[#This Row],[Close Price]]/Table2[[#This Row],[Current Month Low]])-1</f>
        <v>5.2659976259846752E-2</v>
      </c>
      <c r="AH550" s="1">
        <f>(Table2[[#This Row],[Current Month High]]/Table2[[#This Row],[Close Price]])-1</f>
        <v>5.3511019989748831E-2</v>
      </c>
      <c r="AI550">
        <v>29.964120963608401</v>
      </c>
      <c r="AJ550">
        <v>21.0898709036742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0.13</v>
      </c>
      <c r="AM550" t="s">
        <v>3150</v>
      </c>
      <c r="AN550">
        <v>0.26</v>
      </c>
      <c r="AO550" t="s">
        <v>3150</v>
      </c>
      <c r="AP550">
        <v>-3.8842333406168002E-2</v>
      </c>
      <c r="AQ550">
        <f>(Table2[[#This Row],[Sharpe Ratio]]-AVERAGE(Table2[Sharpe Ratio]))/_xlfn.STDEV.P(Table2[Sharpe Ratio])</f>
        <v>-1.1068888639889398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489</v>
      </c>
      <c r="AT550">
        <f>_xlfn.RANK.AVG(Table2[[#This Row],[6M Return vs Nifty Z-Score]],Table2[6M Return vs Nifty Z-Score])</f>
        <v>358</v>
      </c>
      <c r="AU550">
        <f>_xlfn.RANK.AVG(Table2[[#This Row],[Sharpe Ratio Z-Score]],Table2[Sharpe Ratio Z-Score])</f>
        <v>637</v>
      </c>
      <c r="AV550">
        <f>(Table2[[#This Row],[Rank 1Y]]+Table2[[#This Row],[Rank 6M]]+Table2[[#This Row],[Rank Sharpe]])/3</f>
        <v>494.66666666666669</v>
      </c>
    </row>
    <row r="551" spans="1:48" x14ac:dyDescent="0.3">
      <c r="A551" t="s">
        <v>1791</v>
      </c>
      <c r="B551" t="s">
        <v>1792</v>
      </c>
      <c r="C551" t="s">
        <v>3118</v>
      </c>
      <c r="D551" t="s">
        <v>490</v>
      </c>
      <c r="E551">
        <v>4240.5667569300003</v>
      </c>
      <c r="F551">
        <v>766.05</v>
      </c>
      <c r="G551">
        <v>-9.2462278238023501</v>
      </c>
      <c r="H551">
        <f>(Table2[[#This Row],[1Y Return vs Nifty]]-AVERAGE(Table2[1Y Return vs Nifty]))/_xlfn.STDEV.P(Table2[1Y Return vs Nifty])</f>
        <v>-0.50917881607362769</v>
      </c>
      <c r="I551">
        <v>-4.0417571378356101</v>
      </c>
      <c r="J551">
        <f>(Table2[[#This Row],[1M Return vs Nifty]]-AVERAGE(Table2[1M Return vs Nifty]))/_xlfn.STDEV.P(Table2[1M Return vs Nifty])</f>
        <v>-0.20639601812104</v>
      </c>
      <c r="K551">
        <v>6.6271023760855501</v>
      </c>
      <c r="L551">
        <f>(Table2[[#This Row],[6M Return vs Nifty]]-AVERAGE(Table2[6M Return vs Nifty]))/_xlfn.STDEV.P(Table2[6M Return vs Nifty])</f>
        <v>0.14836426716992651</v>
      </c>
      <c r="M551">
        <v>-1.58036488321179</v>
      </c>
      <c r="N551">
        <f>(Table2[[#This Row],[1W Return vs Nifty]]-AVERAGE(Table2[1W Return vs Nifty]))/_xlfn.STDEV.P(Table2[1W Return vs Nifty])</f>
        <v>-0.67930898304339904</v>
      </c>
      <c r="O551">
        <v>803.44</v>
      </c>
      <c r="P551">
        <v>830.13540587205796</v>
      </c>
      <c r="Q551">
        <v>816.34280038672898</v>
      </c>
      <c r="R551">
        <v>35.905813117642197</v>
      </c>
      <c r="S551" s="1">
        <f>(Table2[[#This Row],[Close Price]]-Table2[[#This Row],[20D EMA]])/Table2[[#This Row],[20D EMA]]</f>
        <v>-4.6537389226326914E-2</v>
      </c>
      <c r="T551" s="1">
        <f>(Table2[[#This Row],[Close Price]]-Table2[[#This Row],[50D EMA]])/Table2[[#This Row],[50D EMA]]</f>
        <v>-7.7198738204324907E-2</v>
      </c>
      <c r="U551" s="1">
        <f>(Table2[[#This Row],[Close Price]]-Table2[[#This Row],[200D EMA]])/Table2[[#This Row],[200D EMA]]</f>
        <v>-6.1607452608026483E-2</v>
      </c>
      <c r="V551">
        <v>0.56423086383708398</v>
      </c>
      <c r="W551">
        <v>754.1</v>
      </c>
      <c r="X551">
        <v>778</v>
      </c>
      <c r="Y551">
        <v>754.1</v>
      </c>
      <c r="Z551">
        <v>799.05</v>
      </c>
      <c r="AA551">
        <v>754.1</v>
      </c>
      <c r="AB551">
        <v>854</v>
      </c>
      <c r="AC551" s="1">
        <f>(Table2[[#This Row],[Close Price]]/Table2[[#This Row],[Day Low]])-1</f>
        <v>1.5846704681076629E-2</v>
      </c>
      <c r="AD551" s="1">
        <f>(Table2[[#This Row],[Day High]]/Table2[[#This Row],[Close Price]])-1</f>
        <v>1.5599503948828364E-2</v>
      </c>
      <c r="AE551" s="1">
        <f>(Table2[[#This Row],[Close Price]]/Table2[[#This Row],[Current Week Low]])-1</f>
        <v>1.5846704681076629E-2</v>
      </c>
      <c r="AF551" s="1">
        <f>(Table2[[#This Row],[Current Week High]]/Table2[[#This Row],[Close Price]])-1</f>
        <v>4.3078128059526044E-2</v>
      </c>
      <c r="AG551" s="1">
        <f>(Table2[[#This Row],[Close Price]]/Table2[[#This Row],[Current Month Low]])-1</f>
        <v>1.5846704681076629E-2</v>
      </c>
      <c r="AH551" s="1">
        <f>(Table2[[#This Row],[Current Month High]]/Table2[[#This Row],[Close Price]])-1</f>
        <v>0.1148097382677371</v>
      </c>
      <c r="AI551">
        <v>26.976045950003201</v>
      </c>
      <c r="AJ551">
        <v>16.607047720526602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-0.01</v>
      </c>
      <c r="AM551" t="s">
        <v>3149</v>
      </c>
      <c r="AN551">
        <v>-6.41</v>
      </c>
      <c r="AO551" t="s">
        <v>3149</v>
      </c>
      <c r="AP551">
        <v>-0.13460633869579999</v>
      </c>
      <c r="AQ551">
        <f>(Table2[[#This Row],[Sharpe Ratio]]-AVERAGE(Table2[Sharpe Ratio]))/_xlfn.STDEV.P(Table2[Sharpe Ratio])</f>
        <v>-2.222207036649869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492</v>
      </c>
      <c r="AT551">
        <f>_xlfn.RANK.AVG(Table2[[#This Row],[6M Return vs Nifty Z-Score]],Table2[6M Return vs Nifty Z-Score])</f>
        <v>260</v>
      </c>
      <c r="AU551">
        <f>_xlfn.RANK.AVG(Table2[[#This Row],[Sharpe Ratio Z-Score]],Table2[Sharpe Ratio Z-Score])</f>
        <v>732</v>
      </c>
      <c r="AV551">
        <f>(Table2[[#This Row],[Rank 1Y]]+Table2[[#This Row],[Rank 6M]]+Table2[[#This Row],[Rank Sharpe]])/3</f>
        <v>494.66666666666669</v>
      </c>
    </row>
    <row r="552" spans="1:48" x14ac:dyDescent="0.3">
      <c r="A552" t="s">
        <v>207</v>
      </c>
      <c r="B552" t="s">
        <v>208</v>
      </c>
      <c r="C552" t="s">
        <v>3106</v>
      </c>
      <c r="D552" t="s">
        <v>120</v>
      </c>
      <c r="E552">
        <v>115697.47295916</v>
      </c>
      <c r="F552">
        <v>4803.3500000000004</v>
      </c>
      <c r="G552">
        <v>-13.922202900252399</v>
      </c>
      <c r="H552">
        <f>(Table2[[#This Row],[1Y Return vs Nifty]]-AVERAGE(Table2[1Y Return vs Nifty]))/_xlfn.STDEV.P(Table2[1Y Return vs Nifty])</f>
        <v>-0.60428180609140614</v>
      </c>
      <c r="I552">
        <v>-10.922653324867801</v>
      </c>
      <c r="J552">
        <f>(Table2[[#This Row],[1M Return vs Nifty]]-AVERAGE(Table2[1M Return vs Nifty]))/_xlfn.STDEV.P(Table2[1M Return vs Nifty])</f>
        <v>-0.93272999544824675</v>
      </c>
      <c r="K552">
        <v>-10.880728595460701</v>
      </c>
      <c r="L552">
        <f>(Table2[[#This Row],[6M Return vs Nifty]]-AVERAGE(Table2[6M Return vs Nifty]))/_xlfn.STDEV.P(Table2[6M Return vs Nifty])</f>
        <v>-0.44394721555389832</v>
      </c>
      <c r="M552">
        <v>-1.9740980241163</v>
      </c>
      <c r="N552">
        <f>(Table2[[#This Row],[1W Return vs Nifty]]-AVERAGE(Table2[1W Return vs Nifty]))/_xlfn.STDEV.P(Table2[1W Return vs Nifty])</f>
        <v>-0.77532923418569544</v>
      </c>
      <c r="O552">
        <v>5373.53</v>
      </c>
      <c r="P552">
        <v>5646.1549656445204</v>
      </c>
      <c r="Q552">
        <v>5478.8220364008002</v>
      </c>
      <c r="R552">
        <v>13.142897756202</v>
      </c>
      <c r="S552" s="1">
        <f>(Table2[[#This Row],[Close Price]]-Table2[[#This Row],[20D EMA]])/Table2[[#This Row],[20D EMA]]</f>
        <v>-0.10610901958303004</v>
      </c>
      <c r="T552" s="1">
        <f>(Table2[[#This Row],[Close Price]]-Table2[[#This Row],[50D EMA]])/Table2[[#This Row],[50D EMA]]</f>
        <v>-0.14927060464560099</v>
      </c>
      <c r="U552" s="1">
        <f>(Table2[[#This Row],[Close Price]]-Table2[[#This Row],[200D EMA]])/Table2[[#This Row],[200D EMA]]</f>
        <v>-0.12328782207434819</v>
      </c>
      <c r="V552">
        <v>2.1367331360753501</v>
      </c>
      <c r="W552">
        <v>4746.8999999999996</v>
      </c>
      <c r="X552">
        <v>4885</v>
      </c>
      <c r="Y552">
        <v>4746.8999999999996</v>
      </c>
      <c r="Z552">
        <v>4970</v>
      </c>
      <c r="AA552">
        <v>4746.8999999999996</v>
      </c>
      <c r="AB552">
        <v>5902.15</v>
      </c>
      <c r="AC552" s="1">
        <f>(Table2[[#This Row],[Close Price]]/Table2[[#This Row],[Day Low]])-1</f>
        <v>1.1891971602519646E-2</v>
      </c>
      <c r="AD552" s="1">
        <f>(Table2[[#This Row],[Day High]]/Table2[[#This Row],[Close Price]])-1</f>
        <v>1.6998553093153568E-2</v>
      </c>
      <c r="AE552" s="1">
        <f>(Table2[[#This Row],[Close Price]]/Table2[[#This Row],[Current Week Low]])-1</f>
        <v>1.1891971602519646E-2</v>
      </c>
      <c r="AF552" s="1">
        <f>(Table2[[#This Row],[Current Week High]]/Table2[[#This Row],[Close Price]])-1</f>
        <v>3.4694536105009943E-2</v>
      </c>
      <c r="AG552" s="1">
        <f>(Table2[[#This Row],[Close Price]]/Table2[[#This Row],[Current Month Low]])-1</f>
        <v>1.1891971602519646E-2</v>
      </c>
      <c r="AH552" s="1">
        <f>(Table2[[#This Row],[Current Month High]]/Table2[[#This Row],[Close Price]])-1</f>
        <v>0.22875701333444343</v>
      </c>
      <c r="AI552">
        <v>34.6955770451872</v>
      </c>
      <c r="AJ552">
        <v>3.8337656722870799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-7.0000000000000007E-2</v>
      </c>
      <c r="AM552" t="s">
        <v>3149</v>
      </c>
      <c r="AN552">
        <v>-15.63</v>
      </c>
      <c r="AO552" t="s">
        <v>3149</v>
      </c>
      <c r="AP552">
        <v>9.3089607760670004E-3</v>
      </c>
      <c r="AQ552">
        <f>(Table2[[#This Row],[Sharpe Ratio]]-AVERAGE(Table2[Sharpe Ratio]))/_xlfn.STDEV.P(Table2[Sharpe Ratio])</f>
        <v>-0.54609346621746124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536</v>
      </c>
      <c r="AT552">
        <f>_xlfn.RANK.AVG(Table2[[#This Row],[6M Return vs Nifty Z-Score]],Table2[6M Return vs Nifty Z-Score])</f>
        <v>468</v>
      </c>
      <c r="AU552">
        <f>_xlfn.RANK.AVG(Table2[[#This Row],[Sharpe Ratio Z-Score]],Table2[Sharpe Ratio Z-Score])</f>
        <v>481</v>
      </c>
      <c r="AV552">
        <f>(Table2[[#This Row],[Rank 1Y]]+Table2[[#This Row],[Rank 6M]]+Table2[[#This Row],[Rank Sharpe]])/3</f>
        <v>495</v>
      </c>
    </row>
    <row r="553" spans="1:48" x14ac:dyDescent="0.3">
      <c r="A553" t="s">
        <v>2143</v>
      </c>
      <c r="B553" t="s">
        <v>2144</v>
      </c>
      <c r="C553" t="s">
        <v>3109</v>
      </c>
      <c r="D553" t="s">
        <v>267</v>
      </c>
      <c r="E553">
        <v>2700.2636360000001</v>
      </c>
      <c r="F553">
        <v>278.60000000000002</v>
      </c>
      <c r="G553">
        <v>-10.8511587480134</v>
      </c>
      <c r="H553">
        <f>(Table2[[#This Row],[1Y Return vs Nifty]]-AVERAGE(Table2[1Y Return vs Nifty]))/_xlfn.STDEV.P(Table2[1Y Return vs Nifty])</f>
        <v>-0.54182093395684472</v>
      </c>
      <c r="I553">
        <v>8.5833401466135903</v>
      </c>
      <c r="J553">
        <f>(Table2[[#This Row],[1M Return vs Nifty]]-AVERAGE(Table2[1M Return vs Nifty]))/_xlfn.STDEV.P(Table2[1M Return vs Nifty])</f>
        <v>1.1262846204909556</v>
      </c>
      <c r="K553">
        <v>-23.963838355923201</v>
      </c>
      <c r="L553">
        <f>(Table2[[#This Row],[6M Return vs Nifty]]-AVERAGE(Table2[6M Return vs Nifty]))/_xlfn.STDEV.P(Table2[6M Return vs Nifty])</f>
        <v>-0.88656493064677422</v>
      </c>
      <c r="M553">
        <v>4.6194263930755604</v>
      </c>
      <c r="N553">
        <f>(Table2[[#This Row],[1W Return vs Nifty]]-AVERAGE(Table2[1W Return vs Nifty]))/_xlfn.STDEV.P(Table2[1W Return vs Nifty])</f>
        <v>0.83264277700238787</v>
      </c>
      <c r="O553">
        <v>276.5</v>
      </c>
      <c r="P553">
        <v>284.88995090323601</v>
      </c>
      <c r="Q553">
        <v>297.96810482203699</v>
      </c>
      <c r="R553">
        <v>52.523279396251603</v>
      </c>
      <c r="S553" s="1">
        <f>(Table2[[#This Row],[Close Price]]-Table2[[#This Row],[20D EMA]])/Table2[[#This Row],[20D EMA]]</f>
        <v>7.5949367088608416E-3</v>
      </c>
      <c r="T553" s="1">
        <f>(Table2[[#This Row],[Close Price]]-Table2[[#This Row],[50D EMA]])/Table2[[#This Row],[50D EMA]]</f>
        <v>-2.2078528510022441E-2</v>
      </c>
      <c r="U553" s="1">
        <f>(Table2[[#This Row],[Close Price]]-Table2[[#This Row],[200D EMA]])/Table2[[#This Row],[200D EMA]]</f>
        <v>-6.5000597408251704E-2</v>
      </c>
      <c r="V553">
        <v>2.3622422793961699</v>
      </c>
      <c r="W553">
        <v>275.10000000000002</v>
      </c>
      <c r="X553">
        <v>285</v>
      </c>
      <c r="Y553">
        <v>271.10000000000002</v>
      </c>
      <c r="Z553">
        <v>289</v>
      </c>
      <c r="AA553">
        <v>258.3</v>
      </c>
      <c r="AB553">
        <v>306.55</v>
      </c>
      <c r="AC553" s="1">
        <f>(Table2[[#This Row],[Close Price]]/Table2[[#This Row],[Day Low]])-1</f>
        <v>1.2722646310432628E-2</v>
      </c>
      <c r="AD553" s="1">
        <f>(Table2[[#This Row],[Day High]]/Table2[[#This Row],[Close Price]])-1</f>
        <v>2.2972002871500363E-2</v>
      </c>
      <c r="AE553" s="1">
        <f>(Table2[[#This Row],[Close Price]]/Table2[[#This Row],[Current Week Low]])-1</f>
        <v>2.7665068240501745E-2</v>
      </c>
      <c r="AF553" s="1">
        <f>(Table2[[#This Row],[Current Week High]]/Table2[[#This Row],[Close Price]])-1</f>
        <v>3.7329504666187896E-2</v>
      </c>
      <c r="AG553" s="1">
        <f>(Table2[[#This Row],[Close Price]]/Table2[[#This Row],[Current Month Low]])-1</f>
        <v>7.8590785907859173E-2</v>
      </c>
      <c r="AH553" s="1">
        <f>(Table2[[#This Row],[Current Month High]]/Table2[[#This Row],[Close Price]])-1</f>
        <v>0.10032304379038037</v>
      </c>
      <c r="AI553">
        <v>44.131371141421297</v>
      </c>
      <c r="AJ553">
        <v>14.8392415498763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-0.03</v>
      </c>
      <c r="AM553" t="s">
        <v>3149</v>
      </c>
      <c r="AN553">
        <v>1.38</v>
      </c>
      <c r="AO553" t="s">
        <v>3150</v>
      </c>
      <c r="AP553">
        <v>5.7316690364501002E-2</v>
      </c>
      <c r="AQ553">
        <f>(Table2[[#This Row],[Sharpe Ratio]]-AVERAGE(Table2[Sharpe Ratio]))/_xlfn.STDEV.P(Table2[Sharpe Ratio])</f>
        <v>1.3029902487014E-2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509</v>
      </c>
      <c r="AT553">
        <f>_xlfn.RANK.AVG(Table2[[#This Row],[6M Return vs Nifty Z-Score]],Table2[6M Return vs Nifty Z-Score])</f>
        <v>628</v>
      </c>
      <c r="AU553">
        <f>_xlfn.RANK.AVG(Table2[[#This Row],[Sharpe Ratio Z-Score]],Table2[Sharpe Ratio Z-Score])</f>
        <v>352</v>
      </c>
      <c r="AV553">
        <f>(Table2[[#This Row],[Rank 1Y]]+Table2[[#This Row],[Rank 6M]]+Table2[[#This Row],[Rank Sharpe]])/3</f>
        <v>496.33333333333331</v>
      </c>
    </row>
    <row r="554" spans="1:48" x14ac:dyDescent="0.3">
      <c r="A554" t="s">
        <v>1919</v>
      </c>
      <c r="B554" t="s">
        <v>1920</v>
      </c>
      <c r="C554" t="s">
        <v>3122</v>
      </c>
      <c r="D554" t="s">
        <v>1472</v>
      </c>
      <c r="E554">
        <v>3607.26111041999</v>
      </c>
      <c r="F554">
        <v>556.5</v>
      </c>
      <c r="G554">
        <v>-38.754236155340102</v>
      </c>
      <c r="H554">
        <f>(Table2[[#This Row],[1Y Return vs Nifty]]-AVERAGE(Table2[1Y Return vs Nifty]))/_xlfn.STDEV.P(Table2[1Y Return vs Nifty])</f>
        <v>-1.1093316774377373</v>
      </c>
      <c r="I554">
        <v>-1.9360736539488099</v>
      </c>
      <c r="J554">
        <f>(Table2[[#This Row],[1M Return vs Nifty]]-AVERAGE(Table2[1M Return vs Nifty]))/_xlfn.STDEV.P(Table2[1M Return vs Nifty])</f>
        <v>1.5875822388062261E-2</v>
      </c>
      <c r="K554">
        <v>-17.364448268160999</v>
      </c>
      <c r="L554">
        <f>(Table2[[#This Row],[6M Return vs Nifty]]-AVERAGE(Table2[6M Return vs Nifty]))/_xlfn.STDEV.P(Table2[6M Return vs Nifty])</f>
        <v>-0.66329943680529935</v>
      </c>
      <c r="M554">
        <v>4.27316488583579</v>
      </c>
      <c r="N554">
        <f>(Table2[[#This Row],[1W Return vs Nifty]]-AVERAGE(Table2[1W Return vs Nifty]))/_xlfn.STDEV.P(Table2[1W Return vs Nifty])</f>
        <v>0.74819949948276365</v>
      </c>
      <c r="O554">
        <v>559.79999999999995</v>
      </c>
      <c r="P554">
        <v>582.48949710085606</v>
      </c>
      <c r="Q554">
        <v>616.29008025093003</v>
      </c>
      <c r="R554">
        <v>43.695574224673301</v>
      </c>
      <c r="S554" s="1">
        <f>(Table2[[#This Row],[Close Price]]-Table2[[#This Row],[20D EMA]])/Table2[[#This Row],[20D EMA]]</f>
        <v>-5.8949624866022768E-3</v>
      </c>
      <c r="T554" s="1">
        <f>(Table2[[#This Row],[Close Price]]-Table2[[#This Row],[50D EMA]])/Table2[[#This Row],[50D EMA]]</f>
        <v>-4.4617966899334602E-2</v>
      </c>
      <c r="U554" s="1">
        <f>(Table2[[#This Row],[Close Price]]-Table2[[#This Row],[200D EMA]])/Table2[[#This Row],[200D EMA]]</f>
        <v>-9.7016132770765623E-2</v>
      </c>
      <c r="V554">
        <v>0.95468142366393205</v>
      </c>
      <c r="W554">
        <v>544.04999999999995</v>
      </c>
      <c r="X554">
        <v>556.20000000000005</v>
      </c>
      <c r="Y554">
        <v>529</v>
      </c>
      <c r="Z554">
        <v>562.25</v>
      </c>
      <c r="AA554">
        <v>524.1</v>
      </c>
      <c r="AB554">
        <v>581.95000000000005</v>
      </c>
      <c r="AC554" s="1">
        <f>(Table2[[#This Row],[Close Price]]/Table2[[#This Row],[Day Low]])-1</f>
        <v>2.2883926109732666E-2</v>
      </c>
      <c r="AD554" s="1">
        <f>(Table2[[#This Row],[Day High]]/Table2[[#This Row],[Close Price]])-1</f>
        <v>-5.3908355795140306E-4</v>
      </c>
      <c r="AE554" s="1">
        <f>(Table2[[#This Row],[Close Price]]/Table2[[#This Row],[Current Week Low]])-1</f>
        <v>5.1984877126654006E-2</v>
      </c>
      <c r="AF554" s="1">
        <f>(Table2[[#This Row],[Current Week High]]/Table2[[#This Row],[Close Price]])-1</f>
        <v>1.0332434860736761E-2</v>
      </c>
      <c r="AG554" s="1">
        <f>(Table2[[#This Row],[Close Price]]/Table2[[#This Row],[Current Month Low]])-1</f>
        <v>6.1820263308528967E-2</v>
      </c>
      <c r="AH554" s="1">
        <f>(Table2[[#This Row],[Current Month High]]/Table2[[#This Row],[Close Price]])-1</f>
        <v>4.5732255166217595E-2</v>
      </c>
      <c r="AI554">
        <v>46.451033243486002</v>
      </c>
      <c r="AJ554">
        <v>6.1820263308528904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-0.02</v>
      </c>
      <c r="AM554" t="s">
        <v>3149</v>
      </c>
      <c r="AN554">
        <v>-4.83</v>
      </c>
      <c r="AO554" t="s">
        <v>3149</v>
      </c>
      <c r="AP554">
        <v>8.4674463101594002E-2</v>
      </c>
      <c r="AQ554">
        <f>(Table2[[#This Row],[Sharpe Ratio]]-AVERAGE(Table2[Sharpe Ratio]))/_xlfn.STDEV.P(Table2[Sharpe Ratio])</f>
        <v>0.33165296973367009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679</v>
      </c>
      <c r="AT554">
        <f>_xlfn.RANK.AVG(Table2[[#This Row],[6M Return vs Nifty Z-Score]],Table2[6M Return vs Nifty Z-Score])</f>
        <v>550</v>
      </c>
      <c r="AU554">
        <f>_xlfn.RANK.AVG(Table2[[#This Row],[Sharpe Ratio Z-Score]],Table2[Sharpe Ratio Z-Score])</f>
        <v>265</v>
      </c>
      <c r="AV554">
        <f>(Table2[[#This Row],[Rank 1Y]]+Table2[[#This Row],[Rank 6M]]+Table2[[#This Row],[Rank Sharpe]])/3</f>
        <v>498</v>
      </c>
    </row>
    <row r="555" spans="1:48" x14ac:dyDescent="0.3">
      <c r="A555" t="s">
        <v>1494</v>
      </c>
      <c r="B555" t="s">
        <v>1495</v>
      </c>
      <c r="C555" t="s">
        <v>3106</v>
      </c>
      <c r="D555" t="s">
        <v>367</v>
      </c>
      <c r="E555">
        <v>6595.4622379800003</v>
      </c>
      <c r="F555">
        <v>288.14999999999998</v>
      </c>
      <c r="G555">
        <v>-35.095984549461903</v>
      </c>
      <c r="H555">
        <f>(Table2[[#This Row],[1Y Return vs Nifty]]-AVERAGE(Table2[1Y Return vs Nifty]))/_xlfn.STDEV.P(Table2[1Y Return vs Nifty])</f>
        <v>-1.0349278022527379</v>
      </c>
      <c r="I555">
        <v>2.60825322915586</v>
      </c>
      <c r="J555">
        <f>(Table2[[#This Row],[1M Return vs Nifty]]-AVERAGE(Table2[1M Return vs Nifty]))/_xlfn.STDEV.P(Table2[1M Return vs Nifty])</f>
        <v>0.49556610248571814</v>
      </c>
      <c r="K555">
        <v>-0.71442355444558503</v>
      </c>
      <c r="L555">
        <f>(Table2[[#This Row],[6M Return vs Nifty]]-AVERAGE(Table2[6M Return vs Nifty]))/_xlfn.STDEV.P(Table2[6M Return vs Nifty])</f>
        <v>-0.10000859617536416</v>
      </c>
      <c r="M555">
        <v>8.9846227686969602</v>
      </c>
      <c r="N555">
        <f>(Table2[[#This Row],[1W Return vs Nifty]]-AVERAGE(Table2[1W Return vs Nifty]))/_xlfn.STDEV.P(Table2[1W Return vs Nifty])</f>
        <v>1.8971893155785307</v>
      </c>
      <c r="O555">
        <v>282.02999999999997</v>
      </c>
      <c r="P555">
        <v>287.24866415911799</v>
      </c>
      <c r="Q555">
        <v>305.05536853095703</v>
      </c>
      <c r="R555">
        <v>61.222629744119203</v>
      </c>
      <c r="S555" s="1">
        <f>(Table2[[#This Row],[Close Price]]-Table2[[#This Row],[20D EMA]])/Table2[[#This Row],[20D EMA]]</f>
        <v>2.1699819168173616E-2</v>
      </c>
      <c r="T555" s="1">
        <f>(Table2[[#This Row],[Close Price]]-Table2[[#This Row],[50D EMA]])/Table2[[#This Row],[50D EMA]]</f>
        <v>3.13782430814961E-3</v>
      </c>
      <c r="U555" s="1">
        <f>(Table2[[#This Row],[Close Price]]-Table2[[#This Row],[200D EMA]])/Table2[[#This Row],[200D EMA]]</f>
        <v>-5.5417377548107272E-2</v>
      </c>
      <c r="V555">
        <v>0.67988023235294703</v>
      </c>
      <c r="W555">
        <v>283.35000000000002</v>
      </c>
      <c r="X555">
        <v>293.8</v>
      </c>
      <c r="Y555">
        <v>275.85000000000002</v>
      </c>
      <c r="Z555">
        <v>293.8</v>
      </c>
      <c r="AA555">
        <v>265.3</v>
      </c>
      <c r="AB555">
        <v>296.5</v>
      </c>
      <c r="AC555" s="1">
        <f>(Table2[[#This Row],[Close Price]]/Table2[[#This Row],[Day Low]])-1</f>
        <v>1.6940179989412218E-2</v>
      </c>
      <c r="AD555" s="1">
        <f>(Table2[[#This Row],[Day High]]/Table2[[#This Row],[Close Price]])-1</f>
        <v>1.9607843137255054E-2</v>
      </c>
      <c r="AE555" s="1">
        <f>(Table2[[#This Row],[Close Price]]/Table2[[#This Row],[Current Week Low]])-1</f>
        <v>4.4589450788471874E-2</v>
      </c>
      <c r="AF555" s="1">
        <f>(Table2[[#This Row],[Current Week High]]/Table2[[#This Row],[Close Price]])-1</f>
        <v>1.9607843137255054E-2</v>
      </c>
      <c r="AG555" s="1">
        <f>(Table2[[#This Row],[Close Price]]/Table2[[#This Row],[Current Month Low]])-1</f>
        <v>8.6128910667169212E-2</v>
      </c>
      <c r="AH555" s="1">
        <f>(Table2[[#This Row],[Current Month High]]/Table2[[#This Row],[Close Price]])-1</f>
        <v>2.8977962866562734E-2</v>
      </c>
      <c r="AI555">
        <v>34.027416276244999</v>
      </c>
      <c r="AJ555">
        <v>11.621150493898799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0.08</v>
      </c>
      <c r="AM555" t="s">
        <v>3150</v>
      </c>
      <c r="AN555">
        <v>-1.57</v>
      </c>
      <c r="AO555" t="s">
        <v>3149</v>
      </c>
      <c r="AP555">
        <v>4.2311470961749996E-3</v>
      </c>
      <c r="AQ555">
        <f>(Table2[[#This Row],[Sharpe Ratio]]-AVERAGE(Table2[Sharpe Ratio]))/_xlfn.STDEV.P(Table2[Sharpe Ratio])</f>
        <v>-0.6052323656133386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660</v>
      </c>
      <c r="AT555">
        <f>_xlfn.RANK.AVG(Table2[[#This Row],[6M Return vs Nifty Z-Score]],Table2[6M Return vs Nifty Z-Score])</f>
        <v>339</v>
      </c>
      <c r="AU555">
        <f>_xlfn.RANK.AVG(Table2[[#This Row],[Sharpe Ratio Z-Score]],Table2[Sharpe Ratio Z-Score])</f>
        <v>496</v>
      </c>
      <c r="AV555">
        <f>(Table2[[#This Row],[Rank 1Y]]+Table2[[#This Row],[Rank 6M]]+Table2[[#This Row],[Rank Sharpe]])/3</f>
        <v>498.33333333333331</v>
      </c>
    </row>
    <row r="556" spans="1:48" x14ac:dyDescent="0.3">
      <c r="A556" t="s">
        <v>1723</v>
      </c>
      <c r="B556" t="s">
        <v>1724</v>
      </c>
      <c r="C556" t="s">
        <v>3111</v>
      </c>
      <c r="D556" t="s">
        <v>69</v>
      </c>
      <c r="E556">
        <v>4763.1810852039998</v>
      </c>
      <c r="F556">
        <v>210.19</v>
      </c>
      <c r="G556">
        <v>-8.2012706023745494</v>
      </c>
      <c r="H556">
        <f>(Table2[[#This Row],[1Y Return vs Nifty]]-AVERAGE(Table2[1Y Return vs Nifty]))/_xlfn.STDEV.P(Table2[1Y Return vs Nifty])</f>
        <v>-0.48792580369147004</v>
      </c>
      <c r="I556">
        <v>-3.1311829624011698</v>
      </c>
      <c r="J556">
        <f>(Table2[[#This Row],[1M Return vs Nifty]]-AVERAGE(Table2[1M Return vs Nifty]))/_xlfn.STDEV.P(Table2[1M Return vs Nifty])</f>
        <v>-0.1102775846325092</v>
      </c>
      <c r="K556">
        <v>0.10278008878009</v>
      </c>
      <c r="L556">
        <f>(Table2[[#This Row],[6M Return vs Nifty]]-AVERAGE(Table2[6M Return vs Nifty]))/_xlfn.STDEV.P(Table2[6M Return vs Nifty])</f>
        <v>-7.2361590535832229E-2</v>
      </c>
      <c r="M556">
        <v>-1.0930595239281</v>
      </c>
      <c r="N556">
        <f>(Table2[[#This Row],[1W Return vs Nifty]]-AVERAGE(Table2[1W Return vs Nifty]))/_xlfn.STDEV.P(Table2[1W Return vs Nifty])</f>
        <v>-0.5604691442787092</v>
      </c>
      <c r="O556">
        <v>221.44</v>
      </c>
      <c r="P556">
        <v>223.94445393704001</v>
      </c>
      <c r="Q556">
        <v>217.55652997380199</v>
      </c>
      <c r="R556">
        <v>24.912797543512301</v>
      </c>
      <c r="S556" s="1">
        <f>(Table2[[#This Row],[Close Price]]-Table2[[#This Row],[20D EMA]])/Table2[[#This Row],[20D EMA]]</f>
        <v>-5.0803829479768789E-2</v>
      </c>
      <c r="T556" s="1">
        <f>(Table2[[#This Row],[Close Price]]-Table2[[#This Row],[50D EMA]])/Table2[[#This Row],[50D EMA]]</f>
        <v>-6.1419042513582205E-2</v>
      </c>
      <c r="U556" s="1">
        <f>(Table2[[#This Row],[Close Price]]-Table2[[#This Row],[200D EMA]])/Table2[[#This Row],[200D EMA]]</f>
        <v>-3.3860302766775423E-2</v>
      </c>
      <c r="V556">
        <v>0.242462083680973</v>
      </c>
      <c r="W556">
        <v>209.06</v>
      </c>
      <c r="X556">
        <v>213.59</v>
      </c>
      <c r="Y556">
        <v>209.06</v>
      </c>
      <c r="Z556">
        <v>216.5</v>
      </c>
      <c r="AA556">
        <v>209.06</v>
      </c>
      <c r="AB556">
        <v>240</v>
      </c>
      <c r="AC556" s="1">
        <f>(Table2[[#This Row],[Close Price]]/Table2[[#This Row],[Day Low]])-1</f>
        <v>5.4051468477949172E-3</v>
      </c>
      <c r="AD556" s="1">
        <f>(Table2[[#This Row],[Day High]]/Table2[[#This Row],[Close Price]])-1</f>
        <v>1.6175840905847227E-2</v>
      </c>
      <c r="AE556" s="1">
        <f>(Table2[[#This Row],[Close Price]]/Table2[[#This Row],[Current Week Low]])-1</f>
        <v>5.4051468477949172E-3</v>
      </c>
      <c r="AF556" s="1">
        <f>(Table2[[#This Row],[Current Week High]]/Table2[[#This Row],[Close Price]])-1</f>
        <v>3.0020457681145585E-2</v>
      </c>
      <c r="AG556" s="1">
        <f>(Table2[[#This Row],[Close Price]]/Table2[[#This Row],[Current Month Low]])-1</f>
        <v>5.4051468477949172E-3</v>
      </c>
      <c r="AH556" s="1">
        <f>(Table2[[#This Row],[Current Month High]]/Table2[[#This Row],[Close Price]])-1</f>
        <v>0.14182406394214753</v>
      </c>
      <c r="AI556">
        <v>22.746086873780801</v>
      </c>
      <c r="AJ556">
        <v>10.9182058047493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0.02</v>
      </c>
      <c r="AM556" t="s">
        <v>3150</v>
      </c>
      <c r="AN556">
        <v>-9.08</v>
      </c>
      <c r="AO556" t="s">
        <v>3149</v>
      </c>
      <c r="AP556">
        <v>-6.5546839243021002E-2</v>
      </c>
      <c r="AQ556">
        <f>(Table2[[#This Row],[Sharpe Ratio]]-AVERAGE(Table2[Sharpe Ratio]))/_xlfn.STDEV.P(Table2[Sharpe Ratio])</f>
        <v>-1.4179036399654894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486</v>
      </c>
      <c r="AT556">
        <f>_xlfn.RANK.AVG(Table2[[#This Row],[6M Return vs Nifty Z-Score]],Table2[6M Return vs Nifty Z-Score])</f>
        <v>328</v>
      </c>
      <c r="AU556">
        <f>_xlfn.RANK.AVG(Table2[[#This Row],[Sharpe Ratio Z-Score]],Table2[Sharpe Ratio Z-Score])</f>
        <v>682</v>
      </c>
      <c r="AV556">
        <f>(Table2[[#This Row],[Rank 1Y]]+Table2[[#This Row],[Rank 6M]]+Table2[[#This Row],[Rank Sharpe]])/3</f>
        <v>498.66666666666669</v>
      </c>
    </row>
    <row r="557" spans="1:48" x14ac:dyDescent="0.3">
      <c r="A557" t="s">
        <v>464</v>
      </c>
      <c r="B557" t="s">
        <v>465</v>
      </c>
      <c r="C557" t="s">
        <v>3104</v>
      </c>
      <c r="D557" t="s">
        <v>34</v>
      </c>
      <c r="E557">
        <v>46218.684175631999</v>
      </c>
      <c r="F557">
        <v>101.52</v>
      </c>
      <c r="G557">
        <v>-18.579333391279</v>
      </c>
      <c r="H557">
        <f>(Table2[[#This Row],[1Y Return vs Nifty]]-AVERAGE(Table2[1Y Return vs Nifty]))/_xlfn.STDEV.P(Table2[1Y Return vs Nifty])</f>
        <v>-0.69900152280466221</v>
      </c>
      <c r="I557">
        <v>4.9126463410703902</v>
      </c>
      <c r="J557">
        <f>(Table2[[#This Row],[1M Return vs Nifty]]-AVERAGE(Table2[1M Return vs Nifty]))/_xlfn.STDEV.P(Table2[1M Return vs Nifty])</f>
        <v>0.73881334366001217</v>
      </c>
      <c r="K557">
        <v>-21.240920633005501</v>
      </c>
      <c r="L557">
        <f>(Table2[[#This Row],[6M Return vs Nifty]]-AVERAGE(Table2[6M Return vs Nifty]))/_xlfn.STDEV.P(Table2[6M Return vs Nifty])</f>
        <v>-0.79444527079756089</v>
      </c>
      <c r="M557">
        <v>-0.13290248250207401</v>
      </c>
      <c r="N557">
        <f>(Table2[[#This Row],[1W Return vs Nifty]]-AVERAGE(Table2[1W Return vs Nifty]))/_xlfn.STDEV.P(Table2[1W Return vs Nifty])</f>
        <v>-0.32631430518648563</v>
      </c>
      <c r="O557">
        <v>106.33</v>
      </c>
      <c r="P557">
        <v>108.51738069309501</v>
      </c>
      <c r="Q557">
        <v>115.322162582248</v>
      </c>
      <c r="R557">
        <v>32.3145740176587</v>
      </c>
      <c r="S557" s="1">
        <f>(Table2[[#This Row],[Close Price]]-Table2[[#This Row],[20D EMA]])/Table2[[#This Row],[20D EMA]]</f>
        <v>-4.5236527790839857E-2</v>
      </c>
      <c r="T557" s="1">
        <f>(Table2[[#This Row],[Close Price]]-Table2[[#This Row],[50D EMA]])/Table2[[#This Row],[50D EMA]]</f>
        <v>-6.4481658591491006E-2</v>
      </c>
      <c r="U557" s="1">
        <f>(Table2[[#This Row],[Close Price]]-Table2[[#This Row],[200D EMA]])/Table2[[#This Row],[200D EMA]]</f>
        <v>-0.11968352199781436</v>
      </c>
      <c r="V557">
        <v>1.2192089883798101</v>
      </c>
      <c r="W557">
        <v>100.7</v>
      </c>
      <c r="X557">
        <v>104.84</v>
      </c>
      <c r="Y557">
        <v>100.7</v>
      </c>
      <c r="Z557">
        <v>107.6</v>
      </c>
      <c r="AA557">
        <v>100.7</v>
      </c>
      <c r="AB557">
        <v>115</v>
      </c>
      <c r="AC557" s="1">
        <f>(Table2[[#This Row],[Close Price]]/Table2[[#This Row],[Day Low]])-1</f>
        <v>8.142999006951257E-3</v>
      </c>
      <c r="AD557" s="1">
        <f>(Table2[[#This Row],[Day High]]/Table2[[#This Row],[Close Price]])-1</f>
        <v>3.2702915681639189E-2</v>
      </c>
      <c r="AE557" s="1">
        <f>(Table2[[#This Row],[Close Price]]/Table2[[#This Row],[Current Week Low]])-1</f>
        <v>8.142999006951257E-3</v>
      </c>
      <c r="AF557" s="1">
        <f>(Table2[[#This Row],[Current Week High]]/Table2[[#This Row],[Close Price]])-1</f>
        <v>5.9889676910953593E-2</v>
      </c>
      <c r="AG557" s="1">
        <f>(Table2[[#This Row],[Close Price]]/Table2[[#This Row],[Current Month Low]])-1</f>
        <v>8.142999006951257E-3</v>
      </c>
      <c r="AH557" s="1">
        <f>(Table2[[#This Row],[Current Month High]]/Table2[[#This Row],[Close Price]])-1</f>
        <v>0.132781717888101</v>
      </c>
      <c r="AI557">
        <v>55.585106382978701</v>
      </c>
      <c r="AJ557">
        <v>5.7499999999999796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-0.12</v>
      </c>
      <c r="AM557" t="s">
        <v>3149</v>
      </c>
      <c r="AN557">
        <v>-7.86</v>
      </c>
      <c r="AO557" t="s">
        <v>3149</v>
      </c>
      <c r="AP557">
        <v>6.3149639694893997E-2</v>
      </c>
      <c r="AQ557">
        <f>(Table2[[#This Row],[Sharpe Ratio]]-AVERAGE(Table2[Sharpe Ratio]))/_xlfn.STDEV.P(Table2[Sharpe Ratio])</f>
        <v>8.0963510409134187E-2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566</v>
      </c>
      <c r="AT557">
        <f>_xlfn.RANK.AVG(Table2[[#This Row],[6M Return vs Nifty Z-Score]],Table2[6M Return vs Nifty Z-Score])</f>
        <v>602</v>
      </c>
      <c r="AU557">
        <f>_xlfn.RANK.AVG(Table2[[#This Row],[Sharpe Ratio Z-Score]],Table2[Sharpe Ratio Z-Score])</f>
        <v>330</v>
      </c>
      <c r="AV557">
        <f>(Table2[[#This Row],[Rank 1Y]]+Table2[[#This Row],[Rank 6M]]+Table2[[#This Row],[Rank Sharpe]])/3</f>
        <v>499.33333333333331</v>
      </c>
    </row>
    <row r="558" spans="1:48" x14ac:dyDescent="0.3">
      <c r="A558" t="s">
        <v>1352</v>
      </c>
      <c r="B558" t="s">
        <v>1353</v>
      </c>
      <c r="C558" t="s">
        <v>3115</v>
      </c>
      <c r="D558" t="s">
        <v>463</v>
      </c>
      <c r="E558">
        <v>7957.9103084830003</v>
      </c>
      <c r="F558">
        <v>182.42</v>
      </c>
      <c r="G558">
        <v>-32.2032285492866</v>
      </c>
      <c r="H558">
        <f>(Table2[[#This Row],[1Y Return vs Nifty]]-AVERAGE(Table2[1Y Return vs Nifty]))/_xlfn.STDEV.P(Table2[1Y Return vs Nifty])</f>
        <v>-0.97609306928033712</v>
      </c>
      <c r="I558">
        <v>2.8227703131603601</v>
      </c>
      <c r="J558">
        <f>(Table2[[#This Row],[1M Return vs Nifty]]-AVERAGE(Table2[1M Return vs Nifty]))/_xlfn.STDEV.P(Table2[1M Return vs Nifty])</f>
        <v>0.51821010736451079</v>
      </c>
      <c r="K558">
        <v>1.0751960860962599</v>
      </c>
      <c r="L558">
        <f>(Table2[[#This Row],[6M Return vs Nifty]]-AVERAGE(Table2[6M Return vs Nifty]))/_xlfn.STDEV.P(Table2[6M Return vs Nifty])</f>
        <v>-3.9463559812850053E-2</v>
      </c>
      <c r="M558">
        <v>3.6413454075324498</v>
      </c>
      <c r="N558">
        <f>(Table2[[#This Row],[1W Return vs Nifty]]-AVERAGE(Table2[1W Return vs Nifty]))/_xlfn.STDEV.P(Table2[1W Return vs Nifty])</f>
        <v>0.59411680061745586</v>
      </c>
      <c r="O558">
        <v>184.1</v>
      </c>
      <c r="P558">
        <v>188.11893359682301</v>
      </c>
      <c r="Q558">
        <v>191.28012766675201</v>
      </c>
      <c r="R558">
        <v>42.469519818878403</v>
      </c>
      <c r="S558" s="1">
        <f>(Table2[[#This Row],[Close Price]]-Table2[[#This Row],[20D EMA]])/Table2[[#This Row],[20D EMA]]</f>
        <v>-9.1254752851711394E-3</v>
      </c>
      <c r="T558" s="1">
        <f>(Table2[[#This Row],[Close Price]]-Table2[[#This Row],[50D EMA]])/Table2[[#This Row],[50D EMA]]</f>
        <v>-3.0294311624352466E-2</v>
      </c>
      <c r="U558" s="1">
        <f>(Table2[[#This Row],[Close Price]]-Table2[[#This Row],[200D EMA]])/Table2[[#This Row],[200D EMA]]</f>
        <v>-4.6320168094973899E-2</v>
      </c>
      <c r="V558">
        <v>0.40397663561145603</v>
      </c>
      <c r="W558">
        <v>178.28</v>
      </c>
      <c r="X558">
        <v>181.7</v>
      </c>
      <c r="Y558">
        <v>178.28</v>
      </c>
      <c r="Z558">
        <v>184.79</v>
      </c>
      <c r="AA558">
        <v>175.29</v>
      </c>
      <c r="AB558">
        <v>194.35</v>
      </c>
      <c r="AC558" s="1">
        <f>(Table2[[#This Row],[Close Price]]/Table2[[#This Row],[Day Low]])-1</f>
        <v>2.3221898137760766E-2</v>
      </c>
      <c r="AD558" s="1">
        <f>(Table2[[#This Row],[Day High]]/Table2[[#This Row],[Close Price]])-1</f>
        <v>-3.9469356430216207E-3</v>
      </c>
      <c r="AE558" s="1">
        <f>(Table2[[#This Row],[Close Price]]/Table2[[#This Row],[Current Week Low]])-1</f>
        <v>2.3221898137760766E-2</v>
      </c>
      <c r="AF558" s="1">
        <f>(Table2[[#This Row],[Current Week High]]/Table2[[#This Row],[Close Price]])-1</f>
        <v>1.2991996491612756E-2</v>
      </c>
      <c r="AG558" s="1">
        <f>(Table2[[#This Row],[Close Price]]/Table2[[#This Row],[Current Month Low]])-1</f>
        <v>4.0675452107935328E-2</v>
      </c>
      <c r="AH558" s="1">
        <f>(Table2[[#This Row],[Current Month High]]/Table2[[#This Row],[Close Price]])-1</f>
        <v>6.5398530862843973E-2</v>
      </c>
      <c r="AI558">
        <v>19.274202390088799</v>
      </c>
      <c r="AJ558">
        <v>25.806896551724101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0.04</v>
      </c>
      <c r="AM558" t="s">
        <v>3150</v>
      </c>
      <c r="AN558">
        <v>-4.57</v>
      </c>
      <c r="AO558" t="s">
        <v>3149</v>
      </c>
      <c r="AQ558">
        <f>(Table2[[#This Row],[Sharpe Ratio]]-AVERAGE(Table2[Sharpe Ratio]))/_xlfn.STDEV.P(Table2[Sharpe Ratio])</f>
        <v>-0.65451053890290556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649</v>
      </c>
      <c r="AT558">
        <f>_xlfn.RANK.AVG(Table2[[#This Row],[6M Return vs Nifty Z-Score]],Table2[6M Return vs Nifty Z-Score])</f>
        <v>316</v>
      </c>
      <c r="AU558">
        <f>_xlfn.RANK.AVG(Table2[[#This Row],[Sharpe Ratio Z-Score]],Table2[Sharpe Ratio Z-Score])</f>
        <v>534</v>
      </c>
      <c r="AV558">
        <f>(Table2[[#This Row],[Rank 1Y]]+Table2[[#This Row],[Rank 6M]]+Table2[[#This Row],[Rank Sharpe]])/3</f>
        <v>499.66666666666669</v>
      </c>
    </row>
    <row r="559" spans="1:48" x14ac:dyDescent="0.3">
      <c r="A559" t="s">
        <v>1292</v>
      </c>
      <c r="B559" t="s">
        <v>1293</v>
      </c>
      <c r="C559" t="s">
        <v>3108</v>
      </c>
      <c r="D559" t="s">
        <v>51</v>
      </c>
      <c r="E559">
        <v>8498.21960871999</v>
      </c>
      <c r="F559">
        <v>5119.6000000000004</v>
      </c>
      <c r="G559">
        <v>-18.328206636088499</v>
      </c>
      <c r="H559">
        <f>(Table2[[#This Row],[1Y Return vs Nifty]]-AVERAGE(Table2[1Y Return vs Nifty]))/_xlfn.STDEV.P(Table2[1Y Return vs Nifty])</f>
        <v>-0.69389394526166748</v>
      </c>
      <c r="I559">
        <v>3.71867678853895</v>
      </c>
      <c r="J559">
        <f>(Table2[[#This Row],[1M Return vs Nifty]]-AVERAGE(Table2[1M Return vs Nifty]))/_xlfn.STDEV.P(Table2[1M Return vs Nifty])</f>
        <v>0.6127802470508642</v>
      </c>
      <c r="K559">
        <v>3.5878328289126502</v>
      </c>
      <c r="L559">
        <f>(Table2[[#This Row],[6M Return vs Nifty]]-AVERAGE(Table2[6M Return vs Nifty]))/_xlfn.STDEV.P(Table2[6M Return vs Nifty])</f>
        <v>4.5542035517757477E-2</v>
      </c>
      <c r="M559">
        <v>-0.56407426861542997</v>
      </c>
      <c r="N559">
        <f>(Table2[[#This Row],[1W Return vs Nifty]]-AVERAGE(Table2[1W Return vs Nifty]))/_xlfn.STDEV.P(Table2[1W Return vs Nifty])</f>
        <v>-0.43146477104000075</v>
      </c>
      <c r="O559">
        <v>5267.79</v>
      </c>
      <c r="P559">
        <v>5255.83901351843</v>
      </c>
      <c r="Q559">
        <v>5133.6059382621797</v>
      </c>
      <c r="R559">
        <v>35.947522269561503</v>
      </c>
      <c r="S559" s="1">
        <f>(Table2[[#This Row],[Close Price]]-Table2[[#This Row],[20D EMA]])/Table2[[#This Row],[20D EMA]]</f>
        <v>-2.8131341606252261E-2</v>
      </c>
      <c r="T559" s="1">
        <f>(Table2[[#This Row],[Close Price]]-Table2[[#This Row],[50D EMA]])/Table2[[#This Row],[50D EMA]]</f>
        <v>-2.5921458623068966E-2</v>
      </c>
      <c r="U559" s="1">
        <f>(Table2[[#This Row],[Close Price]]-Table2[[#This Row],[200D EMA]])/Table2[[#This Row],[200D EMA]]</f>
        <v>-2.728284646429375E-3</v>
      </c>
      <c r="V559">
        <v>0.99909580204173298</v>
      </c>
      <c r="W559">
        <v>5042.6000000000004</v>
      </c>
      <c r="X559">
        <v>5201</v>
      </c>
      <c r="Y559">
        <v>5042.6000000000004</v>
      </c>
      <c r="Z559">
        <v>5201</v>
      </c>
      <c r="AA559">
        <v>5042.6000000000004</v>
      </c>
      <c r="AB559">
        <v>5833.3</v>
      </c>
      <c r="AC559" s="1">
        <f>(Table2[[#This Row],[Close Price]]/Table2[[#This Row],[Day Low]])-1</f>
        <v>1.526990044818155E-2</v>
      </c>
      <c r="AD559" s="1">
        <f>(Table2[[#This Row],[Day High]]/Table2[[#This Row],[Close Price]])-1</f>
        <v>1.589967966247352E-2</v>
      </c>
      <c r="AE559" s="1">
        <f>(Table2[[#This Row],[Close Price]]/Table2[[#This Row],[Current Week Low]])-1</f>
        <v>1.526990044818155E-2</v>
      </c>
      <c r="AF559" s="1">
        <f>(Table2[[#This Row],[Current Week High]]/Table2[[#This Row],[Close Price]])-1</f>
        <v>1.589967966247352E-2</v>
      </c>
      <c r="AG559" s="1">
        <f>(Table2[[#This Row],[Close Price]]/Table2[[#This Row],[Current Month Low]])-1</f>
        <v>1.526990044818155E-2</v>
      </c>
      <c r="AH559" s="1">
        <f>(Table2[[#This Row],[Current Month High]]/Table2[[#This Row],[Close Price]])-1</f>
        <v>0.13940542229861697</v>
      </c>
      <c r="AI559">
        <v>13.940542229861601</v>
      </c>
      <c r="AJ559">
        <v>10.418306715122201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0.04</v>
      </c>
      <c r="AM559" t="s">
        <v>3150</v>
      </c>
      <c r="AN559">
        <v>-1.59</v>
      </c>
      <c r="AO559" t="s">
        <v>3149</v>
      </c>
      <c r="AP559">
        <v>-4.3344320643797001E-2</v>
      </c>
      <c r="AQ559">
        <f>(Table2[[#This Row],[Sharpe Ratio]]-AVERAGE(Table2[Sharpe Ratio]))/_xlfn.STDEV.P(Table2[Sharpe Ratio])</f>
        <v>-1.1593213845798347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-1.6263578183128815</v>
      </c>
      <c r="AS559">
        <f>_xlfn.RANK.AVG(Table2[[#This Row],[1Y Return vs Nifty Z-Score]],Table2[1Y Return vs Nifty Z-Score])</f>
        <v>563</v>
      </c>
      <c r="AT559">
        <f>_xlfn.RANK.AVG(Table2[[#This Row],[6M Return vs Nifty Z-Score]],Table2[6M Return vs Nifty Z-Score])</f>
        <v>291</v>
      </c>
      <c r="AU559">
        <f>_xlfn.RANK.AVG(Table2[[#This Row],[Sharpe Ratio Z-Score]],Table2[Sharpe Ratio Z-Score])</f>
        <v>646</v>
      </c>
      <c r="AV559">
        <f>(Table2[[#This Row],[Rank 1Y]]+Table2[[#This Row],[Rank 6M]]+Table2[[#This Row],[Rank Sharpe]])/3</f>
        <v>500</v>
      </c>
    </row>
    <row r="560" spans="1:48" x14ac:dyDescent="0.3">
      <c r="A560" t="s">
        <v>1385</v>
      </c>
      <c r="B560" t="s">
        <v>1386</v>
      </c>
      <c r="C560" t="s">
        <v>3118</v>
      </c>
      <c r="D560" t="s">
        <v>421</v>
      </c>
      <c r="E560">
        <v>7586.6136936699904</v>
      </c>
      <c r="F560">
        <v>190.39</v>
      </c>
      <c r="G560">
        <v>-11.111027797846001</v>
      </c>
      <c r="H560">
        <f>(Table2[[#This Row],[1Y Return vs Nifty]]-AVERAGE(Table2[1Y Return vs Nifty]))/_xlfn.STDEV.P(Table2[1Y Return vs Nifty])</f>
        <v>-0.54710631791379316</v>
      </c>
      <c r="I560">
        <v>-2.7906686037282098</v>
      </c>
      <c r="J560">
        <f>(Table2[[#This Row],[1M Return vs Nifty]]-AVERAGE(Table2[1M Return vs Nifty]))/_xlfn.STDEV.P(Table2[1M Return vs Nifty])</f>
        <v>-7.4333553252110024E-2</v>
      </c>
      <c r="K560">
        <v>-24.725383320576999</v>
      </c>
      <c r="L560">
        <f>(Table2[[#This Row],[6M Return vs Nifty]]-AVERAGE(Table2[6M Return vs Nifty]))/_xlfn.STDEV.P(Table2[6M Return vs Nifty])</f>
        <v>-0.912328934646358</v>
      </c>
      <c r="M560">
        <v>-1.41807207141323</v>
      </c>
      <c r="N560">
        <f>(Table2[[#This Row],[1W Return vs Nifty]]-AVERAGE(Table2[1W Return vs Nifty]))/_xlfn.STDEV.P(Table2[1W Return vs Nifty])</f>
        <v>-0.63973040829683847</v>
      </c>
      <c r="O560">
        <v>200.92</v>
      </c>
      <c r="P560">
        <v>209.69636605813</v>
      </c>
      <c r="Q560">
        <v>219.13276925284899</v>
      </c>
      <c r="R560">
        <v>33.741699885421298</v>
      </c>
      <c r="S560" s="1">
        <f>(Table2[[#This Row],[Close Price]]-Table2[[#This Row],[20D EMA]])/Table2[[#This Row],[20D EMA]]</f>
        <v>-5.2408918972725468E-2</v>
      </c>
      <c r="T560" s="1">
        <f>(Table2[[#This Row],[Close Price]]-Table2[[#This Row],[50D EMA]])/Table2[[#This Row],[50D EMA]]</f>
        <v>-9.2068195653796342E-2</v>
      </c>
      <c r="U560" s="1">
        <f>(Table2[[#This Row],[Close Price]]-Table2[[#This Row],[200D EMA]])/Table2[[#This Row],[200D EMA]]</f>
        <v>-0.13116600201261461</v>
      </c>
      <c r="V560">
        <v>0.95370338995967596</v>
      </c>
      <c r="W560">
        <v>189.1</v>
      </c>
      <c r="X560">
        <v>192.9</v>
      </c>
      <c r="Y560">
        <v>189.1</v>
      </c>
      <c r="Z560">
        <v>196.13</v>
      </c>
      <c r="AA560">
        <v>189.1</v>
      </c>
      <c r="AB560">
        <v>215.28</v>
      </c>
      <c r="AC560" s="1">
        <f>(Table2[[#This Row],[Close Price]]/Table2[[#This Row],[Day Low]])-1</f>
        <v>6.8217874140665824E-3</v>
      </c>
      <c r="AD560" s="1">
        <f>(Table2[[#This Row],[Day High]]/Table2[[#This Row],[Close Price]])-1</f>
        <v>1.3183465518147086E-2</v>
      </c>
      <c r="AE560" s="1">
        <f>(Table2[[#This Row],[Close Price]]/Table2[[#This Row],[Current Week Low]])-1</f>
        <v>6.8217874140665824E-3</v>
      </c>
      <c r="AF560" s="1">
        <f>(Table2[[#This Row],[Current Week High]]/Table2[[#This Row],[Close Price]])-1</f>
        <v>3.0148642260622971E-2</v>
      </c>
      <c r="AG560" s="1">
        <f>(Table2[[#This Row],[Close Price]]/Table2[[#This Row],[Current Month Low]])-1</f>
        <v>6.8217874140665824E-3</v>
      </c>
      <c r="AH560" s="1">
        <f>(Table2[[#This Row],[Current Month High]]/Table2[[#This Row],[Close Price]])-1</f>
        <v>0.13073165607437365</v>
      </c>
      <c r="AI560">
        <v>69.257839172225403</v>
      </c>
      <c r="AJ560">
        <v>6.2444196428571299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-0.08</v>
      </c>
      <c r="AM560" t="s">
        <v>3149</v>
      </c>
      <c r="AN560">
        <v>-9.2200000000000006</v>
      </c>
      <c r="AO560" t="s">
        <v>3149</v>
      </c>
      <c r="AP560">
        <v>5.6589334784988003E-2</v>
      </c>
      <c r="AQ560">
        <f>(Table2[[#This Row],[Sharpe Ratio]]-AVERAGE(Table2[Sharpe Ratio]))/_xlfn.STDEV.P(Table2[Sharpe Ratio])</f>
        <v>4.5587353364374538E-3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515</v>
      </c>
      <c r="AT560">
        <f>_xlfn.RANK.AVG(Table2[[#This Row],[6M Return vs Nifty Z-Score]],Table2[6M Return vs Nifty Z-Score])</f>
        <v>637</v>
      </c>
      <c r="AU560">
        <f>_xlfn.RANK.AVG(Table2[[#This Row],[Sharpe Ratio Z-Score]],Table2[Sharpe Ratio Z-Score])</f>
        <v>353</v>
      </c>
      <c r="AV560">
        <f>(Table2[[#This Row],[Rank 1Y]]+Table2[[#This Row],[Rank 6M]]+Table2[[#This Row],[Rank Sharpe]])/3</f>
        <v>501.66666666666669</v>
      </c>
    </row>
    <row r="561" spans="1:48" x14ac:dyDescent="0.3">
      <c r="A561" t="s">
        <v>646</v>
      </c>
      <c r="B561" t="s">
        <v>647</v>
      </c>
      <c r="C561" t="s">
        <v>3109</v>
      </c>
      <c r="D561" t="s">
        <v>554</v>
      </c>
      <c r="E561">
        <v>27185.392673867998</v>
      </c>
      <c r="F561">
        <v>61.49</v>
      </c>
      <c r="G561">
        <v>-16.2562172500364</v>
      </c>
      <c r="H561">
        <f>(Table2[[#This Row],[1Y Return vs Nifty]]-AVERAGE(Table2[1Y Return vs Nifty]))/_xlfn.STDEV.P(Table2[1Y Return vs Nifty])</f>
        <v>-0.65175249183710038</v>
      </c>
      <c r="I561">
        <v>1.00387416697754</v>
      </c>
      <c r="J561">
        <f>(Table2[[#This Row],[1M Return vs Nifty]]-AVERAGE(Table2[1M Return vs Nifty]))/_xlfn.STDEV.P(Table2[1M Return vs Nifty])</f>
        <v>0.32621097872020655</v>
      </c>
      <c r="K561">
        <v>-14.8492942088881</v>
      </c>
      <c r="L561">
        <f>(Table2[[#This Row],[6M Return vs Nifty]]-AVERAGE(Table2[6M Return vs Nifty]))/_xlfn.STDEV.P(Table2[6M Return vs Nifty])</f>
        <v>-0.57820867755888394</v>
      </c>
      <c r="M561">
        <v>2.7847569263031802</v>
      </c>
      <c r="N561">
        <f>(Table2[[#This Row],[1W Return vs Nifty]]-AVERAGE(Table2[1W Return vs Nifty]))/_xlfn.STDEV.P(Table2[1W Return vs Nifty])</f>
        <v>0.38521937099219528</v>
      </c>
      <c r="O561">
        <v>62.93</v>
      </c>
      <c r="P561">
        <v>65.246030574740104</v>
      </c>
      <c r="Q561">
        <v>67.175421163950404</v>
      </c>
      <c r="R561">
        <v>39.304918685912497</v>
      </c>
      <c r="S561" s="1">
        <f>(Table2[[#This Row],[Close Price]]-Table2[[#This Row],[20D EMA]])/Table2[[#This Row],[20D EMA]]</f>
        <v>-2.2882567932623513E-2</v>
      </c>
      <c r="T561" s="1">
        <f>(Table2[[#This Row],[Close Price]]-Table2[[#This Row],[50D EMA]])/Table2[[#This Row],[50D EMA]]</f>
        <v>-5.7567189017537615E-2</v>
      </c>
      <c r="U561" s="1">
        <f>(Table2[[#This Row],[Close Price]]-Table2[[#This Row],[200D EMA]])/Table2[[#This Row],[200D EMA]]</f>
        <v>-8.463543756688012E-2</v>
      </c>
      <c r="V561">
        <v>0.89476875302991599</v>
      </c>
      <c r="W561">
        <v>61</v>
      </c>
      <c r="X561">
        <v>62</v>
      </c>
      <c r="Y561">
        <v>60</v>
      </c>
      <c r="Z561">
        <v>62</v>
      </c>
      <c r="AA561">
        <v>60</v>
      </c>
      <c r="AB561">
        <v>66.38</v>
      </c>
      <c r="AC561" s="1">
        <f>(Table2[[#This Row],[Close Price]]/Table2[[#This Row],[Day Low]])-1</f>
        <v>8.0327868852458906E-3</v>
      </c>
      <c r="AD561" s="1">
        <f>(Table2[[#This Row],[Day High]]/Table2[[#This Row],[Close Price]])-1</f>
        <v>8.2940315498454265E-3</v>
      </c>
      <c r="AE561" s="1">
        <f>(Table2[[#This Row],[Close Price]]/Table2[[#This Row],[Current Week Low]])-1</f>
        <v>2.4833333333333263E-2</v>
      </c>
      <c r="AF561" s="1">
        <f>(Table2[[#This Row],[Current Week High]]/Table2[[#This Row],[Close Price]])-1</f>
        <v>8.2940315498454265E-3</v>
      </c>
      <c r="AG561" s="1">
        <f>(Table2[[#This Row],[Close Price]]/Table2[[#This Row],[Current Month Low]])-1</f>
        <v>2.4833333333333263E-2</v>
      </c>
      <c r="AH561" s="1">
        <f>(Table2[[#This Row],[Current Month High]]/Table2[[#This Row],[Close Price]])-1</f>
        <v>7.9525126036753768E-2</v>
      </c>
      <c r="AI561">
        <v>30.102455683851002</v>
      </c>
      <c r="AJ561">
        <v>4.2203389830508504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-7.0000000000000007E-2</v>
      </c>
      <c r="AM561" t="s">
        <v>3149</v>
      </c>
      <c r="AN561">
        <v>-3.88</v>
      </c>
      <c r="AO561" t="s">
        <v>3149</v>
      </c>
      <c r="AP561">
        <v>2.0659334243678999E-2</v>
      </c>
      <c r="AQ561">
        <f>(Table2[[#This Row],[Sharpe Ratio]]-AVERAGE(Table2[Sharpe Ratio]))/_xlfn.STDEV.P(Table2[Sharpe Ratio])</f>
        <v>-0.41390102338229628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549</v>
      </c>
      <c r="AT561">
        <f>_xlfn.RANK.AVG(Table2[[#This Row],[6M Return vs Nifty Z-Score]],Table2[6M Return vs Nifty Z-Score])</f>
        <v>514</v>
      </c>
      <c r="AU561">
        <f>_xlfn.RANK.AVG(Table2[[#This Row],[Sharpe Ratio Z-Score]],Table2[Sharpe Ratio Z-Score])</f>
        <v>447</v>
      </c>
      <c r="AV561">
        <f>(Table2[[#This Row],[Rank 1Y]]+Table2[[#This Row],[Rank 6M]]+Table2[[#This Row],[Rank Sharpe]])/3</f>
        <v>503.33333333333331</v>
      </c>
    </row>
    <row r="562" spans="1:48" x14ac:dyDescent="0.3">
      <c r="A562" t="s">
        <v>969</v>
      </c>
      <c r="B562" t="s">
        <v>970</v>
      </c>
      <c r="C562" t="s">
        <v>3104</v>
      </c>
      <c r="D562" t="s">
        <v>971</v>
      </c>
      <c r="E562">
        <v>14346.099643525</v>
      </c>
      <c r="F562">
        <v>161.33000000000001</v>
      </c>
      <c r="G562">
        <v>-3.4771588285623798</v>
      </c>
      <c r="H562">
        <f>(Table2[[#This Row],[1Y Return vs Nifty]]-AVERAGE(Table2[1Y Return vs Nifty]))/_xlfn.STDEV.P(Table2[1Y Return vs Nifty])</f>
        <v>-0.39184377854756897</v>
      </c>
      <c r="I562">
        <v>-9.2314307423430098</v>
      </c>
      <c r="J562">
        <f>(Table2[[#This Row],[1M Return vs Nifty]]-AVERAGE(Table2[1M Return vs Nifty]))/_xlfn.STDEV.P(Table2[1M Return vs Nifty])</f>
        <v>-0.75420783910095834</v>
      </c>
      <c r="K562">
        <v>-3.0950605722186801</v>
      </c>
      <c r="L562">
        <f>(Table2[[#This Row],[6M Return vs Nifty]]-AVERAGE(Table2[6M Return vs Nifty]))/_xlfn.STDEV.P(Table2[6M Return vs Nifty])</f>
        <v>-0.18054847824962386</v>
      </c>
      <c r="M562">
        <v>0.11045081495709499</v>
      </c>
      <c r="N562">
        <f>(Table2[[#This Row],[1W Return vs Nifty]]-AVERAGE(Table2[1W Return vs Nifty]))/_xlfn.STDEV.P(Table2[1W Return vs Nifty])</f>
        <v>-0.26696739655528556</v>
      </c>
      <c r="O562">
        <v>172.77</v>
      </c>
      <c r="P562">
        <v>183.99263230224699</v>
      </c>
      <c r="Q562">
        <v>175.887608229623</v>
      </c>
      <c r="R562">
        <v>22.711085607302099</v>
      </c>
      <c r="S562" s="1">
        <f>(Table2[[#This Row],[Close Price]]-Table2[[#This Row],[20D EMA]])/Table2[[#This Row],[20D EMA]]</f>
        <v>-6.6215199398043628E-2</v>
      </c>
      <c r="T562" s="1">
        <f>(Table2[[#This Row],[Close Price]]-Table2[[#This Row],[50D EMA]])/Table2[[#This Row],[50D EMA]]</f>
        <v>-0.12317141191294437</v>
      </c>
      <c r="U562" s="1">
        <f>(Table2[[#This Row],[Close Price]]-Table2[[#This Row],[200D EMA]])/Table2[[#This Row],[200D EMA]]</f>
        <v>-8.2766536972962212E-2</v>
      </c>
      <c r="V562">
        <v>0.27210835722073701</v>
      </c>
      <c r="W562">
        <v>159.11000000000001</v>
      </c>
      <c r="X562">
        <v>162.5</v>
      </c>
      <c r="Y562">
        <v>159.11000000000001</v>
      </c>
      <c r="Z562">
        <v>165.76</v>
      </c>
      <c r="AA562">
        <v>159.11000000000001</v>
      </c>
      <c r="AB562">
        <v>180</v>
      </c>
      <c r="AC562" s="1">
        <f>(Table2[[#This Row],[Close Price]]/Table2[[#This Row],[Day Low]])-1</f>
        <v>1.3952611400917636E-2</v>
      </c>
      <c r="AD562" s="1">
        <f>(Table2[[#This Row],[Day High]]/Table2[[#This Row],[Close Price]])-1</f>
        <v>7.2522159548751297E-3</v>
      </c>
      <c r="AE562" s="1">
        <f>(Table2[[#This Row],[Close Price]]/Table2[[#This Row],[Current Week Low]])-1</f>
        <v>1.3952611400917636E-2</v>
      </c>
      <c r="AF562" s="1">
        <f>(Table2[[#This Row],[Current Week High]]/Table2[[#This Row],[Close Price]])-1</f>
        <v>2.7459245025723611E-2</v>
      </c>
      <c r="AG562" s="1">
        <f>(Table2[[#This Row],[Close Price]]/Table2[[#This Row],[Current Month Low]])-1</f>
        <v>1.3952611400917636E-2</v>
      </c>
      <c r="AH562" s="1">
        <f>(Table2[[#This Row],[Current Month High]]/Table2[[#This Row],[Close Price]])-1</f>
        <v>0.11572553151924625</v>
      </c>
      <c r="AI562">
        <v>51.490733279613103</v>
      </c>
      <c r="AJ562">
        <v>23.909370199692699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-0.03</v>
      </c>
      <c r="AM562" t="s">
        <v>3149</v>
      </c>
      <c r="AN562">
        <v>-10.050000000000001</v>
      </c>
      <c r="AO562" t="s">
        <v>3149</v>
      </c>
      <c r="AP562">
        <v>-7.7215666023777996E-2</v>
      </c>
      <c r="AQ562">
        <f>(Table2[[#This Row],[Sharpe Ratio]]-AVERAGE(Table2[Sharpe Ratio]))/_xlfn.STDEV.P(Table2[Sharpe Ratio])</f>
        <v>-1.5538049582410716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446</v>
      </c>
      <c r="AT562">
        <f>_xlfn.RANK.AVG(Table2[[#This Row],[6M Return vs Nifty Z-Score]],Table2[6M Return vs Nifty Z-Score])</f>
        <v>373</v>
      </c>
      <c r="AU562">
        <f>_xlfn.RANK.AVG(Table2[[#This Row],[Sharpe Ratio Z-Score]],Table2[Sharpe Ratio Z-Score])</f>
        <v>693</v>
      </c>
      <c r="AV562">
        <f>(Table2[[#This Row],[Rank 1Y]]+Table2[[#This Row],[Rank 6M]]+Table2[[#This Row],[Rank Sharpe]])/3</f>
        <v>504</v>
      </c>
    </row>
    <row r="563" spans="1:48" x14ac:dyDescent="0.3">
      <c r="A563" t="s">
        <v>1250</v>
      </c>
      <c r="B563" t="s">
        <v>1251</v>
      </c>
      <c r="C563" t="s">
        <v>3112</v>
      </c>
      <c r="D563" t="s">
        <v>814</v>
      </c>
      <c r="E563">
        <v>8962.2354331999995</v>
      </c>
      <c r="F563">
        <v>6949.6</v>
      </c>
      <c r="G563">
        <v>-34.422883476862999</v>
      </c>
      <c r="H563">
        <f>(Table2[[#This Row],[1Y Return vs Nifty]]-AVERAGE(Table2[1Y Return vs Nifty]))/_xlfn.STDEV.P(Table2[1Y Return vs Nifty])</f>
        <v>-1.0212378395087689</v>
      </c>
      <c r="I563">
        <v>-2.3013061256111098</v>
      </c>
      <c r="J563">
        <f>(Table2[[#This Row],[1M Return vs Nifty]]-AVERAGE(Table2[1M Return vs Nifty]))/_xlfn.STDEV.P(Table2[1M Return vs Nifty])</f>
        <v>-2.2677404776078876E-2</v>
      </c>
      <c r="K563">
        <v>-6.0703514988072902</v>
      </c>
      <c r="L563">
        <f>(Table2[[#This Row],[6M Return vs Nifty]]-AVERAGE(Table2[6M Return vs Nifty]))/_xlfn.STDEV.P(Table2[6M Return vs Nifty])</f>
        <v>-0.2812062343775264</v>
      </c>
      <c r="M563">
        <v>5.6736702346166901</v>
      </c>
      <c r="N563">
        <f>(Table2[[#This Row],[1W Return vs Nifty]]-AVERAGE(Table2[1W Return vs Nifty]))/_xlfn.STDEV.P(Table2[1W Return vs Nifty])</f>
        <v>1.0897426954838476</v>
      </c>
      <c r="O563">
        <v>7196.7</v>
      </c>
      <c r="P563">
        <v>7659.4913821692298</v>
      </c>
      <c r="Q563">
        <v>8016.72042115166</v>
      </c>
      <c r="R563">
        <v>42.109222729265802</v>
      </c>
      <c r="S563" s="1">
        <f>(Table2[[#This Row],[Close Price]]-Table2[[#This Row],[20D EMA]])/Table2[[#This Row],[20D EMA]]</f>
        <v>-3.433518140258722E-2</v>
      </c>
      <c r="T563" s="1">
        <f>(Table2[[#This Row],[Close Price]]-Table2[[#This Row],[50D EMA]])/Table2[[#This Row],[50D EMA]]</f>
        <v>-9.2681269127321941E-2</v>
      </c>
      <c r="U563" s="1">
        <f>(Table2[[#This Row],[Close Price]]-Table2[[#This Row],[200D EMA]])/Table2[[#This Row],[200D EMA]]</f>
        <v>-0.13311184188687974</v>
      </c>
      <c r="V563">
        <v>1.2198694678894699</v>
      </c>
      <c r="W563">
        <v>6940</v>
      </c>
      <c r="X563">
        <v>7132</v>
      </c>
      <c r="Y563">
        <v>6940</v>
      </c>
      <c r="Z563">
        <v>7321</v>
      </c>
      <c r="AA563">
        <v>6750</v>
      </c>
      <c r="AB563">
        <v>7380</v>
      </c>
      <c r="AC563" s="1">
        <f>(Table2[[#This Row],[Close Price]]/Table2[[#This Row],[Day Low]])-1</f>
        <v>1.3832853025936842E-3</v>
      </c>
      <c r="AD563" s="1">
        <f>(Table2[[#This Row],[Day High]]/Table2[[#This Row],[Close Price]])-1</f>
        <v>2.6246114884309835E-2</v>
      </c>
      <c r="AE563" s="1">
        <f>(Table2[[#This Row],[Close Price]]/Table2[[#This Row],[Current Week Low]])-1</f>
        <v>1.3832853025936842E-3</v>
      </c>
      <c r="AF563" s="1">
        <f>(Table2[[#This Row],[Current Week High]]/Table2[[#This Row],[Close Price]])-1</f>
        <v>5.344192471509146E-2</v>
      </c>
      <c r="AG563" s="1">
        <f>(Table2[[#This Row],[Close Price]]/Table2[[#This Row],[Current Month Low]])-1</f>
        <v>2.9570370370370469E-2</v>
      </c>
      <c r="AH563" s="1">
        <f>(Table2[[#This Row],[Current Month High]]/Table2[[#This Row],[Close Price]])-1</f>
        <v>6.1931621963853933E-2</v>
      </c>
      <c r="AI563">
        <v>55.260014964889997</v>
      </c>
      <c r="AJ563">
        <v>5.4375531011045197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-0.15</v>
      </c>
      <c r="AM563" t="s">
        <v>3149</v>
      </c>
      <c r="AN563">
        <v>-4.3</v>
      </c>
      <c r="AO563" t="s">
        <v>3149</v>
      </c>
      <c r="AP563">
        <v>2.2533973468429998E-2</v>
      </c>
      <c r="AQ563">
        <f>(Table2[[#This Row],[Sharpe Ratio]]-AVERAGE(Table2[Sharpe Ratio]))/_xlfn.STDEV.P(Table2[Sharpe Ratio])</f>
        <v>-0.39206798508962848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657</v>
      </c>
      <c r="AT563">
        <f>_xlfn.RANK.AVG(Table2[[#This Row],[6M Return vs Nifty Z-Score]],Table2[6M Return vs Nifty Z-Score])</f>
        <v>414</v>
      </c>
      <c r="AU563">
        <f>_xlfn.RANK.AVG(Table2[[#This Row],[Sharpe Ratio Z-Score]],Table2[Sharpe Ratio Z-Score])</f>
        <v>441</v>
      </c>
      <c r="AV563">
        <f>(Table2[[#This Row],[Rank 1Y]]+Table2[[#This Row],[Rank 6M]]+Table2[[#This Row],[Rank Sharpe]])/3</f>
        <v>504</v>
      </c>
    </row>
    <row r="564" spans="1:48" x14ac:dyDescent="0.3">
      <c r="A564" t="s">
        <v>1779</v>
      </c>
      <c r="B564" t="s">
        <v>1780</v>
      </c>
      <c r="C564" t="s">
        <v>3118</v>
      </c>
      <c r="D564" t="s">
        <v>270</v>
      </c>
      <c r="E564">
        <v>4291.0884708000003</v>
      </c>
      <c r="F564">
        <v>257.10000000000002</v>
      </c>
      <c r="G564">
        <v>-10.1340883266184</v>
      </c>
      <c r="H564">
        <f>(Table2[[#This Row],[1Y Return vs Nifty]]-AVERAGE(Table2[1Y Return vs Nifty]))/_xlfn.STDEV.P(Table2[1Y Return vs Nifty])</f>
        <v>-0.52723669430350895</v>
      </c>
      <c r="I564">
        <v>-5.5859583314755001</v>
      </c>
      <c r="J564">
        <f>(Table2[[#This Row],[1M Return vs Nifty]]-AVERAGE(Table2[1M Return vs Nifty]))/_xlfn.STDEV.P(Table2[1M Return vs Nifty])</f>
        <v>-0.36939888348669858</v>
      </c>
      <c r="K564">
        <v>-6.60634120978672</v>
      </c>
      <c r="L564">
        <f>(Table2[[#This Row],[6M Return vs Nifty]]-AVERAGE(Table2[6M Return vs Nifty]))/_xlfn.STDEV.P(Table2[6M Return vs Nifty])</f>
        <v>-0.29933942637320526</v>
      </c>
      <c r="M564">
        <v>3.3836122979626202</v>
      </c>
      <c r="N564">
        <f>(Table2[[#This Row],[1W Return vs Nifty]]-AVERAGE(Table2[1W Return vs Nifty]))/_xlfn.STDEV.P(Table2[1W Return vs Nifty])</f>
        <v>0.53126306711732885</v>
      </c>
      <c r="O564">
        <v>271.66000000000003</v>
      </c>
      <c r="P564">
        <v>278.646325852215</v>
      </c>
      <c r="Q564">
        <v>274.50430415068399</v>
      </c>
      <c r="R564">
        <v>35.961357856157399</v>
      </c>
      <c r="S564" s="1">
        <f>(Table2[[#This Row],[Close Price]]-Table2[[#This Row],[20D EMA]])/Table2[[#This Row],[20D EMA]]</f>
        <v>-5.3596407273798136E-2</v>
      </c>
      <c r="T564" s="1">
        <f>(Table2[[#This Row],[Close Price]]-Table2[[#This Row],[50D EMA]])/Table2[[#This Row],[50D EMA]]</f>
        <v>-7.7324995355016635E-2</v>
      </c>
      <c r="U564" s="1">
        <f>(Table2[[#This Row],[Close Price]]-Table2[[#This Row],[200D EMA]])/Table2[[#This Row],[200D EMA]]</f>
        <v>-6.3402663956519251E-2</v>
      </c>
      <c r="V564">
        <v>0.594356850360232</v>
      </c>
      <c r="W564">
        <v>255.6</v>
      </c>
      <c r="X564">
        <v>261.75</v>
      </c>
      <c r="Y564">
        <v>255.6</v>
      </c>
      <c r="Z564">
        <v>270.85000000000002</v>
      </c>
      <c r="AA564">
        <v>252.35</v>
      </c>
      <c r="AB564">
        <v>291.2</v>
      </c>
      <c r="AC564" s="1">
        <f>(Table2[[#This Row],[Close Price]]/Table2[[#This Row],[Day Low]])-1</f>
        <v>5.8685446009389963E-3</v>
      </c>
      <c r="AD564" s="1">
        <f>(Table2[[#This Row],[Day High]]/Table2[[#This Row],[Close Price]])-1</f>
        <v>1.8086347724620699E-2</v>
      </c>
      <c r="AE564" s="1">
        <f>(Table2[[#This Row],[Close Price]]/Table2[[#This Row],[Current Week Low]])-1</f>
        <v>5.8685446009389963E-3</v>
      </c>
      <c r="AF564" s="1">
        <f>(Table2[[#This Row],[Current Week High]]/Table2[[#This Row],[Close Price]])-1</f>
        <v>5.3481135744846364E-2</v>
      </c>
      <c r="AG564" s="1">
        <f>(Table2[[#This Row],[Close Price]]/Table2[[#This Row],[Current Month Low]])-1</f>
        <v>1.882306320586502E-2</v>
      </c>
      <c r="AH564" s="1">
        <f>(Table2[[#This Row],[Current Month High]]/Table2[[#This Row],[Close Price]])-1</f>
        <v>0.13263321664721883</v>
      </c>
      <c r="AI564">
        <v>30.688448074678998</v>
      </c>
      <c r="AJ564">
        <v>17.962835512732301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0.04</v>
      </c>
      <c r="AM564" t="s">
        <v>3150</v>
      </c>
      <c r="AN564">
        <v>-10.18</v>
      </c>
      <c r="AO564" t="s">
        <v>3149</v>
      </c>
      <c r="AP564">
        <v>-1.4021537827864999E-2</v>
      </c>
      <c r="AQ564">
        <f>(Table2[[#This Row],[Sharpe Ratio]]-AVERAGE(Table2[Sharpe Ratio]))/_xlfn.STDEV.P(Table2[Sharpe Ratio])</f>
        <v>-0.81781277235453431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501</v>
      </c>
      <c r="AT564">
        <f>_xlfn.RANK.AVG(Table2[[#This Row],[6M Return vs Nifty Z-Score]],Table2[6M Return vs Nifty Z-Score])</f>
        <v>420</v>
      </c>
      <c r="AU564">
        <f>_xlfn.RANK.AVG(Table2[[#This Row],[Sharpe Ratio Z-Score]],Table2[Sharpe Ratio Z-Score])</f>
        <v>591</v>
      </c>
      <c r="AV564">
        <f>(Table2[[#This Row],[Rank 1Y]]+Table2[[#This Row],[Rank 6M]]+Table2[[#This Row],[Rank Sharpe]])/3</f>
        <v>504</v>
      </c>
    </row>
    <row r="565" spans="1:48" x14ac:dyDescent="0.3">
      <c r="A565" t="s">
        <v>1535</v>
      </c>
      <c r="B565" t="s">
        <v>1536</v>
      </c>
      <c r="C565" t="s">
        <v>568</v>
      </c>
      <c r="D565" t="s">
        <v>568</v>
      </c>
      <c r="E565">
        <v>6229.7992647000001</v>
      </c>
      <c r="F565">
        <v>314.55</v>
      </c>
      <c r="G565">
        <v>-1.4498076217946301</v>
      </c>
      <c r="H565">
        <f>(Table2[[#This Row],[1Y Return vs Nifty]]-AVERAGE(Table2[1Y Return vs Nifty]))/_xlfn.STDEV.P(Table2[1Y Return vs Nifty])</f>
        <v>-0.35061020513722019</v>
      </c>
      <c r="I565">
        <v>-12.8143744576227</v>
      </c>
      <c r="J565">
        <f>(Table2[[#This Row],[1M Return vs Nifty]]-AVERAGE(Table2[1M Return vs Nifty]))/_xlfn.STDEV.P(Table2[1M Return vs Nifty])</f>
        <v>-1.1324163875983406</v>
      </c>
      <c r="K565">
        <v>-24.060975341105699</v>
      </c>
      <c r="L565">
        <f>(Table2[[#This Row],[6M Return vs Nifty]]-AVERAGE(Table2[6M Return vs Nifty]))/_xlfn.STDEV.P(Table2[6M Return vs Nifty])</f>
        <v>-0.88985119448004257</v>
      </c>
      <c r="M565">
        <v>-4.4753720898778697</v>
      </c>
      <c r="N565">
        <f>(Table2[[#This Row],[1W Return vs Nifty]]-AVERAGE(Table2[1W Return vs Nifty]))/_xlfn.STDEV.P(Table2[1W Return vs Nifty])</f>
        <v>-1.3853184350398513</v>
      </c>
      <c r="O565">
        <v>352.37</v>
      </c>
      <c r="P565">
        <v>368.78517260572301</v>
      </c>
      <c r="Q565">
        <v>356.917212614508</v>
      </c>
      <c r="R565">
        <v>26.292260968970499</v>
      </c>
      <c r="S565" s="1">
        <f>(Table2[[#This Row],[Close Price]]-Table2[[#This Row],[20D EMA]])/Table2[[#This Row],[20D EMA]]</f>
        <v>-0.10733036297074096</v>
      </c>
      <c r="T565" s="1">
        <f>(Table2[[#This Row],[Close Price]]-Table2[[#This Row],[50D EMA]])/Table2[[#This Row],[50D EMA]]</f>
        <v>-0.14706440669106594</v>
      </c>
      <c r="U565" s="1">
        <f>(Table2[[#This Row],[Close Price]]-Table2[[#This Row],[200D EMA]])/Table2[[#This Row],[200D EMA]]</f>
        <v>-0.11870319255313451</v>
      </c>
      <c r="V565">
        <v>1.0177924018148701</v>
      </c>
      <c r="W565">
        <v>303.05</v>
      </c>
      <c r="X565">
        <v>322.39999999999998</v>
      </c>
      <c r="Y565">
        <v>303.05</v>
      </c>
      <c r="Z565">
        <v>337.4</v>
      </c>
      <c r="AA565">
        <v>303.05</v>
      </c>
      <c r="AB565">
        <v>399.5</v>
      </c>
      <c r="AC565" s="1">
        <f>(Table2[[#This Row],[Close Price]]/Table2[[#This Row],[Day Low]])-1</f>
        <v>3.7947533410328305E-2</v>
      </c>
      <c r="AD565" s="1">
        <f>(Table2[[#This Row],[Day High]]/Table2[[#This Row],[Close Price]])-1</f>
        <v>2.4956286758861745E-2</v>
      </c>
      <c r="AE565" s="1">
        <f>(Table2[[#This Row],[Close Price]]/Table2[[#This Row],[Current Week Low]])-1</f>
        <v>3.7947533410328305E-2</v>
      </c>
      <c r="AF565" s="1">
        <f>(Table2[[#This Row],[Current Week High]]/Table2[[#This Row],[Close Price]])-1</f>
        <v>7.264345890955326E-2</v>
      </c>
      <c r="AG565" s="1">
        <f>(Table2[[#This Row],[Close Price]]/Table2[[#This Row],[Current Month Low]])-1</f>
        <v>3.7947533410328305E-2</v>
      </c>
      <c r="AH565" s="1">
        <f>(Table2[[#This Row],[Current Month High]]/Table2[[#This Row],[Close Price]])-1</f>
        <v>0.27006835161341591</v>
      </c>
      <c r="AI565">
        <v>43.268160864727299</v>
      </c>
      <c r="AJ565">
        <v>23.135642982971198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-0.18</v>
      </c>
      <c r="AM565" t="s">
        <v>3149</v>
      </c>
      <c r="AN565">
        <v>-19.760000000000002</v>
      </c>
      <c r="AO565" t="s">
        <v>3149</v>
      </c>
      <c r="AP565">
        <v>1.8618278633431001E-2</v>
      </c>
      <c r="AQ565">
        <f>(Table2[[#This Row],[Sharpe Ratio]]-AVERAGE(Table2[Sharpe Ratio]))/_xlfn.STDEV.P(Table2[Sharpe Ratio])</f>
        <v>-0.43767223477467943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432</v>
      </c>
      <c r="AT565">
        <f>_xlfn.RANK.AVG(Table2[[#This Row],[6M Return vs Nifty Z-Score]],Table2[6M Return vs Nifty Z-Score])</f>
        <v>629</v>
      </c>
      <c r="AU565">
        <f>_xlfn.RANK.AVG(Table2[[#This Row],[Sharpe Ratio Z-Score]],Table2[Sharpe Ratio Z-Score])</f>
        <v>454</v>
      </c>
      <c r="AV565">
        <f>(Table2[[#This Row],[Rank 1Y]]+Table2[[#This Row],[Rank 6M]]+Table2[[#This Row],[Rank Sharpe]])/3</f>
        <v>505</v>
      </c>
    </row>
    <row r="566" spans="1:48" x14ac:dyDescent="0.3">
      <c r="A566" t="s">
        <v>635</v>
      </c>
      <c r="B566" t="s">
        <v>636</v>
      </c>
      <c r="C566" t="s">
        <v>3104</v>
      </c>
      <c r="D566" t="s">
        <v>54</v>
      </c>
      <c r="E566">
        <v>27838.107968299999</v>
      </c>
      <c r="F566">
        <v>360.2</v>
      </c>
      <c r="G566">
        <v>-18.610426333394798</v>
      </c>
      <c r="H566">
        <f>(Table2[[#This Row],[1Y Return vs Nifty]]-AVERAGE(Table2[1Y Return vs Nifty]))/_xlfn.STDEV.P(Table2[1Y Return vs Nifty])</f>
        <v>-0.69963391106920925</v>
      </c>
      <c r="I566">
        <v>0.53865926700578703</v>
      </c>
      <c r="J566">
        <f>(Table2[[#This Row],[1M Return vs Nifty]]-AVERAGE(Table2[1M Return vs Nifty]))/_xlfn.STDEV.P(Table2[1M Return vs Nifty])</f>
        <v>0.27710380148286146</v>
      </c>
      <c r="K566">
        <v>-25.108687554844099</v>
      </c>
      <c r="L566">
        <f>(Table2[[#This Row],[6M Return vs Nifty]]-AVERAGE(Table2[6M Return vs Nifty]))/_xlfn.STDEV.P(Table2[6M Return vs Nifty])</f>
        <v>-0.92529658893214839</v>
      </c>
      <c r="M566">
        <v>4.3616425564342398</v>
      </c>
      <c r="N566">
        <f>(Table2[[#This Row],[1W Return vs Nifty]]-AVERAGE(Table2[1W Return vs Nifty]))/_xlfn.STDEV.P(Table2[1W Return vs Nifty])</f>
        <v>0.76977667262046745</v>
      </c>
      <c r="O566">
        <v>363.26</v>
      </c>
      <c r="P566">
        <v>372.89357658095201</v>
      </c>
      <c r="Q566">
        <v>400.267892786483</v>
      </c>
      <c r="R566">
        <v>48.617462731603602</v>
      </c>
      <c r="S566" s="1">
        <f>(Table2[[#This Row],[Close Price]]-Table2[[#This Row],[20D EMA]])/Table2[[#This Row],[20D EMA]]</f>
        <v>-8.4237185486979085E-3</v>
      </c>
      <c r="T566" s="1">
        <f>(Table2[[#This Row],[Close Price]]-Table2[[#This Row],[50D EMA]])/Table2[[#This Row],[50D EMA]]</f>
        <v>-3.404074883064219E-2</v>
      </c>
      <c r="U566" s="1">
        <f>(Table2[[#This Row],[Close Price]]-Table2[[#This Row],[200D EMA]])/Table2[[#This Row],[200D EMA]]</f>
        <v>-0.10010268999481464</v>
      </c>
      <c r="V566">
        <v>0.36023866598828302</v>
      </c>
      <c r="W566">
        <v>350.15</v>
      </c>
      <c r="X566">
        <v>362.75</v>
      </c>
      <c r="Y566">
        <v>350.15</v>
      </c>
      <c r="Z566">
        <v>364</v>
      </c>
      <c r="AA566">
        <v>340.05</v>
      </c>
      <c r="AB566">
        <v>383.7</v>
      </c>
      <c r="AC566" s="1">
        <f>(Table2[[#This Row],[Close Price]]/Table2[[#This Row],[Day Low]])-1</f>
        <v>2.8701984863629848E-2</v>
      </c>
      <c r="AD566" s="1">
        <f>(Table2[[#This Row],[Day High]]/Table2[[#This Row],[Close Price]])-1</f>
        <v>7.0794003331482447E-3</v>
      </c>
      <c r="AE566" s="1">
        <f>(Table2[[#This Row],[Close Price]]/Table2[[#This Row],[Current Week Low]])-1</f>
        <v>2.8701984863629848E-2</v>
      </c>
      <c r="AF566" s="1">
        <f>(Table2[[#This Row],[Current Week High]]/Table2[[#This Row],[Close Price]])-1</f>
        <v>1.0549694614103267E-2</v>
      </c>
      <c r="AG566" s="1">
        <f>(Table2[[#This Row],[Close Price]]/Table2[[#This Row],[Current Month Low]])-1</f>
        <v>5.9255991765916782E-2</v>
      </c>
      <c r="AH566" s="1">
        <f>(Table2[[#This Row],[Current Month High]]/Table2[[#This Row],[Close Price]])-1</f>
        <v>6.5241532481954412E-2</v>
      </c>
      <c r="AI566">
        <v>44.280955024986099</v>
      </c>
      <c r="AJ566">
        <v>33.382706906128398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-0.05</v>
      </c>
      <c r="AM566" t="s">
        <v>3149</v>
      </c>
      <c r="AN566">
        <v>-4.7699999999999996</v>
      </c>
      <c r="AO566" t="s">
        <v>3149</v>
      </c>
      <c r="AP566">
        <v>6.890285249882E-2</v>
      </c>
      <c r="AQ566">
        <f>(Table2[[#This Row],[Sharpe Ratio]]-AVERAGE(Table2[Sharpe Ratio]))/_xlfn.STDEV.P(Table2[Sharpe Ratio])</f>
        <v>0.14796846464008381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567</v>
      </c>
      <c r="AT566">
        <f>_xlfn.RANK.AVG(Table2[[#This Row],[6M Return vs Nifty Z-Score]],Table2[6M Return vs Nifty Z-Score])</f>
        <v>642</v>
      </c>
      <c r="AU566">
        <f>_xlfn.RANK.AVG(Table2[[#This Row],[Sharpe Ratio Z-Score]],Table2[Sharpe Ratio Z-Score])</f>
        <v>307</v>
      </c>
      <c r="AV566">
        <f>(Table2[[#This Row],[Rank 1Y]]+Table2[[#This Row],[Rank 6M]]+Table2[[#This Row],[Rank Sharpe]])/3</f>
        <v>505.33333333333331</v>
      </c>
    </row>
    <row r="567" spans="1:48" x14ac:dyDescent="0.3">
      <c r="A567" t="s">
        <v>780</v>
      </c>
      <c r="B567" t="s">
        <v>781</v>
      </c>
      <c r="C567" t="s">
        <v>3116</v>
      </c>
      <c r="D567" t="s">
        <v>509</v>
      </c>
      <c r="E567">
        <v>19445.01401336</v>
      </c>
      <c r="F567">
        <v>161.19999999999999</v>
      </c>
      <c r="G567">
        <v>-30.288938486048899</v>
      </c>
      <c r="H567">
        <f>(Table2[[#This Row],[1Y Return vs Nifty]]-AVERAGE(Table2[1Y Return vs Nifty]))/_xlfn.STDEV.P(Table2[1Y Return vs Nifty])</f>
        <v>-0.93715900616008596</v>
      </c>
      <c r="I567">
        <v>-2.2884173415276501</v>
      </c>
      <c r="J567">
        <f>(Table2[[#This Row],[1M Return vs Nifty]]-AVERAGE(Table2[1M Return vs Nifty]))/_xlfn.STDEV.P(Table2[1M Return vs Nifty])</f>
        <v>-2.1316889873398932E-2</v>
      </c>
      <c r="K567">
        <v>2.0613999971839401</v>
      </c>
      <c r="L567">
        <f>(Table2[[#This Row],[6M Return vs Nifty]]-AVERAGE(Table2[6M Return vs Nifty]))/_xlfn.STDEV.P(Table2[6M Return vs Nifty])</f>
        <v>-6.099066987112595E-3</v>
      </c>
      <c r="M567">
        <v>-2.44939903279468</v>
      </c>
      <c r="N567">
        <f>(Table2[[#This Row],[1W Return vs Nifty]]-AVERAGE(Table2[1W Return vs Nifty]))/_xlfn.STDEV.P(Table2[1W Return vs Nifty])</f>
        <v>-0.89124155519743697</v>
      </c>
      <c r="O567">
        <v>169.07</v>
      </c>
      <c r="P567">
        <v>174.298161004104</v>
      </c>
      <c r="Q567">
        <v>174.665146173647</v>
      </c>
      <c r="R567">
        <v>31.1467792358523</v>
      </c>
      <c r="S567" s="1">
        <f>(Table2[[#This Row],[Close Price]]-Table2[[#This Row],[20D EMA]])/Table2[[#This Row],[20D EMA]]</f>
        <v>-4.6548766782989325E-2</v>
      </c>
      <c r="T567" s="1">
        <f>(Table2[[#This Row],[Close Price]]-Table2[[#This Row],[50D EMA]])/Table2[[#This Row],[50D EMA]]</f>
        <v>-7.5148016069977966E-2</v>
      </c>
      <c r="U567" s="1">
        <f>(Table2[[#This Row],[Close Price]]-Table2[[#This Row],[200D EMA]])/Table2[[#This Row],[200D EMA]]</f>
        <v>-7.7091202616121013E-2</v>
      </c>
      <c r="V567">
        <v>0.64938427871748705</v>
      </c>
      <c r="W567">
        <v>158.5</v>
      </c>
      <c r="X567">
        <v>163.85</v>
      </c>
      <c r="Y567">
        <v>158.5</v>
      </c>
      <c r="Z567">
        <v>165</v>
      </c>
      <c r="AA567">
        <v>158.5</v>
      </c>
      <c r="AB567">
        <v>180.7</v>
      </c>
      <c r="AC567" s="1">
        <f>(Table2[[#This Row],[Close Price]]/Table2[[#This Row],[Day Low]])-1</f>
        <v>1.7034700315457396E-2</v>
      </c>
      <c r="AD567" s="1">
        <f>(Table2[[#This Row],[Day High]]/Table2[[#This Row],[Close Price]])-1</f>
        <v>1.6439205955335101E-2</v>
      </c>
      <c r="AE567" s="1">
        <f>(Table2[[#This Row],[Close Price]]/Table2[[#This Row],[Current Week Low]])-1</f>
        <v>1.7034700315457396E-2</v>
      </c>
      <c r="AF567" s="1">
        <f>(Table2[[#This Row],[Current Week High]]/Table2[[#This Row],[Close Price]])-1</f>
        <v>2.3573200992555998E-2</v>
      </c>
      <c r="AG567" s="1">
        <f>(Table2[[#This Row],[Close Price]]/Table2[[#This Row],[Current Month Low]])-1</f>
        <v>1.7034700315457396E-2</v>
      </c>
      <c r="AH567" s="1">
        <f>(Table2[[#This Row],[Current Month High]]/Table2[[#This Row],[Close Price]])-1</f>
        <v>0.12096774193548399</v>
      </c>
      <c r="AI567">
        <v>38.176178660049601</v>
      </c>
      <c r="AJ567">
        <v>13.3216168717047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0.05</v>
      </c>
      <c r="AM567" t="s">
        <v>3150</v>
      </c>
      <c r="AN567">
        <v>-5.71</v>
      </c>
      <c r="AO567" t="s">
        <v>3149</v>
      </c>
      <c r="AP567">
        <v>-8.8272430063550001E-3</v>
      </c>
      <c r="AQ567">
        <f>(Table2[[#This Row],[Sharpe Ratio]]-AVERAGE(Table2[Sharpe Ratio]))/_xlfn.STDEV.P(Table2[Sharpe Ratio])</f>
        <v>-0.75731727207687538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638</v>
      </c>
      <c r="AT567">
        <f>_xlfn.RANK.AVG(Table2[[#This Row],[6M Return vs Nifty Z-Score]],Table2[6M Return vs Nifty Z-Score])</f>
        <v>305</v>
      </c>
      <c r="AU567">
        <f>_xlfn.RANK.AVG(Table2[[#This Row],[Sharpe Ratio Z-Score]],Table2[Sharpe Ratio Z-Score])</f>
        <v>581</v>
      </c>
      <c r="AV567">
        <f>(Table2[[#This Row],[Rank 1Y]]+Table2[[#This Row],[Rank 6M]]+Table2[[#This Row],[Rank Sharpe]])/3</f>
        <v>508</v>
      </c>
    </row>
    <row r="568" spans="1:48" x14ac:dyDescent="0.3">
      <c r="A568" t="s">
        <v>980</v>
      </c>
      <c r="B568" t="s">
        <v>981</v>
      </c>
      <c r="C568" t="s">
        <v>568</v>
      </c>
      <c r="D568" t="s">
        <v>568</v>
      </c>
      <c r="E568">
        <v>13997.7169293119</v>
      </c>
      <c r="F568">
        <v>148.66</v>
      </c>
      <c r="G568">
        <v>-28.094286103375499</v>
      </c>
      <c r="H568">
        <f>(Table2[[#This Row],[1Y Return vs Nifty]]-AVERAGE(Table2[1Y Return vs Nifty]))/_xlfn.STDEV.P(Table2[1Y Return vs Nifty])</f>
        <v>-0.89252275377861723</v>
      </c>
      <c r="I568">
        <v>-4.8856885601868498</v>
      </c>
      <c r="J568">
        <f>(Table2[[#This Row],[1M Return vs Nifty]]-AVERAGE(Table2[1M Return vs Nifty]))/_xlfn.STDEV.P(Table2[1M Return vs Nifty])</f>
        <v>-0.2954797726097364</v>
      </c>
      <c r="K568">
        <v>0.13309627504279001</v>
      </c>
      <c r="L568">
        <f>(Table2[[#This Row],[6M Return vs Nifty]]-AVERAGE(Table2[6M Return vs Nifty]))/_xlfn.STDEV.P(Table2[6M Return vs Nifty])</f>
        <v>-7.133595662007336E-2</v>
      </c>
      <c r="M568">
        <v>-0.77287743077640503</v>
      </c>
      <c r="N568">
        <f>(Table2[[#This Row],[1W Return vs Nifty]]-AVERAGE(Table2[1W Return vs Nifty]))/_xlfn.STDEV.P(Table2[1W Return vs Nifty])</f>
        <v>-0.48238588990732245</v>
      </c>
      <c r="O568">
        <v>154.19</v>
      </c>
      <c r="P568">
        <v>161.58865374113</v>
      </c>
      <c r="Q568">
        <v>157.83675386706301</v>
      </c>
      <c r="R568">
        <v>34.128793702047403</v>
      </c>
      <c r="S568" s="1">
        <f>(Table2[[#This Row],[Close Price]]-Table2[[#This Row],[20D EMA]])/Table2[[#This Row],[20D EMA]]</f>
        <v>-3.5864842077955775E-2</v>
      </c>
      <c r="T568" s="1">
        <f>(Table2[[#This Row],[Close Price]]-Table2[[#This Row],[50D EMA]])/Table2[[#This Row],[50D EMA]]</f>
        <v>-8.0009663066084494E-2</v>
      </c>
      <c r="U568" s="1">
        <f>(Table2[[#This Row],[Close Price]]-Table2[[#This Row],[200D EMA]])/Table2[[#This Row],[200D EMA]]</f>
        <v>-5.814079193995636E-2</v>
      </c>
      <c r="V568">
        <v>0.34447151583100399</v>
      </c>
      <c r="W568">
        <v>145.47999999999999</v>
      </c>
      <c r="X568">
        <v>148.87</v>
      </c>
      <c r="Y568">
        <v>144.79</v>
      </c>
      <c r="Z568">
        <v>152.4</v>
      </c>
      <c r="AA568">
        <v>144.79</v>
      </c>
      <c r="AB568">
        <v>165</v>
      </c>
      <c r="AC568" s="1">
        <f>(Table2[[#This Row],[Close Price]]/Table2[[#This Row],[Day Low]])-1</f>
        <v>2.1858674731922045E-2</v>
      </c>
      <c r="AD568" s="1">
        <f>(Table2[[#This Row],[Day High]]/Table2[[#This Row],[Close Price]])-1</f>
        <v>1.4126193999730585E-3</v>
      </c>
      <c r="AE568" s="1">
        <f>(Table2[[#This Row],[Close Price]]/Table2[[#This Row],[Current Week Low]])-1</f>
        <v>2.6728365218592565E-2</v>
      </c>
      <c r="AF568" s="1">
        <f>(Table2[[#This Row],[Current Week High]]/Table2[[#This Row],[Close Price]])-1</f>
        <v>2.5158078837616005E-2</v>
      </c>
      <c r="AG568" s="1">
        <f>(Table2[[#This Row],[Close Price]]/Table2[[#This Row],[Current Month Low]])-1</f>
        <v>2.6728365218592565E-2</v>
      </c>
      <c r="AH568" s="1">
        <f>(Table2[[#This Row],[Current Month High]]/Table2[[#This Row],[Close Price]])-1</f>
        <v>0.10991524283600174</v>
      </c>
      <c r="AI568">
        <v>43.246333916319102</v>
      </c>
      <c r="AJ568">
        <v>21.2066856909906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-0.15</v>
      </c>
      <c r="AM568" t="s">
        <v>3149</v>
      </c>
      <c r="AN568">
        <v>-5.05</v>
      </c>
      <c r="AO568" t="s">
        <v>3149</v>
      </c>
      <c r="AP568">
        <v>-5.2255948530539999E-3</v>
      </c>
      <c r="AQ568">
        <f>(Table2[[#This Row],[Sharpe Ratio]]-AVERAGE(Table2[Sharpe Ratio]))/_xlfn.STDEV.P(Table2[Sharpe Ratio])</f>
        <v>-0.71537057587553987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629</v>
      </c>
      <c r="AT568">
        <f>_xlfn.RANK.AVG(Table2[[#This Row],[6M Return vs Nifty Z-Score]],Table2[6M Return vs Nifty Z-Score])</f>
        <v>327</v>
      </c>
      <c r="AU568">
        <f>_xlfn.RANK.AVG(Table2[[#This Row],[Sharpe Ratio Z-Score]],Table2[Sharpe Ratio Z-Score])</f>
        <v>570</v>
      </c>
      <c r="AV568">
        <f>(Table2[[#This Row],[Rank 1Y]]+Table2[[#This Row],[Rank 6M]]+Table2[[#This Row],[Rank Sharpe]])/3</f>
        <v>508.66666666666669</v>
      </c>
    </row>
    <row r="569" spans="1:48" x14ac:dyDescent="0.3">
      <c r="A569" t="s">
        <v>796</v>
      </c>
      <c r="B569" t="s">
        <v>797</v>
      </c>
      <c r="C569" t="s">
        <v>3118</v>
      </c>
      <c r="D569" t="s">
        <v>490</v>
      </c>
      <c r="E569">
        <v>18520.901813119999</v>
      </c>
      <c r="F569">
        <v>1773.55</v>
      </c>
      <c r="G569">
        <v>-15.0221648683843</v>
      </c>
      <c r="H569">
        <f>(Table2[[#This Row],[1Y Return vs Nifty]]-AVERAGE(Table2[1Y Return vs Nifty]))/_xlfn.STDEV.P(Table2[1Y Return vs Nifty])</f>
        <v>-0.6266535404066802</v>
      </c>
      <c r="I569">
        <v>-2.3332290907231199</v>
      </c>
      <c r="J569">
        <f>(Table2[[#This Row],[1M Return vs Nifty]]-AVERAGE(Table2[1M Return vs Nifty]))/_xlfn.STDEV.P(Table2[1M Return vs Nifty])</f>
        <v>-2.6047130693697268E-2</v>
      </c>
      <c r="K569">
        <v>0.19734381632481199</v>
      </c>
      <c r="L569">
        <f>(Table2[[#This Row],[6M Return vs Nifty]]-AVERAGE(Table2[6M Return vs Nifty]))/_xlfn.STDEV.P(Table2[6M Return vs Nifty])</f>
        <v>-6.9162383177425846E-2</v>
      </c>
      <c r="M569">
        <v>-3.8761842030748301</v>
      </c>
      <c r="N569">
        <f>(Table2[[#This Row],[1W Return vs Nifty]]-AVERAGE(Table2[1W Return vs Nifty]))/_xlfn.STDEV.P(Table2[1W Return vs Nifty])</f>
        <v>-1.2391936479821033</v>
      </c>
      <c r="O569">
        <v>1869.12</v>
      </c>
      <c r="P569">
        <v>1924.0386289679</v>
      </c>
      <c r="Q569">
        <v>1877.54752966092</v>
      </c>
      <c r="R569">
        <v>34.002615521088302</v>
      </c>
      <c r="S569" s="1">
        <f>(Table2[[#This Row],[Close Price]]-Table2[[#This Row],[20D EMA]])/Table2[[#This Row],[20D EMA]]</f>
        <v>-5.1131013525081294E-2</v>
      </c>
      <c r="T569" s="1">
        <f>(Table2[[#This Row],[Close Price]]-Table2[[#This Row],[50D EMA]])/Table2[[#This Row],[50D EMA]]</f>
        <v>-7.8214972767270102E-2</v>
      </c>
      <c r="U569" s="1">
        <f>(Table2[[#This Row],[Close Price]]-Table2[[#This Row],[200D EMA]])/Table2[[#This Row],[200D EMA]]</f>
        <v>-5.5390091605138581E-2</v>
      </c>
      <c r="V569">
        <v>0.87821011543568295</v>
      </c>
      <c r="W569">
        <v>1746.85</v>
      </c>
      <c r="X569">
        <v>1799.8</v>
      </c>
      <c r="Y569">
        <v>1746.85</v>
      </c>
      <c r="Z569">
        <v>1849.3</v>
      </c>
      <c r="AA569">
        <v>1746.85</v>
      </c>
      <c r="AB569">
        <v>1973.5</v>
      </c>
      <c r="AC569" s="1">
        <f>(Table2[[#This Row],[Close Price]]/Table2[[#This Row],[Day Low]])-1</f>
        <v>1.5284655236568634E-2</v>
      </c>
      <c r="AD569" s="1">
        <f>(Table2[[#This Row],[Day High]]/Table2[[#This Row],[Close Price]])-1</f>
        <v>1.4800823207690827E-2</v>
      </c>
      <c r="AE569" s="1">
        <f>(Table2[[#This Row],[Close Price]]/Table2[[#This Row],[Current Week Low]])-1</f>
        <v>1.5284655236568634E-2</v>
      </c>
      <c r="AF569" s="1">
        <f>(Table2[[#This Row],[Current Week High]]/Table2[[#This Row],[Close Price]])-1</f>
        <v>4.271094697076494E-2</v>
      </c>
      <c r="AG569" s="1">
        <f>(Table2[[#This Row],[Close Price]]/Table2[[#This Row],[Current Month Low]])-1</f>
        <v>1.5284655236568634E-2</v>
      </c>
      <c r="AH569" s="1">
        <f>(Table2[[#This Row],[Current Month High]]/Table2[[#This Row],[Close Price]])-1</f>
        <v>0.11273998477629621</v>
      </c>
      <c r="AI569">
        <v>31.374925995883899</v>
      </c>
      <c r="AJ569">
        <v>21.2932567364245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0.06</v>
      </c>
      <c r="AM569" t="s">
        <v>3150</v>
      </c>
      <c r="AN569">
        <v>-7.73</v>
      </c>
      <c r="AO569" t="s">
        <v>3149</v>
      </c>
      <c r="AP569">
        <v>-5.0842211545597003E-2</v>
      </c>
      <c r="AQ569">
        <f>(Table2[[#This Row],[Sharpe Ratio]]-AVERAGE(Table2[Sharpe Ratio]))/_xlfn.STDEV.P(Table2[Sharpe Ratio])</f>
        <v>-1.2466457811953966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542</v>
      </c>
      <c r="AT569">
        <f>_xlfn.RANK.AVG(Table2[[#This Row],[6M Return vs Nifty Z-Score]],Table2[6M Return vs Nifty Z-Score])</f>
        <v>326</v>
      </c>
      <c r="AU569">
        <f>_xlfn.RANK.AVG(Table2[[#This Row],[Sharpe Ratio Z-Score]],Table2[Sharpe Ratio Z-Score])</f>
        <v>663</v>
      </c>
      <c r="AV569">
        <f>(Table2[[#This Row],[Rank 1Y]]+Table2[[#This Row],[Rank 6M]]+Table2[[#This Row],[Rank Sharpe]])/3</f>
        <v>510.33333333333331</v>
      </c>
    </row>
    <row r="570" spans="1:48" x14ac:dyDescent="0.3">
      <c r="A570" t="s">
        <v>1375</v>
      </c>
      <c r="B570" t="s">
        <v>1376</v>
      </c>
      <c r="C570" t="s">
        <v>3109</v>
      </c>
      <c r="D570" t="s">
        <v>211</v>
      </c>
      <c r="E570">
        <v>7741.6868880000002</v>
      </c>
      <c r="F570">
        <v>498.15</v>
      </c>
      <c r="G570">
        <v>-26.899962142921002</v>
      </c>
      <c r="H570">
        <f>(Table2[[#This Row],[1Y Return vs Nifty]]-AVERAGE(Table2[1Y Return vs Nifty]))/_xlfn.STDEV.P(Table2[1Y Return vs Nifty])</f>
        <v>-0.86823182454309844</v>
      </c>
      <c r="I570">
        <v>-7.8002727832157301</v>
      </c>
      <c r="J570">
        <f>(Table2[[#This Row],[1M Return vs Nifty]]-AVERAGE(Table2[1M Return vs Nifty]))/_xlfn.STDEV.P(Table2[1M Return vs Nifty])</f>
        <v>-0.60313759703053516</v>
      </c>
      <c r="K570">
        <v>-17.910792796810998</v>
      </c>
      <c r="L570">
        <f>(Table2[[#This Row],[6M Return vs Nifty]]-AVERAGE(Table2[6M Return vs Nifty]))/_xlfn.STDEV.P(Table2[6M Return vs Nifty])</f>
        <v>-0.68178294503476855</v>
      </c>
      <c r="M570">
        <v>-0.52100923027174495</v>
      </c>
      <c r="N570">
        <f>(Table2[[#This Row],[1W Return vs Nifty]]-AVERAGE(Table2[1W Return vs Nifty]))/_xlfn.STDEV.P(Table2[1W Return vs Nifty])</f>
        <v>-0.42096243997456445</v>
      </c>
      <c r="O570">
        <v>522.98</v>
      </c>
      <c r="P570">
        <v>545.55333110852098</v>
      </c>
      <c r="Q570">
        <v>548.223018666705</v>
      </c>
      <c r="R570">
        <v>41.916431916385001</v>
      </c>
      <c r="S570" s="1">
        <f>(Table2[[#This Row],[Close Price]]-Table2[[#This Row],[20D EMA]])/Table2[[#This Row],[20D EMA]]</f>
        <v>-4.7477915025431257E-2</v>
      </c>
      <c r="T570" s="1">
        <f>(Table2[[#This Row],[Close Price]]-Table2[[#This Row],[50D EMA]])/Table2[[#This Row],[50D EMA]]</f>
        <v>-8.6890370575139195E-2</v>
      </c>
      <c r="U570" s="1">
        <f>(Table2[[#This Row],[Close Price]]-Table2[[#This Row],[200D EMA]])/Table2[[#This Row],[200D EMA]]</f>
        <v>-9.1336950404753384E-2</v>
      </c>
      <c r="V570">
        <v>0.52973828366679598</v>
      </c>
      <c r="W570">
        <v>488.1</v>
      </c>
      <c r="X570">
        <v>509.8</v>
      </c>
      <c r="Y570">
        <v>488.1</v>
      </c>
      <c r="Z570">
        <v>510</v>
      </c>
      <c r="AA570">
        <v>488.1</v>
      </c>
      <c r="AB570">
        <v>550.79999999999995</v>
      </c>
      <c r="AC570" s="1">
        <f>(Table2[[#This Row],[Close Price]]/Table2[[#This Row],[Day Low]])-1</f>
        <v>2.0590043023970495E-2</v>
      </c>
      <c r="AD570" s="1">
        <f>(Table2[[#This Row],[Day High]]/Table2[[#This Row],[Close Price]])-1</f>
        <v>2.3386530161598085E-2</v>
      </c>
      <c r="AE570" s="1">
        <f>(Table2[[#This Row],[Close Price]]/Table2[[#This Row],[Current Week Low]])-1</f>
        <v>2.0590043023970495E-2</v>
      </c>
      <c r="AF570" s="1">
        <f>(Table2[[#This Row],[Current Week High]]/Table2[[#This Row],[Close Price]])-1</f>
        <v>2.3788015657934425E-2</v>
      </c>
      <c r="AG570" s="1">
        <f>(Table2[[#This Row],[Close Price]]/Table2[[#This Row],[Current Month Low]])-1</f>
        <v>2.0590043023970495E-2</v>
      </c>
      <c r="AH570" s="1">
        <f>(Table2[[#This Row],[Current Month High]]/Table2[[#This Row],[Close Price]])-1</f>
        <v>0.10569105691056913</v>
      </c>
      <c r="AI570">
        <v>42.085717153467797</v>
      </c>
      <c r="AJ570">
        <v>15.046189376443399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0.02</v>
      </c>
      <c r="AM570" t="s">
        <v>3150</v>
      </c>
      <c r="AN570">
        <v>-3.53</v>
      </c>
      <c r="AO570" t="s">
        <v>3149</v>
      </c>
      <c r="AP570">
        <v>5.7673094301438001E-2</v>
      </c>
      <c r="AQ570">
        <f>(Table2[[#This Row],[Sharpe Ratio]]-AVERAGE(Table2[Sharpe Ratio]))/_xlfn.STDEV.P(Table2[Sharpe Ratio])</f>
        <v>1.7180770931493842E-2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620</v>
      </c>
      <c r="AT570">
        <f>_xlfn.RANK.AVG(Table2[[#This Row],[6M Return vs Nifty Z-Score]],Table2[6M Return vs Nifty Z-Score])</f>
        <v>562</v>
      </c>
      <c r="AU570">
        <f>_xlfn.RANK.AVG(Table2[[#This Row],[Sharpe Ratio Z-Score]],Table2[Sharpe Ratio Z-Score])</f>
        <v>350</v>
      </c>
      <c r="AV570">
        <f>(Table2[[#This Row],[Rank 1Y]]+Table2[[#This Row],[Rank 6M]]+Table2[[#This Row],[Rank Sharpe]])/3</f>
        <v>510.66666666666669</v>
      </c>
    </row>
    <row r="571" spans="1:48" x14ac:dyDescent="0.3">
      <c r="A571" t="s">
        <v>1438</v>
      </c>
      <c r="B571" t="s">
        <v>1439</v>
      </c>
      <c r="C571" t="s">
        <v>3116</v>
      </c>
      <c r="D571" t="s">
        <v>216</v>
      </c>
      <c r="E571">
        <v>7043.35009618</v>
      </c>
      <c r="F571">
        <v>349.4</v>
      </c>
      <c r="G571">
        <v>-27.405122893901499</v>
      </c>
      <c r="H571">
        <f>(Table2[[#This Row],[1Y Return vs Nifty]]-AVERAGE(Table2[1Y Return vs Nifty]))/_xlfn.STDEV.P(Table2[1Y Return vs Nifty])</f>
        <v>-0.87850610895916192</v>
      </c>
      <c r="I571">
        <v>-0.86162523887011899</v>
      </c>
      <c r="J571">
        <f>(Table2[[#This Row],[1M Return vs Nifty]]-AVERAGE(Table2[1M Return vs Nifty]))/_xlfn.STDEV.P(Table2[1M Return vs Nifty])</f>
        <v>0.12929250090557648</v>
      </c>
      <c r="K571">
        <v>-15.942714822751499</v>
      </c>
      <c r="L571">
        <f>(Table2[[#This Row],[6M Return vs Nifty]]-AVERAGE(Table2[6M Return vs Nifty]))/_xlfn.STDEV.P(Table2[6M Return vs Nifty])</f>
        <v>-0.61520044347727676</v>
      </c>
      <c r="M571">
        <v>0.88908790605721799</v>
      </c>
      <c r="N571">
        <f>(Table2[[#This Row],[1W Return vs Nifty]]-AVERAGE(Table2[1W Return vs Nifty]))/_xlfn.STDEV.P(Table2[1W Return vs Nifty])</f>
        <v>-7.708008134380516E-2</v>
      </c>
      <c r="O571">
        <v>366.74</v>
      </c>
      <c r="P571">
        <v>382.18066930784801</v>
      </c>
      <c r="Q571">
        <v>399.14473760295999</v>
      </c>
      <c r="R571">
        <v>26.294754369108698</v>
      </c>
      <c r="S571" s="1">
        <f>(Table2[[#This Row],[Close Price]]-Table2[[#This Row],[20D EMA]])/Table2[[#This Row],[20D EMA]]</f>
        <v>-4.7281452800349108E-2</v>
      </c>
      <c r="T571" s="1">
        <f>(Table2[[#This Row],[Close Price]]-Table2[[#This Row],[50D EMA]])/Table2[[#This Row],[50D EMA]]</f>
        <v>-8.5772703698530267E-2</v>
      </c>
      <c r="U571" s="1">
        <f>(Table2[[#This Row],[Close Price]]-Table2[[#This Row],[200D EMA]])/Table2[[#This Row],[200D EMA]]</f>
        <v>-0.12462831879407726</v>
      </c>
      <c r="V571">
        <v>0.48571887919654499</v>
      </c>
      <c r="W571">
        <v>347</v>
      </c>
      <c r="X571">
        <v>357.25</v>
      </c>
      <c r="Y571">
        <v>347</v>
      </c>
      <c r="Z571">
        <v>363.45</v>
      </c>
      <c r="AA571">
        <v>347</v>
      </c>
      <c r="AB571">
        <v>383.5</v>
      </c>
      <c r="AC571" s="1">
        <f>(Table2[[#This Row],[Close Price]]/Table2[[#This Row],[Day Low]])-1</f>
        <v>6.916426512968199E-3</v>
      </c>
      <c r="AD571" s="1">
        <f>(Table2[[#This Row],[Day High]]/Table2[[#This Row],[Close Price]])-1</f>
        <v>2.2467086433886729E-2</v>
      </c>
      <c r="AE571" s="1">
        <f>(Table2[[#This Row],[Close Price]]/Table2[[#This Row],[Current Week Low]])-1</f>
        <v>6.916426512968199E-3</v>
      </c>
      <c r="AF571" s="1">
        <f>(Table2[[#This Row],[Current Week High]]/Table2[[#This Row],[Close Price]])-1</f>
        <v>4.0211791642816186E-2</v>
      </c>
      <c r="AG571" s="1">
        <f>(Table2[[#This Row],[Close Price]]/Table2[[#This Row],[Current Month Low]])-1</f>
        <v>6.916426512968199E-3</v>
      </c>
      <c r="AH571" s="1">
        <f>(Table2[[#This Row],[Current Month High]]/Table2[[#This Row],[Close Price]])-1</f>
        <v>9.7595878649112899E-2</v>
      </c>
      <c r="AI571">
        <v>44.533485975958698</v>
      </c>
      <c r="AJ571">
        <v>0.69164265129681901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-0.12</v>
      </c>
      <c r="AM571" t="s">
        <v>3149</v>
      </c>
      <c r="AN571">
        <v>-8.25</v>
      </c>
      <c r="AO571" t="s">
        <v>3149</v>
      </c>
      <c r="AP571">
        <v>4.7599851418807002E-2</v>
      </c>
      <c r="AQ571">
        <f>(Table2[[#This Row],[Sharpe Ratio]]-AVERAGE(Table2[Sharpe Ratio]))/_xlfn.STDEV.P(Table2[Sharpe Ratio])</f>
        <v>-0.10013753473718177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625</v>
      </c>
      <c r="AT571">
        <f>_xlfn.RANK.AVG(Table2[[#This Row],[6M Return vs Nifty Z-Score]],Table2[6M Return vs Nifty Z-Score])</f>
        <v>527</v>
      </c>
      <c r="AU571">
        <f>_xlfn.RANK.AVG(Table2[[#This Row],[Sharpe Ratio Z-Score]],Table2[Sharpe Ratio Z-Score])</f>
        <v>382</v>
      </c>
      <c r="AV571">
        <f>(Table2[[#This Row],[Rank 1Y]]+Table2[[#This Row],[Rank 6M]]+Table2[[#This Row],[Rank Sharpe]])/3</f>
        <v>511.33333333333331</v>
      </c>
    </row>
    <row r="572" spans="1:48" x14ac:dyDescent="0.3">
      <c r="A572" t="s">
        <v>1096</v>
      </c>
      <c r="B572" t="s">
        <v>1097</v>
      </c>
      <c r="C572" t="s">
        <v>3102</v>
      </c>
      <c r="D572" t="s">
        <v>188</v>
      </c>
      <c r="E572">
        <v>11115.957247230001</v>
      </c>
      <c r="F572">
        <v>1125.3499999999999</v>
      </c>
      <c r="G572">
        <v>-9.4457048471462901</v>
      </c>
      <c r="H572">
        <f>(Table2[[#This Row],[1Y Return vs Nifty]]-AVERAGE(Table2[1Y Return vs Nifty]))/_xlfn.STDEV.P(Table2[1Y Return vs Nifty])</f>
        <v>-0.51323590813457542</v>
      </c>
      <c r="I572">
        <v>-23.503952582434</v>
      </c>
      <c r="J572">
        <f>(Table2[[#This Row],[1M Return vs Nifty]]-AVERAGE(Table2[1M Return vs Nifty]))/_xlfn.STDEV.P(Table2[1M Return vs Nifty])</f>
        <v>-2.2607873997895425</v>
      </c>
      <c r="K572">
        <v>-16.924707832936601</v>
      </c>
      <c r="L572">
        <f>(Table2[[#This Row],[6M Return vs Nifty]]-AVERAGE(Table2[6M Return vs Nifty]))/_xlfn.STDEV.P(Table2[6M Return vs Nifty])</f>
        <v>-0.64842247633974037</v>
      </c>
      <c r="M572">
        <v>-14.7134708553771</v>
      </c>
      <c r="N572">
        <f>(Table2[[#This Row],[1W Return vs Nifty]]-AVERAGE(Table2[1W Return vs Nifty]))/_xlfn.STDEV.P(Table2[1W Return vs Nifty])</f>
        <v>-3.8820978842487972</v>
      </c>
      <c r="O572">
        <v>1380.79</v>
      </c>
      <c r="P572">
        <v>1553.3769755993301</v>
      </c>
      <c r="Q572">
        <v>1537.17221563201</v>
      </c>
      <c r="R572">
        <v>9.5494721156127191</v>
      </c>
      <c r="S572" s="1">
        <f>(Table2[[#This Row],[Close Price]]-Table2[[#This Row],[20D EMA]])/Table2[[#This Row],[20D EMA]]</f>
        <v>-0.1849955460279985</v>
      </c>
      <c r="T572" s="1">
        <f>(Table2[[#This Row],[Close Price]]-Table2[[#This Row],[50D EMA]])/Table2[[#This Row],[50D EMA]]</f>
        <v>-0.27554610524221729</v>
      </c>
      <c r="U572" s="1">
        <f>(Table2[[#This Row],[Close Price]]-Table2[[#This Row],[200D EMA]])/Table2[[#This Row],[200D EMA]]</f>
        <v>-0.26790896390401442</v>
      </c>
      <c r="V572">
        <v>1.46743467578092</v>
      </c>
      <c r="W572">
        <v>1088.05</v>
      </c>
      <c r="X572">
        <v>1137</v>
      </c>
      <c r="Y572">
        <v>1075.25</v>
      </c>
      <c r="Z572">
        <v>1221</v>
      </c>
      <c r="AA572">
        <v>1075.25</v>
      </c>
      <c r="AB572">
        <v>1460.5</v>
      </c>
      <c r="AC572" s="1">
        <f>(Table2[[#This Row],[Close Price]]/Table2[[#This Row],[Day Low]])-1</f>
        <v>3.428151279812508E-2</v>
      </c>
      <c r="AD572" s="1">
        <f>(Table2[[#This Row],[Day High]]/Table2[[#This Row],[Close Price]])-1</f>
        <v>1.0352334829164311E-2</v>
      </c>
      <c r="AE572" s="1">
        <f>(Table2[[#This Row],[Close Price]]/Table2[[#This Row],[Current Week Low]])-1</f>
        <v>4.6593815391769322E-2</v>
      </c>
      <c r="AF572" s="1">
        <f>(Table2[[#This Row],[Current Week High]]/Table2[[#This Row],[Close Price]])-1</f>
        <v>8.4995779090949464E-2</v>
      </c>
      <c r="AG572" s="1">
        <f>(Table2[[#This Row],[Close Price]]/Table2[[#This Row],[Current Month Low]])-1</f>
        <v>4.6593815391769322E-2</v>
      </c>
      <c r="AH572" s="1">
        <f>(Table2[[#This Row],[Current Month High]]/Table2[[#This Row],[Close Price]])-1</f>
        <v>0.29781845648020622</v>
      </c>
      <c r="AI572">
        <v>76.656151419558299</v>
      </c>
      <c r="AJ572">
        <v>10.5940740012775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-0.24</v>
      </c>
      <c r="AM572" t="s">
        <v>3149</v>
      </c>
      <c r="AN572">
        <v>-22.18</v>
      </c>
      <c r="AO572" t="s">
        <v>3149</v>
      </c>
      <c r="AP572">
        <v>3.1604747647300002E-3</v>
      </c>
      <c r="AQ572">
        <f>(Table2[[#This Row],[Sharpe Ratio]]-AVERAGE(Table2[Sharpe Ratio]))/_xlfn.STDEV.P(Table2[Sharpe Ratio])</f>
        <v>-0.61770198094129247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493</v>
      </c>
      <c r="AT572">
        <f>_xlfn.RANK.AVG(Table2[[#This Row],[6M Return vs Nifty Z-Score]],Table2[6M Return vs Nifty Z-Score])</f>
        <v>541</v>
      </c>
      <c r="AU572">
        <f>_xlfn.RANK.AVG(Table2[[#This Row],[Sharpe Ratio Z-Score]],Table2[Sharpe Ratio Z-Score])</f>
        <v>502</v>
      </c>
      <c r="AV572">
        <f>(Table2[[#This Row],[Rank 1Y]]+Table2[[#This Row],[Rank 6M]]+Table2[[#This Row],[Rank Sharpe]])/3</f>
        <v>512</v>
      </c>
    </row>
    <row r="573" spans="1:48" x14ac:dyDescent="0.3">
      <c r="A573" t="s">
        <v>1256</v>
      </c>
      <c r="B573" t="s">
        <v>1257</v>
      </c>
      <c r="C573" t="s">
        <v>3111</v>
      </c>
      <c r="D573" t="s">
        <v>69</v>
      </c>
      <c r="E573">
        <v>8872.3229764000007</v>
      </c>
      <c r="F573">
        <v>754</v>
      </c>
      <c r="G573">
        <v>-24.9163670516159</v>
      </c>
      <c r="H573">
        <f>(Table2[[#This Row],[1Y Return vs Nifty]]-AVERAGE(Table2[1Y Return vs Nifty]))/_xlfn.STDEV.P(Table2[1Y Return vs Nifty])</f>
        <v>-0.8278881911653686</v>
      </c>
      <c r="I573">
        <v>-3.80359093543857</v>
      </c>
      <c r="J573">
        <f>(Table2[[#This Row],[1M Return vs Nifty]]-AVERAGE(Table2[1M Return vs Nifty]))/_xlfn.STDEV.P(Table2[1M Return vs Nifty])</f>
        <v>-0.18125565844260536</v>
      </c>
      <c r="K573">
        <v>-8.5975076990341606</v>
      </c>
      <c r="L573">
        <f>(Table2[[#This Row],[6M Return vs Nifty]]-AVERAGE(Table2[6M Return vs Nifty]))/_xlfn.STDEV.P(Table2[6M Return vs Nifty])</f>
        <v>-0.36670304083309418</v>
      </c>
      <c r="M573">
        <v>5.83706618407422</v>
      </c>
      <c r="N573">
        <f>(Table2[[#This Row],[1W Return vs Nifty]]-AVERAGE(Table2[1W Return vs Nifty]))/_xlfn.STDEV.P(Table2[1W Return vs Nifty])</f>
        <v>1.1295902939524536</v>
      </c>
      <c r="O573">
        <v>760.27</v>
      </c>
      <c r="P573">
        <v>780.15760636549305</v>
      </c>
      <c r="Q573">
        <v>802.08616371592802</v>
      </c>
      <c r="R573">
        <v>50.989497009728503</v>
      </c>
      <c r="S573" s="1">
        <f>(Table2[[#This Row],[Close Price]]-Table2[[#This Row],[20D EMA]])/Table2[[#This Row],[20D EMA]]</f>
        <v>-8.2470701198258268E-3</v>
      </c>
      <c r="T573" s="1">
        <f>(Table2[[#This Row],[Close Price]]-Table2[[#This Row],[50D EMA]])/Table2[[#This Row],[50D EMA]]</f>
        <v>-3.3528618002397037E-2</v>
      </c>
      <c r="U573" s="1">
        <f>(Table2[[#This Row],[Close Price]]-Table2[[#This Row],[200D EMA]])/Table2[[#This Row],[200D EMA]]</f>
        <v>-5.9951369181027947E-2</v>
      </c>
      <c r="V573">
        <v>1.3490154855098699</v>
      </c>
      <c r="W573">
        <v>731</v>
      </c>
      <c r="X573">
        <v>761.75</v>
      </c>
      <c r="Y573">
        <v>685.45</v>
      </c>
      <c r="Z573">
        <v>761.75</v>
      </c>
      <c r="AA573">
        <v>685.45</v>
      </c>
      <c r="AB573">
        <v>844.05</v>
      </c>
      <c r="AC573" s="1">
        <f>(Table2[[#This Row],[Close Price]]/Table2[[#This Row],[Day Low]])-1</f>
        <v>3.1463748290013749E-2</v>
      </c>
      <c r="AD573" s="1">
        <f>(Table2[[#This Row],[Day High]]/Table2[[#This Row],[Close Price]])-1</f>
        <v>1.0278514588859311E-2</v>
      </c>
      <c r="AE573" s="1">
        <f>(Table2[[#This Row],[Close Price]]/Table2[[#This Row],[Current Week Low]])-1</f>
        <v>0.1000072944780801</v>
      </c>
      <c r="AF573" s="1">
        <f>(Table2[[#This Row],[Current Week High]]/Table2[[#This Row],[Close Price]])-1</f>
        <v>1.0278514588859311E-2</v>
      </c>
      <c r="AG573" s="1">
        <f>(Table2[[#This Row],[Close Price]]/Table2[[#This Row],[Current Month Low]])-1</f>
        <v>0.1000072944780801</v>
      </c>
      <c r="AH573" s="1">
        <f>(Table2[[#This Row],[Current Month High]]/Table2[[#This Row],[Close Price]])-1</f>
        <v>0.11942970822281151</v>
      </c>
      <c r="AI573">
        <v>32.612732095490699</v>
      </c>
      <c r="AJ573">
        <v>10.000729447808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0.09</v>
      </c>
      <c r="AM573" t="s">
        <v>3150</v>
      </c>
      <c r="AN573">
        <v>-9.3800000000000008</v>
      </c>
      <c r="AO573" t="s">
        <v>3149</v>
      </c>
      <c r="AP573">
        <v>9.1168242731860007E-3</v>
      </c>
      <c r="AQ573">
        <f>(Table2[[#This Row],[Sharpe Ratio]]-AVERAGE(Table2[Sharpe Ratio]))/_xlfn.STDEV.P(Table2[Sharpe Ratio])</f>
        <v>-0.54833118938543624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607</v>
      </c>
      <c r="AT573">
        <f>_xlfn.RANK.AVG(Table2[[#This Row],[6M Return vs Nifty Z-Score]],Table2[6M Return vs Nifty Z-Score])</f>
        <v>447</v>
      </c>
      <c r="AU573">
        <f>_xlfn.RANK.AVG(Table2[[#This Row],[Sharpe Ratio Z-Score]],Table2[Sharpe Ratio Z-Score])</f>
        <v>482</v>
      </c>
      <c r="AV573">
        <f>(Table2[[#This Row],[Rank 1Y]]+Table2[[#This Row],[Rank 6M]]+Table2[[#This Row],[Rank Sharpe]])/3</f>
        <v>512</v>
      </c>
    </row>
    <row r="574" spans="1:48" x14ac:dyDescent="0.3">
      <c r="A574" t="s">
        <v>1446</v>
      </c>
      <c r="B574" t="s">
        <v>1447</v>
      </c>
      <c r="C574" t="s">
        <v>3111</v>
      </c>
      <c r="D574" t="s">
        <v>69</v>
      </c>
      <c r="E574">
        <v>6991.5128532660001</v>
      </c>
      <c r="F574">
        <v>172.98</v>
      </c>
      <c r="G574">
        <v>-12.262826075625201</v>
      </c>
      <c r="H574">
        <f>(Table2[[#This Row],[1Y Return vs Nifty]]-AVERAGE(Table2[1Y Return vs Nifty]))/_xlfn.STDEV.P(Table2[1Y Return vs Nifty])</f>
        <v>-0.5705323324504854</v>
      </c>
      <c r="I574">
        <v>-7.8682286494079703</v>
      </c>
      <c r="J574">
        <f>(Table2[[#This Row],[1M Return vs Nifty]]-AVERAGE(Table2[1M Return vs Nifty]))/_xlfn.STDEV.P(Table2[1M Return vs Nifty])</f>
        <v>-0.61031088568836245</v>
      </c>
      <c r="K574">
        <v>-32.967317831312798</v>
      </c>
      <c r="L574">
        <f>(Table2[[#This Row],[6M Return vs Nifty]]-AVERAGE(Table2[6M Return vs Nifty]))/_xlfn.STDEV.P(Table2[6M Return vs Nifty])</f>
        <v>-1.191163729116357</v>
      </c>
      <c r="M574">
        <v>-1.7808924921723399</v>
      </c>
      <c r="N574">
        <f>(Table2[[#This Row],[1W Return vs Nifty]]-AVERAGE(Table2[1W Return vs Nifty]))/_xlfn.STDEV.P(Table2[1W Return vs Nifty])</f>
        <v>-0.72821193119026584</v>
      </c>
      <c r="O574">
        <v>193.08</v>
      </c>
      <c r="P574">
        <v>201.48453609679399</v>
      </c>
      <c r="Q574">
        <v>202.26343101838</v>
      </c>
      <c r="R574">
        <v>19.765674809057099</v>
      </c>
      <c r="S574" s="1">
        <f>(Table2[[#This Row],[Close Price]]-Table2[[#This Row],[20D EMA]])/Table2[[#This Row],[20D EMA]]</f>
        <v>-0.10410192666252342</v>
      </c>
      <c r="T574" s="1">
        <f>(Table2[[#This Row],[Close Price]]-Table2[[#This Row],[50D EMA]])/Table2[[#This Row],[50D EMA]]</f>
        <v>-0.1414725747642504</v>
      </c>
      <c r="U574" s="1">
        <f>(Table2[[#This Row],[Close Price]]-Table2[[#This Row],[200D EMA]])/Table2[[#This Row],[200D EMA]]</f>
        <v>-0.14477867240232359</v>
      </c>
      <c r="V574">
        <v>0.85552569671029299</v>
      </c>
      <c r="W574">
        <v>171.55</v>
      </c>
      <c r="X574">
        <v>179.75</v>
      </c>
      <c r="Y574">
        <v>171.55</v>
      </c>
      <c r="Z574">
        <v>185.71</v>
      </c>
      <c r="AA574">
        <v>171.55</v>
      </c>
      <c r="AB574">
        <v>213.45</v>
      </c>
      <c r="AC574" s="1">
        <f>(Table2[[#This Row],[Close Price]]/Table2[[#This Row],[Day Low]])-1</f>
        <v>8.3357621684638783E-3</v>
      </c>
      <c r="AD574" s="1">
        <f>(Table2[[#This Row],[Day High]]/Table2[[#This Row],[Close Price]])-1</f>
        <v>3.9137472540178075E-2</v>
      </c>
      <c r="AE574" s="1">
        <f>(Table2[[#This Row],[Close Price]]/Table2[[#This Row],[Current Week Low]])-1</f>
        <v>8.3357621684638783E-3</v>
      </c>
      <c r="AF574" s="1">
        <f>(Table2[[#This Row],[Current Week High]]/Table2[[#This Row],[Close Price]])-1</f>
        <v>7.3592322811885769E-2</v>
      </c>
      <c r="AG574" s="1">
        <f>(Table2[[#This Row],[Close Price]]/Table2[[#This Row],[Current Month Low]])-1</f>
        <v>8.3357621684638783E-3</v>
      </c>
      <c r="AH574" s="1">
        <f>(Table2[[#This Row],[Current Month High]]/Table2[[#This Row],[Close Price]])-1</f>
        <v>0.23395768296912944</v>
      </c>
      <c r="AI574">
        <v>47.993987744247903</v>
      </c>
      <c r="AJ574">
        <v>6.9097651421507802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-0.13</v>
      </c>
      <c r="AM574" t="s">
        <v>3149</v>
      </c>
      <c r="AN574">
        <v>-18.34</v>
      </c>
      <c r="AO574" t="s">
        <v>3149</v>
      </c>
      <c r="AP574">
        <v>6.5202487210278007E-2</v>
      </c>
      <c r="AQ574">
        <f>(Table2[[#This Row],[Sharpe Ratio]]-AVERAGE(Table2[Sharpe Ratio]))/_xlfn.STDEV.P(Table2[Sharpe Ratio])</f>
        <v>0.10487205655530824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522</v>
      </c>
      <c r="AT574">
        <f>_xlfn.RANK.AVG(Table2[[#This Row],[6M Return vs Nifty Z-Score]],Table2[6M Return vs Nifty Z-Score])</f>
        <v>695</v>
      </c>
      <c r="AU574">
        <f>_xlfn.RANK.AVG(Table2[[#This Row],[Sharpe Ratio Z-Score]],Table2[Sharpe Ratio Z-Score])</f>
        <v>322</v>
      </c>
      <c r="AV574">
        <f>(Table2[[#This Row],[Rank 1Y]]+Table2[[#This Row],[Rank 6M]]+Table2[[#This Row],[Rank Sharpe]])/3</f>
        <v>513</v>
      </c>
    </row>
    <row r="575" spans="1:48" x14ac:dyDescent="0.3">
      <c r="A575" t="s">
        <v>2043</v>
      </c>
      <c r="B575" t="s">
        <v>2044</v>
      </c>
      <c r="C575" t="s">
        <v>3103</v>
      </c>
      <c r="D575" t="s">
        <v>21</v>
      </c>
      <c r="E575">
        <v>3056.7593707199999</v>
      </c>
      <c r="F575">
        <v>517.20000000000005</v>
      </c>
      <c r="G575">
        <v>-32.3353335289572</v>
      </c>
      <c r="H575">
        <f>(Table2[[#This Row],[1Y Return vs Nifty]]-AVERAGE(Table2[1Y Return vs Nifty]))/_xlfn.STDEV.P(Table2[1Y Return vs Nifty])</f>
        <v>-0.97877990536425619</v>
      </c>
      <c r="I575">
        <v>-4.3522832476238698</v>
      </c>
      <c r="J575">
        <f>(Table2[[#This Row],[1M Return vs Nifty]]-AVERAGE(Table2[1M Return vs Nifty]))/_xlfn.STDEV.P(Table2[1M Return vs Nifty])</f>
        <v>-0.2391745484542715</v>
      </c>
      <c r="K575">
        <v>-16.828578883273899</v>
      </c>
      <c r="L575">
        <f>(Table2[[#This Row],[6M Return vs Nifty]]-AVERAGE(Table2[6M Return vs Nifty]))/_xlfn.STDEV.P(Table2[6M Return vs Nifty])</f>
        <v>-0.6451703155895061</v>
      </c>
      <c r="M575">
        <v>-0.94272413393620702</v>
      </c>
      <c r="N575">
        <f>(Table2[[#This Row],[1W Return vs Nifty]]-AVERAGE(Table2[1W Return vs Nifty]))/_xlfn.STDEV.P(Table2[1W Return vs Nifty])</f>
        <v>-0.52380664269340937</v>
      </c>
      <c r="O575">
        <v>558.34</v>
      </c>
      <c r="P575">
        <v>581.88611366962698</v>
      </c>
      <c r="Q575">
        <v>595.66100251537102</v>
      </c>
      <c r="R575">
        <v>24.665357635439602</v>
      </c>
      <c r="S575" s="1">
        <f>(Table2[[#This Row],[Close Price]]-Table2[[#This Row],[20D EMA]])/Table2[[#This Row],[20D EMA]]</f>
        <v>-7.3682702296091959E-2</v>
      </c>
      <c r="T575" s="1">
        <f>(Table2[[#This Row],[Close Price]]-Table2[[#This Row],[50D EMA]])/Table2[[#This Row],[50D EMA]]</f>
        <v>-0.11116627833183397</v>
      </c>
      <c r="U575" s="1">
        <f>(Table2[[#This Row],[Close Price]]-Table2[[#This Row],[200D EMA]])/Table2[[#This Row],[200D EMA]]</f>
        <v>-0.13172089860515301</v>
      </c>
      <c r="V575">
        <v>0.23679978954358899</v>
      </c>
      <c r="W575">
        <v>515.04999999999995</v>
      </c>
      <c r="X575">
        <v>531.54999999999995</v>
      </c>
      <c r="Y575">
        <v>515.04999999999995</v>
      </c>
      <c r="Z575">
        <v>540.54999999999995</v>
      </c>
      <c r="AA575">
        <v>515.04999999999995</v>
      </c>
      <c r="AB575">
        <v>595</v>
      </c>
      <c r="AC575" s="1">
        <f>(Table2[[#This Row],[Close Price]]/Table2[[#This Row],[Day Low]])-1</f>
        <v>4.1743520046599869E-3</v>
      </c>
      <c r="AD575" s="1">
        <f>(Table2[[#This Row],[Day High]]/Table2[[#This Row],[Close Price]])-1</f>
        <v>2.7745552977571419E-2</v>
      </c>
      <c r="AE575" s="1">
        <f>(Table2[[#This Row],[Close Price]]/Table2[[#This Row],[Current Week Low]])-1</f>
        <v>4.1743520046599869E-3</v>
      </c>
      <c r="AF575" s="1">
        <f>(Table2[[#This Row],[Current Week High]]/Table2[[#This Row],[Close Price]])-1</f>
        <v>4.5146945088940349E-2</v>
      </c>
      <c r="AG575" s="1">
        <f>(Table2[[#This Row],[Close Price]]/Table2[[#This Row],[Current Month Low]])-1</f>
        <v>4.1743520046599869E-3</v>
      </c>
      <c r="AH575" s="1">
        <f>(Table2[[#This Row],[Current Month High]]/Table2[[#This Row],[Close Price]])-1</f>
        <v>0.15042536736272227</v>
      </c>
      <c r="AI575">
        <v>53.035576179427601</v>
      </c>
      <c r="AJ575">
        <v>14.9333333333333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-0.23</v>
      </c>
      <c r="AM575" t="s">
        <v>3149</v>
      </c>
      <c r="AN575">
        <v>-12.67</v>
      </c>
      <c r="AO575" t="s">
        <v>3149</v>
      </c>
      <c r="AP575">
        <v>5.7570286349101003E-2</v>
      </c>
      <c r="AQ575">
        <f>(Table2[[#This Row],[Sharpe Ratio]]-AVERAGE(Table2[Sharpe Ratio]))/_xlfn.STDEV.P(Table2[Sharpe Ratio])</f>
        <v>1.5983415232045814E-2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650</v>
      </c>
      <c r="AT575">
        <f>_xlfn.RANK.AVG(Table2[[#This Row],[6M Return vs Nifty Z-Score]],Table2[6M Return vs Nifty Z-Score])</f>
        <v>540</v>
      </c>
      <c r="AU575">
        <f>_xlfn.RANK.AVG(Table2[[#This Row],[Sharpe Ratio Z-Score]],Table2[Sharpe Ratio Z-Score])</f>
        <v>351</v>
      </c>
      <c r="AV575">
        <f>(Table2[[#This Row],[Rank 1Y]]+Table2[[#This Row],[Rank 6M]]+Table2[[#This Row],[Rank Sharpe]])/3</f>
        <v>513.66666666666663</v>
      </c>
    </row>
    <row r="576" spans="1:48" x14ac:dyDescent="0.3">
      <c r="A576" t="s">
        <v>383</v>
      </c>
      <c r="B576" t="s">
        <v>384</v>
      </c>
      <c r="C576" t="s">
        <v>3104</v>
      </c>
      <c r="D576" t="s">
        <v>24</v>
      </c>
      <c r="E576">
        <v>59972.332042344999</v>
      </c>
      <c r="F576">
        <v>19.559999999999999</v>
      </c>
      <c r="G576">
        <v>-18.7384003273215</v>
      </c>
      <c r="H576">
        <f>(Table2[[#This Row],[1Y Return vs Nifty]]-AVERAGE(Table2[1Y Return vs Nifty]))/_xlfn.STDEV.P(Table2[1Y Return vs Nifty])</f>
        <v>-0.7022367285068476</v>
      </c>
      <c r="I576">
        <v>-1.6548249047935</v>
      </c>
      <c r="J576">
        <f>(Table2[[#This Row],[1M Return vs Nifty]]-AVERAGE(Table2[1M Return vs Nifty]))/_xlfn.STDEV.P(Table2[1M Return vs Nifty])</f>
        <v>4.5563891651084626E-2</v>
      </c>
      <c r="K576">
        <v>-19.5144857775384</v>
      </c>
      <c r="L576">
        <f>(Table2[[#This Row],[6M Return vs Nifty]]-AVERAGE(Table2[6M Return vs Nifty]))/_xlfn.STDEV.P(Table2[6M Return vs Nifty])</f>
        <v>-0.73603785352641393</v>
      </c>
      <c r="M576">
        <v>2.49286008614148</v>
      </c>
      <c r="N576">
        <f>(Table2[[#This Row],[1W Return vs Nifty]]-AVERAGE(Table2[1W Return vs Nifty]))/_xlfn.STDEV.P(Table2[1W Return vs Nifty])</f>
        <v>0.31403408078375256</v>
      </c>
      <c r="O576">
        <v>20.079999999999998</v>
      </c>
      <c r="P576">
        <v>21.225799713949399</v>
      </c>
      <c r="Q576">
        <v>22.3919761789763</v>
      </c>
      <c r="R576">
        <v>32.351714945677202</v>
      </c>
      <c r="S576" s="1">
        <f>(Table2[[#This Row],[Close Price]]-Table2[[#This Row],[20D EMA]])/Table2[[#This Row],[20D EMA]]</f>
        <v>-2.5896414342629463E-2</v>
      </c>
      <c r="T576" s="1">
        <f>(Table2[[#This Row],[Close Price]]-Table2[[#This Row],[50D EMA]])/Table2[[#This Row],[50D EMA]]</f>
        <v>-7.8479950644905622E-2</v>
      </c>
      <c r="U576" s="1">
        <f>(Table2[[#This Row],[Close Price]]-Table2[[#This Row],[200D EMA]])/Table2[[#This Row],[200D EMA]]</f>
        <v>-0.12647281134727303</v>
      </c>
      <c r="V576">
        <v>0.77415622236551895</v>
      </c>
      <c r="W576">
        <v>19.04</v>
      </c>
      <c r="X576">
        <v>19.489999999999998</v>
      </c>
      <c r="Y576">
        <v>19.04</v>
      </c>
      <c r="Z576">
        <v>19.82</v>
      </c>
      <c r="AA576">
        <v>19.02</v>
      </c>
      <c r="AB576">
        <v>21.14</v>
      </c>
      <c r="AC576" s="1">
        <f>(Table2[[#This Row],[Close Price]]/Table2[[#This Row],[Day Low]])-1</f>
        <v>2.7310924369747802E-2</v>
      </c>
      <c r="AD576" s="1">
        <f>(Table2[[#This Row],[Day High]]/Table2[[#This Row],[Close Price]])-1</f>
        <v>-3.5787321063395217E-3</v>
      </c>
      <c r="AE576" s="1">
        <f>(Table2[[#This Row],[Close Price]]/Table2[[#This Row],[Current Week Low]])-1</f>
        <v>2.7310924369747802E-2</v>
      </c>
      <c r="AF576" s="1">
        <f>(Table2[[#This Row],[Current Week High]]/Table2[[#This Row],[Close Price]])-1</f>
        <v>1.3292433537832382E-2</v>
      </c>
      <c r="AG576" s="1">
        <f>(Table2[[#This Row],[Close Price]]/Table2[[#This Row],[Current Month Low]])-1</f>
        <v>2.8391167192429068E-2</v>
      </c>
      <c r="AH576" s="1">
        <f>(Table2[[#This Row],[Current Month High]]/Table2[[#This Row],[Close Price]])-1</f>
        <v>8.0777096114519553E-2</v>
      </c>
      <c r="AI576">
        <v>67.944785276073603</v>
      </c>
      <c r="AJ576">
        <v>2.8391167192429001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-0.18</v>
      </c>
      <c r="AM576" t="s">
        <v>3149</v>
      </c>
      <c r="AN576">
        <v>-7.63</v>
      </c>
      <c r="AO576" t="s">
        <v>3149</v>
      </c>
      <c r="AP576">
        <v>4.2455116604705002E-2</v>
      </c>
      <c r="AQ576">
        <f>(Table2[[#This Row],[Sharpe Ratio]]-AVERAGE(Table2[Sharpe Ratio]))/_xlfn.STDEV.P(Table2[Sharpe Ratio])</f>
        <v>-0.16005583299898746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569</v>
      </c>
      <c r="AT576">
        <f>_xlfn.RANK.AVG(Table2[[#This Row],[6M Return vs Nifty Z-Score]],Table2[6M Return vs Nifty Z-Score])</f>
        <v>580</v>
      </c>
      <c r="AU576">
        <f>_xlfn.RANK.AVG(Table2[[#This Row],[Sharpe Ratio Z-Score]],Table2[Sharpe Ratio Z-Score])</f>
        <v>393</v>
      </c>
      <c r="AV576">
        <f>(Table2[[#This Row],[Rank 1Y]]+Table2[[#This Row],[Rank 6M]]+Table2[[#This Row],[Rank Sharpe]])/3</f>
        <v>514</v>
      </c>
    </row>
    <row r="577" spans="1:48" x14ac:dyDescent="0.3">
      <c r="A577" t="s">
        <v>975</v>
      </c>
      <c r="B577" t="s">
        <v>976</v>
      </c>
      <c r="C577" t="s">
        <v>3121</v>
      </c>
      <c r="D577" t="s">
        <v>977</v>
      </c>
      <c r="E577">
        <v>14190.895137920001</v>
      </c>
      <c r="F577">
        <v>1445.2</v>
      </c>
      <c r="G577">
        <v>-30.5414518515712</v>
      </c>
      <c r="H577">
        <f>(Table2[[#This Row],[1Y Return vs Nifty]]-AVERAGE(Table2[1Y Return vs Nifty]))/_xlfn.STDEV.P(Table2[1Y Return vs Nifty])</f>
        <v>-0.94229478547626966</v>
      </c>
      <c r="I577">
        <v>-2.9217627635507002</v>
      </c>
      <c r="J577">
        <f>(Table2[[#This Row],[1M Return vs Nifty]]-AVERAGE(Table2[1M Return vs Nifty]))/_xlfn.STDEV.P(Table2[1M Return vs Nifty])</f>
        <v>-8.817159700688823E-2</v>
      </c>
      <c r="K577">
        <v>3.4638709809241601</v>
      </c>
      <c r="L577">
        <f>(Table2[[#This Row],[6M Return vs Nifty]]-AVERAGE(Table2[6M Return vs Nifty]))/_xlfn.STDEV.P(Table2[6M Return vs Nifty])</f>
        <v>4.1348253540848014E-2</v>
      </c>
      <c r="M577">
        <v>2.10215883798443</v>
      </c>
      <c r="N577">
        <f>(Table2[[#This Row],[1W Return vs Nifty]]-AVERAGE(Table2[1W Return vs Nifty]))/_xlfn.STDEV.P(Table2[1W Return vs Nifty])</f>
        <v>0.21875322156152371</v>
      </c>
      <c r="O577">
        <v>1498.92</v>
      </c>
      <c r="P577">
        <v>1532.7445837036501</v>
      </c>
      <c r="Q577">
        <v>1510.66402900002</v>
      </c>
      <c r="R577">
        <v>38.436363728860599</v>
      </c>
      <c r="S577" s="1">
        <f>(Table2[[#This Row],[Close Price]]-Table2[[#This Row],[20D EMA]])/Table2[[#This Row],[20D EMA]]</f>
        <v>-3.5839137512342238E-2</v>
      </c>
      <c r="T577" s="1">
        <f>(Table2[[#This Row],[Close Price]]-Table2[[#This Row],[50D EMA]])/Table2[[#This Row],[50D EMA]]</f>
        <v>-5.7116224473689865E-2</v>
      </c>
      <c r="U577" s="1">
        <f>(Table2[[#This Row],[Close Price]]-Table2[[#This Row],[200D EMA]])/Table2[[#This Row],[200D EMA]]</f>
        <v>-4.3334605010323657E-2</v>
      </c>
      <c r="V577">
        <v>0.74652069560919398</v>
      </c>
      <c r="W577">
        <v>1441.95</v>
      </c>
      <c r="X577">
        <v>1483.3</v>
      </c>
      <c r="Y577">
        <v>1431.9</v>
      </c>
      <c r="Z577">
        <v>1493.55</v>
      </c>
      <c r="AA577">
        <v>1431.9</v>
      </c>
      <c r="AB577">
        <v>1588</v>
      </c>
      <c r="AC577" s="1">
        <f>(Table2[[#This Row],[Close Price]]/Table2[[#This Row],[Day Low]])-1</f>
        <v>2.2538922986234944E-3</v>
      </c>
      <c r="AD577" s="1">
        <f>(Table2[[#This Row],[Day High]]/Table2[[#This Row],[Close Price]])-1</f>
        <v>2.6363133130362426E-2</v>
      </c>
      <c r="AE577" s="1">
        <f>(Table2[[#This Row],[Close Price]]/Table2[[#This Row],[Current Week Low]])-1</f>
        <v>9.2883581255673864E-3</v>
      </c>
      <c r="AF577" s="1">
        <f>(Table2[[#This Row],[Current Week High]]/Table2[[#This Row],[Close Price]])-1</f>
        <v>3.3455577082756704E-2</v>
      </c>
      <c r="AG577" s="1">
        <f>(Table2[[#This Row],[Close Price]]/Table2[[#This Row],[Current Month Low]])-1</f>
        <v>9.2883581255673864E-3</v>
      </c>
      <c r="AH577" s="1">
        <f>(Table2[[#This Row],[Current Month High]]/Table2[[#This Row],[Close Price]])-1</f>
        <v>9.8809853307500584E-2</v>
      </c>
      <c r="AI577">
        <v>26.653750345972799</v>
      </c>
      <c r="AJ577">
        <v>20.013286829430299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0.05</v>
      </c>
      <c r="AM577" t="s">
        <v>3150</v>
      </c>
      <c r="AN577">
        <v>-8.2799999999999994</v>
      </c>
      <c r="AO577" t="s">
        <v>3149</v>
      </c>
      <c r="AP577">
        <v>-2.7344245396185001E-2</v>
      </c>
      <c r="AQ577">
        <f>(Table2[[#This Row],[Sharpe Ratio]]-AVERAGE(Table2[Sharpe Ratio]))/_xlfn.STDEV.P(Table2[Sharpe Ratio])</f>
        <v>-0.97297605959439359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639</v>
      </c>
      <c r="AT577">
        <f>_xlfn.RANK.AVG(Table2[[#This Row],[6M Return vs Nifty Z-Score]],Table2[6M Return vs Nifty Z-Score])</f>
        <v>292</v>
      </c>
      <c r="AU577">
        <f>_xlfn.RANK.AVG(Table2[[#This Row],[Sharpe Ratio Z-Score]],Table2[Sharpe Ratio Z-Score])</f>
        <v>618</v>
      </c>
      <c r="AV577">
        <f>(Table2[[#This Row],[Rank 1Y]]+Table2[[#This Row],[Rank 6M]]+Table2[[#This Row],[Rank Sharpe]])/3</f>
        <v>516.33333333333337</v>
      </c>
    </row>
    <row r="578" spans="1:48" x14ac:dyDescent="0.3">
      <c r="A578" t="s">
        <v>1304</v>
      </c>
      <c r="B578" t="s">
        <v>1305</v>
      </c>
      <c r="C578" t="s">
        <v>3117</v>
      </c>
      <c r="D578" t="s">
        <v>134</v>
      </c>
      <c r="E578">
        <v>8473.2929663759896</v>
      </c>
      <c r="F578">
        <v>157.36000000000001</v>
      </c>
      <c r="G578">
        <v>-46.767390842827801</v>
      </c>
      <c r="H578">
        <f>(Table2[[#This Row],[1Y Return vs Nifty]]-AVERAGE(Table2[1Y Return vs Nifty]))/_xlfn.STDEV.P(Table2[1Y Return vs Nifty])</f>
        <v>-1.2723083738049079</v>
      </c>
      <c r="I578">
        <v>-7.96627897478339</v>
      </c>
      <c r="J578">
        <f>(Table2[[#This Row],[1M Return vs Nifty]]-AVERAGE(Table2[1M Return vs Nifty]))/_xlfn.STDEV.P(Table2[1M Return vs Nifty])</f>
        <v>-0.62066088674525566</v>
      </c>
      <c r="K578">
        <v>-30.5208414556772</v>
      </c>
      <c r="L578">
        <f>(Table2[[#This Row],[6M Return vs Nifty]]-AVERAGE(Table2[6M Return vs Nifty]))/_xlfn.STDEV.P(Table2[6M Return vs Nifty])</f>
        <v>-1.1083964204842045</v>
      </c>
      <c r="M578">
        <v>1.7347582078141499</v>
      </c>
      <c r="N578">
        <f>(Table2[[#This Row],[1W Return vs Nifty]]-AVERAGE(Table2[1W Return vs Nifty]))/_xlfn.STDEV.P(Table2[1W Return vs Nifty])</f>
        <v>0.12915471660015443</v>
      </c>
      <c r="O578">
        <v>164.1</v>
      </c>
      <c r="P578">
        <v>174.533849969545</v>
      </c>
      <c r="Q578">
        <v>189.17846014635001</v>
      </c>
      <c r="R578">
        <v>42.516169201282203</v>
      </c>
      <c r="S578" s="1">
        <f>(Table2[[#This Row],[Close Price]]-Table2[[#This Row],[20D EMA]])/Table2[[#This Row],[20D EMA]]</f>
        <v>-4.1072516758074232E-2</v>
      </c>
      <c r="T578" s="1">
        <f>(Table2[[#This Row],[Close Price]]-Table2[[#This Row],[50D EMA]])/Table2[[#This Row],[50D EMA]]</f>
        <v>-9.8398390756530674E-2</v>
      </c>
      <c r="U578" s="1">
        <f>(Table2[[#This Row],[Close Price]]-Table2[[#This Row],[200D EMA]])/Table2[[#This Row],[200D EMA]]</f>
        <v>-0.16819282767041749</v>
      </c>
      <c r="V578">
        <v>0.74378199370961395</v>
      </c>
      <c r="W578">
        <v>154.25</v>
      </c>
      <c r="X578">
        <v>160.75</v>
      </c>
      <c r="Y578">
        <v>152.11000000000001</v>
      </c>
      <c r="Z578">
        <v>162.69999999999999</v>
      </c>
      <c r="AA578">
        <v>150.91</v>
      </c>
      <c r="AB578">
        <v>179.4</v>
      </c>
      <c r="AC578" s="1">
        <f>(Table2[[#This Row],[Close Price]]/Table2[[#This Row],[Day Low]])-1</f>
        <v>2.0162074554294973E-2</v>
      </c>
      <c r="AD578" s="1">
        <f>(Table2[[#This Row],[Day High]]/Table2[[#This Row],[Close Price]])-1</f>
        <v>2.1542958820538693E-2</v>
      </c>
      <c r="AE578" s="1">
        <f>(Table2[[#This Row],[Close Price]]/Table2[[#This Row],[Current Week Low]])-1</f>
        <v>3.4514496088357216E-2</v>
      </c>
      <c r="AF578" s="1">
        <f>(Table2[[#This Row],[Current Week High]]/Table2[[#This Row],[Close Price]])-1</f>
        <v>3.3934926283680555E-2</v>
      </c>
      <c r="AG578" s="1">
        <f>(Table2[[#This Row],[Close Price]]/Table2[[#This Row],[Current Month Low]])-1</f>
        <v>4.2740706381287019E-2</v>
      </c>
      <c r="AH578" s="1">
        <f>(Table2[[#This Row],[Current Month High]]/Table2[[#This Row],[Close Price]])-1</f>
        <v>0.1400610066090493</v>
      </c>
      <c r="AI578">
        <v>81.049822064056897</v>
      </c>
      <c r="AJ578">
        <v>4.2740706381287001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-0.12</v>
      </c>
      <c r="AM578" t="s">
        <v>3149</v>
      </c>
      <c r="AN578">
        <v>-5.15</v>
      </c>
      <c r="AO578" t="s">
        <v>3149</v>
      </c>
      <c r="AP578">
        <v>0.12070043716319601</v>
      </c>
      <c r="AQ578">
        <f>(Table2[[#This Row],[Sharpe Ratio]]-AVERAGE(Table2[Sharpe Ratio]))/_xlfn.STDEV.P(Table2[Sharpe Ratio])</f>
        <v>0.75123048674742587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712</v>
      </c>
      <c r="AT578">
        <f>_xlfn.RANK.AVG(Table2[[#This Row],[6M Return vs Nifty Z-Score]],Table2[6M Return vs Nifty Z-Score])</f>
        <v>683</v>
      </c>
      <c r="AU578">
        <f>_xlfn.RANK.AVG(Table2[[#This Row],[Sharpe Ratio Z-Score]],Table2[Sharpe Ratio Z-Score])</f>
        <v>157</v>
      </c>
      <c r="AV578">
        <f>(Table2[[#This Row],[Rank 1Y]]+Table2[[#This Row],[Rank 6M]]+Table2[[#This Row],[Rank Sharpe]])/3</f>
        <v>517.33333333333337</v>
      </c>
    </row>
    <row r="579" spans="1:48" x14ac:dyDescent="0.3">
      <c r="A579" t="s">
        <v>1892</v>
      </c>
      <c r="B579" t="s">
        <v>1893</v>
      </c>
      <c r="C579" t="s">
        <v>3113</v>
      </c>
      <c r="D579" t="s">
        <v>114</v>
      </c>
      <c r="E579">
        <v>3729.16542381</v>
      </c>
      <c r="F579">
        <v>94.87</v>
      </c>
      <c r="G579">
        <v>-28.106368019980899</v>
      </c>
      <c r="H579">
        <f>(Table2[[#This Row],[1Y Return vs Nifty]]-AVERAGE(Table2[1Y Return vs Nifty]))/_xlfn.STDEV.P(Table2[1Y Return vs Nifty])</f>
        <v>-0.89276848357305216</v>
      </c>
      <c r="I579">
        <v>-49.9288562199918</v>
      </c>
      <c r="J579">
        <f>(Table2[[#This Row],[1M Return vs Nifty]]-AVERAGE(Table2[1M Return vs Nifty]))/_xlfn.STDEV.P(Table2[1M Return vs Nifty])</f>
        <v>-5.0501486745210871</v>
      </c>
      <c r="K579">
        <v>-17.632638615838601</v>
      </c>
      <c r="L579">
        <f>(Table2[[#This Row],[6M Return vs Nifty]]-AVERAGE(Table2[6M Return vs Nifty]))/_xlfn.STDEV.P(Table2[6M Return vs Nifty])</f>
        <v>-0.67237264654460438</v>
      </c>
      <c r="M579">
        <v>1.3631453879586699</v>
      </c>
      <c r="N579">
        <f>(Table2[[#This Row],[1W Return vs Nifty]]-AVERAGE(Table2[1W Return vs Nifty]))/_xlfn.STDEV.P(Table2[1W Return vs Nifty])</f>
        <v>3.8528979055562025E-2</v>
      </c>
      <c r="O579">
        <v>98.9</v>
      </c>
      <c r="P579">
        <v>103.607505721208</v>
      </c>
      <c r="Q579">
        <v>107.689867427932</v>
      </c>
      <c r="R579">
        <v>42.117720966615003</v>
      </c>
      <c r="S579" s="1">
        <f>(Table2[[#This Row],[Close Price]]-Table2[[#This Row],[20D EMA]])/Table2[[#This Row],[20D EMA]]</f>
        <v>-4.0748230535894853E-2</v>
      </c>
      <c r="T579" s="1">
        <f>(Table2[[#This Row],[Close Price]]-Table2[[#This Row],[50D EMA]])/Table2[[#This Row],[50D EMA]]</f>
        <v>-8.4332748485609635E-2</v>
      </c>
      <c r="U579" s="1">
        <f>(Table2[[#This Row],[Close Price]]-Table2[[#This Row],[200D EMA]])/Table2[[#This Row],[200D EMA]]</f>
        <v>-0.11904432361300177</v>
      </c>
      <c r="V579">
        <v>0.34868799757637697</v>
      </c>
      <c r="W579">
        <v>91.42</v>
      </c>
      <c r="X579">
        <v>95.53</v>
      </c>
      <c r="Y579">
        <v>91.42</v>
      </c>
      <c r="Z579">
        <v>95.53</v>
      </c>
      <c r="AA579">
        <v>91.2</v>
      </c>
      <c r="AB579">
        <v>104.9</v>
      </c>
      <c r="AC579" s="1">
        <f>(Table2[[#This Row],[Close Price]]/Table2[[#This Row],[Day Low]])-1</f>
        <v>3.7737912929337147E-2</v>
      </c>
      <c r="AD579" s="1">
        <f>(Table2[[#This Row],[Day High]]/Table2[[#This Row],[Close Price]])-1</f>
        <v>6.9568883735637854E-3</v>
      </c>
      <c r="AE579" s="1">
        <f>(Table2[[#This Row],[Close Price]]/Table2[[#This Row],[Current Week Low]])-1</f>
        <v>3.7737912929337147E-2</v>
      </c>
      <c r="AF579" s="1">
        <f>(Table2[[#This Row],[Current Week High]]/Table2[[#This Row],[Close Price]])-1</f>
        <v>6.9568883735637854E-3</v>
      </c>
      <c r="AG579" s="1">
        <f>(Table2[[#This Row],[Close Price]]/Table2[[#This Row],[Current Month Low]])-1</f>
        <v>4.0241228070175383E-2</v>
      </c>
      <c r="AH579" s="1">
        <f>(Table2[[#This Row],[Current Month High]]/Table2[[#This Row],[Close Price]])-1</f>
        <v>0.10572362179825023</v>
      </c>
      <c r="AI579">
        <v>46.516285443238097</v>
      </c>
      <c r="AJ579">
        <v>13.6848412222887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-0.14000000000000001</v>
      </c>
      <c r="AM579" t="s">
        <v>3149</v>
      </c>
      <c r="AN579">
        <v>-6.81</v>
      </c>
      <c r="AO579" t="s">
        <v>3149</v>
      </c>
      <c r="AP579">
        <v>5.1897506383681999E-2</v>
      </c>
      <c r="AQ579">
        <f>(Table2[[#This Row],[Sharpe Ratio]]-AVERAGE(Table2[Sharpe Ratio]))/_xlfn.STDEV.P(Table2[Sharpe Ratio])</f>
        <v>-5.0084775690035922E-2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630</v>
      </c>
      <c r="AT579">
        <f>_xlfn.RANK.AVG(Table2[[#This Row],[6M Return vs Nifty Z-Score]],Table2[6M Return vs Nifty Z-Score])</f>
        <v>557</v>
      </c>
      <c r="AU579">
        <f>_xlfn.RANK.AVG(Table2[[#This Row],[Sharpe Ratio Z-Score]],Table2[Sharpe Ratio Z-Score])</f>
        <v>366</v>
      </c>
      <c r="AV579">
        <f>(Table2[[#This Row],[Rank 1Y]]+Table2[[#This Row],[Rank 6M]]+Table2[[#This Row],[Rank Sharpe]])/3</f>
        <v>517.66666666666663</v>
      </c>
    </row>
    <row r="580" spans="1:48" x14ac:dyDescent="0.3">
      <c r="A580" t="s">
        <v>1923</v>
      </c>
      <c r="B580" t="s">
        <v>1924</v>
      </c>
      <c r="C580" t="s">
        <v>3104</v>
      </c>
      <c r="D580" t="s">
        <v>24</v>
      </c>
      <c r="E580">
        <v>3579.7003895839998</v>
      </c>
      <c r="F580">
        <v>114.07</v>
      </c>
      <c r="G580">
        <v>-15.656514851579701</v>
      </c>
      <c r="H580">
        <f>(Table2[[#This Row],[1Y Return vs Nifty]]-AVERAGE(Table2[1Y Return vs Nifty]))/_xlfn.STDEV.P(Table2[1Y Return vs Nifty])</f>
        <v>-0.63955535855867318</v>
      </c>
      <c r="I580">
        <v>6.4390666257894997</v>
      </c>
      <c r="J580">
        <f>(Table2[[#This Row],[1M Return vs Nifty]]-AVERAGE(Table2[1M Return vs Nifty]))/_xlfn.STDEV.P(Table2[1M Return vs Nifty])</f>
        <v>0.89993929096937697</v>
      </c>
      <c r="K580">
        <v>-17.1613345632754</v>
      </c>
      <c r="L580">
        <f>(Table2[[#This Row],[6M Return vs Nifty]]-AVERAGE(Table2[6M Return vs Nifty]))/_xlfn.STDEV.P(Table2[6M Return vs Nifty])</f>
        <v>-0.65642785003376602</v>
      </c>
      <c r="M580">
        <v>1.81106263280764</v>
      </c>
      <c r="N580">
        <f>(Table2[[#This Row],[1W Return vs Nifty]]-AVERAGE(Table2[1W Return vs Nifty]))/_xlfn.STDEV.P(Table2[1W Return vs Nifty])</f>
        <v>0.1477631833253884</v>
      </c>
      <c r="O580">
        <v>117.02</v>
      </c>
      <c r="P580">
        <v>118.679165451114</v>
      </c>
      <c r="Q580">
        <v>123.676633020582</v>
      </c>
      <c r="R580">
        <v>37.278118124679899</v>
      </c>
      <c r="S580" s="1">
        <f>(Table2[[#This Row],[Close Price]]-Table2[[#This Row],[20D EMA]])/Table2[[#This Row],[20D EMA]]</f>
        <v>-2.5209365920355518E-2</v>
      </c>
      <c r="T580" s="1">
        <f>(Table2[[#This Row],[Close Price]]-Table2[[#This Row],[50D EMA]])/Table2[[#This Row],[50D EMA]]</f>
        <v>-3.8837191292962064E-2</v>
      </c>
      <c r="U580" s="1">
        <f>(Table2[[#This Row],[Close Price]]-Table2[[#This Row],[200D EMA]])/Table2[[#This Row],[200D EMA]]</f>
        <v>-7.7675408732895357E-2</v>
      </c>
      <c r="V580">
        <v>0.74331959763295796</v>
      </c>
      <c r="W580">
        <v>111.87</v>
      </c>
      <c r="X580">
        <v>114.46</v>
      </c>
      <c r="Y580">
        <v>110.43</v>
      </c>
      <c r="Z580">
        <v>116.4</v>
      </c>
      <c r="AA580">
        <v>110.43</v>
      </c>
      <c r="AB580">
        <v>124.4</v>
      </c>
      <c r="AC580" s="1">
        <f>(Table2[[#This Row],[Close Price]]/Table2[[#This Row],[Day Low]])-1</f>
        <v>1.9665683382497523E-2</v>
      </c>
      <c r="AD580" s="1">
        <f>(Table2[[#This Row],[Day High]]/Table2[[#This Row],[Close Price]])-1</f>
        <v>3.418953274305192E-3</v>
      </c>
      <c r="AE580" s="1">
        <f>(Table2[[#This Row],[Close Price]]/Table2[[#This Row],[Current Week Low]])-1</f>
        <v>3.2962057411935142E-2</v>
      </c>
      <c r="AF580" s="1">
        <f>(Table2[[#This Row],[Current Week High]]/Table2[[#This Row],[Close Price]])-1</f>
        <v>2.0426054177259623E-2</v>
      </c>
      <c r="AG580" s="1">
        <f>(Table2[[#This Row],[Close Price]]/Table2[[#This Row],[Current Month Low]])-1</f>
        <v>3.2962057411935142E-2</v>
      </c>
      <c r="AH580" s="1">
        <f>(Table2[[#This Row],[Current Month High]]/Table2[[#This Row],[Close Price]])-1</f>
        <v>9.0558429034803378E-2</v>
      </c>
      <c r="AI580">
        <v>43.289208380818799</v>
      </c>
      <c r="AJ580">
        <v>4.9498573925844003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-0.05</v>
      </c>
      <c r="AM580" t="s">
        <v>3149</v>
      </c>
      <c r="AN580">
        <v>-7.3</v>
      </c>
      <c r="AO580" t="s">
        <v>3149</v>
      </c>
      <c r="AP580">
        <v>1.6787215746260999E-2</v>
      </c>
      <c r="AQ580">
        <f>(Table2[[#This Row],[Sharpe Ratio]]-AVERAGE(Table2[Sharpe Ratio]))/_xlfn.STDEV.P(Table2[Sharpe Ratio])</f>
        <v>-0.45899776002990589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547</v>
      </c>
      <c r="AT580">
        <f>_xlfn.RANK.AVG(Table2[[#This Row],[6M Return vs Nifty Z-Score]],Table2[6M Return vs Nifty Z-Score])</f>
        <v>546</v>
      </c>
      <c r="AU580">
        <f>_xlfn.RANK.AVG(Table2[[#This Row],[Sharpe Ratio Z-Score]],Table2[Sharpe Ratio Z-Score])</f>
        <v>463</v>
      </c>
      <c r="AV580">
        <f>(Table2[[#This Row],[Rank 1Y]]+Table2[[#This Row],[Rank 6M]]+Table2[[#This Row],[Rank Sharpe]])/3</f>
        <v>518.66666666666663</v>
      </c>
    </row>
    <row r="581" spans="1:48" x14ac:dyDescent="0.3">
      <c r="A581" t="s">
        <v>1137</v>
      </c>
      <c r="B581" t="s">
        <v>1138</v>
      </c>
      <c r="C581" t="s">
        <v>3104</v>
      </c>
      <c r="D581" t="s">
        <v>24</v>
      </c>
      <c r="E581">
        <v>10397.364815646</v>
      </c>
      <c r="F581">
        <v>94.42</v>
      </c>
      <c r="G581">
        <v>-33.083123680948901</v>
      </c>
      <c r="H581">
        <f>(Table2[[#This Row],[1Y Return vs Nifty]]-AVERAGE(Table2[1Y Return vs Nifty]))/_xlfn.STDEV.P(Table2[1Y Return vs Nifty])</f>
        <v>-0.99398894266610816</v>
      </c>
      <c r="I581">
        <v>4.8042947519555499</v>
      </c>
      <c r="J581">
        <f>(Table2[[#This Row],[1M Return vs Nifty]]-AVERAGE(Table2[1M Return vs Nifty]))/_xlfn.STDEV.P(Table2[1M Return vs Nifty])</f>
        <v>0.72737596129987381</v>
      </c>
      <c r="K581">
        <v>-30.732321124405999</v>
      </c>
      <c r="L581">
        <f>(Table2[[#This Row],[6M Return vs Nifty]]-AVERAGE(Table2[6M Return vs Nifty]))/_xlfn.STDEV.P(Table2[6M Return vs Nifty])</f>
        <v>-1.1155510381152676</v>
      </c>
      <c r="M581">
        <v>0.134171211223306</v>
      </c>
      <c r="N581">
        <f>(Table2[[#This Row],[1W Return vs Nifty]]-AVERAGE(Table2[1W Return vs Nifty]))/_xlfn.STDEV.P(Table2[1W Return vs Nifty])</f>
        <v>-0.26118267037896215</v>
      </c>
      <c r="O581">
        <v>98.15</v>
      </c>
      <c r="P581">
        <v>101.038936080685</v>
      </c>
      <c r="Q581">
        <v>109.398193471863</v>
      </c>
      <c r="R581">
        <v>37.758751603837098</v>
      </c>
      <c r="S581" s="1">
        <f>(Table2[[#This Row],[Close Price]]-Table2[[#This Row],[20D EMA]])/Table2[[#This Row],[20D EMA]]</f>
        <v>-3.8003056546102941E-2</v>
      </c>
      <c r="T581" s="1">
        <f>(Table2[[#This Row],[Close Price]]-Table2[[#This Row],[50D EMA]])/Table2[[#This Row],[50D EMA]]</f>
        <v>-6.5508766594686116E-2</v>
      </c>
      <c r="U581" s="1">
        <f>(Table2[[#This Row],[Close Price]]-Table2[[#This Row],[200D EMA]])/Table2[[#This Row],[200D EMA]]</f>
        <v>-0.13691444983244039</v>
      </c>
      <c r="V581">
        <v>1.3560484849684</v>
      </c>
      <c r="W581">
        <v>91.55</v>
      </c>
      <c r="X581">
        <v>95.84</v>
      </c>
      <c r="Y581">
        <v>91.55</v>
      </c>
      <c r="Z581">
        <v>98.78</v>
      </c>
      <c r="AA581">
        <v>91.55</v>
      </c>
      <c r="AB581">
        <v>108.75</v>
      </c>
      <c r="AC581" s="1">
        <f>(Table2[[#This Row],[Close Price]]/Table2[[#This Row],[Day Low]])-1</f>
        <v>3.1348989623156687E-2</v>
      </c>
      <c r="AD581" s="1">
        <f>(Table2[[#This Row],[Day High]]/Table2[[#This Row],[Close Price]])-1</f>
        <v>1.5039186613005739E-2</v>
      </c>
      <c r="AE581" s="1">
        <f>(Table2[[#This Row],[Close Price]]/Table2[[#This Row],[Current Week Low]])-1</f>
        <v>3.1348989623156687E-2</v>
      </c>
      <c r="AF581" s="1">
        <f>(Table2[[#This Row],[Current Week High]]/Table2[[#This Row],[Close Price]])-1</f>
        <v>4.6176657487820405E-2</v>
      </c>
      <c r="AG581" s="1">
        <f>(Table2[[#This Row],[Close Price]]/Table2[[#This Row],[Current Month Low]])-1</f>
        <v>3.1348989623156687E-2</v>
      </c>
      <c r="AH581" s="1">
        <f>(Table2[[#This Row],[Current Month High]]/Table2[[#This Row],[Close Price]])-1</f>
        <v>0.15176869307350138</v>
      </c>
      <c r="AI581">
        <v>61.512391442490902</v>
      </c>
      <c r="AJ581">
        <v>7.1615026671206499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-0.12</v>
      </c>
      <c r="AM581" t="s">
        <v>3149</v>
      </c>
      <c r="AN581">
        <v>-7.54</v>
      </c>
      <c r="AO581" t="s">
        <v>3149</v>
      </c>
      <c r="AP581">
        <v>0.101740674875184</v>
      </c>
      <c r="AQ581">
        <f>(Table2[[#This Row],[Sharpe Ratio]]-AVERAGE(Table2[Sharpe Ratio]))/_xlfn.STDEV.P(Table2[Sharpe Ratio])</f>
        <v>0.53041508366151757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655</v>
      </c>
      <c r="AT581">
        <f>_xlfn.RANK.AVG(Table2[[#This Row],[6M Return vs Nifty Z-Score]],Table2[6M Return vs Nifty Z-Score])</f>
        <v>685</v>
      </c>
      <c r="AU581">
        <f>_xlfn.RANK.AVG(Table2[[#This Row],[Sharpe Ratio Z-Score]],Table2[Sharpe Ratio Z-Score])</f>
        <v>218</v>
      </c>
      <c r="AV581">
        <f>(Table2[[#This Row],[Rank 1Y]]+Table2[[#This Row],[Rank 6M]]+Table2[[#This Row],[Rank Sharpe]])/3</f>
        <v>519.33333333333337</v>
      </c>
    </row>
    <row r="582" spans="1:48" x14ac:dyDescent="0.3">
      <c r="A582" t="s">
        <v>931</v>
      </c>
      <c r="B582" t="s">
        <v>932</v>
      </c>
      <c r="C582" t="s">
        <v>3104</v>
      </c>
      <c r="D582" t="s">
        <v>54</v>
      </c>
      <c r="E582">
        <v>15395.029757464001</v>
      </c>
      <c r="F582">
        <v>186.62</v>
      </c>
      <c r="G582">
        <v>-18.735375438155302</v>
      </c>
      <c r="H582">
        <f>(Table2[[#This Row],[1Y Return vs Nifty]]-AVERAGE(Table2[1Y Return vs Nifty]))/_xlfn.STDEV.P(Table2[1Y Return vs Nifty])</f>
        <v>-0.70217520636451913</v>
      </c>
      <c r="I582">
        <v>3.2861031333475901</v>
      </c>
      <c r="J582">
        <f>(Table2[[#This Row],[1M Return vs Nifty]]-AVERAGE(Table2[1M Return vs Nifty]))/_xlfn.STDEV.P(Table2[1M Return vs Nifty])</f>
        <v>0.5671186159316155</v>
      </c>
      <c r="K582">
        <v>-19.7882046228866</v>
      </c>
      <c r="L582">
        <f>(Table2[[#This Row],[6M Return vs Nifty]]-AVERAGE(Table2[6M Return vs Nifty]))/_xlfn.STDEV.P(Table2[6M Return vs Nifty])</f>
        <v>-0.74529809915027989</v>
      </c>
      <c r="M582">
        <v>0.92378078666839503</v>
      </c>
      <c r="N582">
        <f>(Table2[[#This Row],[1W Return vs Nifty]]-AVERAGE(Table2[1W Return vs Nifty]))/_xlfn.STDEV.P(Table2[1W Return vs Nifty])</f>
        <v>-6.8619480081025433E-2</v>
      </c>
      <c r="O582">
        <v>196.55</v>
      </c>
      <c r="P582">
        <v>200.25131463366401</v>
      </c>
      <c r="Q582">
        <v>207.34609675318501</v>
      </c>
      <c r="R582">
        <v>29.1636224152845</v>
      </c>
      <c r="S582" s="1">
        <f>(Table2[[#This Row],[Close Price]]-Table2[[#This Row],[20D EMA]])/Table2[[#This Row],[20D EMA]]</f>
        <v>-5.0521495802594789E-2</v>
      </c>
      <c r="T582" s="1">
        <f>(Table2[[#This Row],[Close Price]]-Table2[[#This Row],[50D EMA]])/Table2[[#This Row],[50D EMA]]</f>
        <v>-6.8071036929774342E-2</v>
      </c>
      <c r="U582" s="1">
        <f>(Table2[[#This Row],[Close Price]]-Table2[[#This Row],[200D EMA]])/Table2[[#This Row],[200D EMA]]</f>
        <v>-9.9958943417470594E-2</v>
      </c>
      <c r="V582">
        <v>0.174946341811479</v>
      </c>
      <c r="W582">
        <v>185.11</v>
      </c>
      <c r="X582">
        <v>192.28</v>
      </c>
      <c r="Y582">
        <v>185.11</v>
      </c>
      <c r="Z582">
        <v>193.59</v>
      </c>
      <c r="AA582">
        <v>185.11</v>
      </c>
      <c r="AB582">
        <v>214.5</v>
      </c>
      <c r="AC582" s="1">
        <f>(Table2[[#This Row],[Close Price]]/Table2[[#This Row],[Day Low]])-1</f>
        <v>8.1573118686186774E-3</v>
      </c>
      <c r="AD582" s="1">
        <f>(Table2[[#This Row],[Day High]]/Table2[[#This Row],[Close Price]])-1</f>
        <v>3.0329010824134528E-2</v>
      </c>
      <c r="AE582" s="1">
        <f>(Table2[[#This Row],[Close Price]]/Table2[[#This Row],[Current Week Low]])-1</f>
        <v>8.1573118686186774E-3</v>
      </c>
      <c r="AF582" s="1">
        <f>(Table2[[#This Row],[Current Week High]]/Table2[[#This Row],[Close Price]])-1</f>
        <v>3.734862287000329E-2</v>
      </c>
      <c r="AG582" s="1">
        <f>(Table2[[#This Row],[Close Price]]/Table2[[#This Row],[Current Month Low]])-1</f>
        <v>8.1573118686186774E-3</v>
      </c>
      <c r="AH582" s="1">
        <f>(Table2[[#This Row],[Current Month High]]/Table2[[#This Row],[Close Price]])-1</f>
        <v>0.14939449148001294</v>
      </c>
      <c r="AI582">
        <v>54.994105669274397</v>
      </c>
      <c r="AJ582">
        <v>4.84858699926962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-0.08</v>
      </c>
      <c r="AM582" t="s">
        <v>3149</v>
      </c>
      <c r="AN582">
        <v>-9.5399999999999991</v>
      </c>
      <c r="AO582" t="s">
        <v>3149</v>
      </c>
      <c r="AP582">
        <v>3.5868130373856E-2</v>
      </c>
      <c r="AQ582">
        <f>(Table2[[#This Row],[Sharpe Ratio]]-AVERAGE(Table2[Sharpe Ratio]))/_xlfn.STDEV.P(Table2[Sharpe Ratio])</f>
        <v>-0.23677135282414452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568</v>
      </c>
      <c r="AT582">
        <f>_xlfn.RANK.AVG(Table2[[#This Row],[6M Return vs Nifty Z-Score]],Table2[6M Return vs Nifty Z-Score])</f>
        <v>583</v>
      </c>
      <c r="AU582">
        <f>_xlfn.RANK.AVG(Table2[[#This Row],[Sharpe Ratio Z-Score]],Table2[Sharpe Ratio Z-Score])</f>
        <v>410</v>
      </c>
      <c r="AV582">
        <f>(Table2[[#This Row],[Rank 1Y]]+Table2[[#This Row],[Rank 6M]]+Table2[[#This Row],[Rank Sharpe]])/3</f>
        <v>520.33333333333337</v>
      </c>
    </row>
    <row r="583" spans="1:48" x14ac:dyDescent="0.3">
      <c r="A583" t="s">
        <v>1028</v>
      </c>
      <c r="B583" t="s">
        <v>1029</v>
      </c>
      <c r="C583" t="s">
        <v>3104</v>
      </c>
      <c r="D583" t="s">
        <v>565</v>
      </c>
      <c r="E583">
        <v>12989.868611399999</v>
      </c>
      <c r="F583">
        <v>1641.3</v>
      </c>
      <c r="G583">
        <v>-10.5176647382909</v>
      </c>
      <c r="H583">
        <f>(Table2[[#This Row],[1Y Return vs Nifty]]-AVERAGE(Table2[1Y Return vs Nifty]))/_xlfn.STDEV.P(Table2[1Y Return vs Nifty])</f>
        <v>-0.53503811818920677</v>
      </c>
      <c r="I583">
        <v>0.44068938601581598</v>
      </c>
      <c r="J583">
        <f>(Table2[[#This Row],[1M Return vs Nifty]]-AVERAGE(Table2[1M Return vs Nifty]))/_xlfn.STDEV.P(Table2[1M Return vs Nifty])</f>
        <v>0.26676229197835455</v>
      </c>
      <c r="K583">
        <v>-1.7943092239367799</v>
      </c>
      <c r="L583">
        <f>(Table2[[#This Row],[6M Return vs Nifty]]-AVERAGE(Table2[6M Return vs Nifty]))/_xlfn.STDEV.P(Table2[6M Return vs Nifty])</f>
        <v>-0.13654245825731282</v>
      </c>
      <c r="M583">
        <v>-0.75672995387928799</v>
      </c>
      <c r="N583">
        <f>(Table2[[#This Row],[1W Return vs Nifty]]-AVERAGE(Table2[1W Return vs Nifty]))/_xlfn.STDEV.P(Table2[1W Return vs Nifty])</f>
        <v>-0.47844798215738371</v>
      </c>
      <c r="O583">
        <v>1672.59</v>
      </c>
      <c r="P583">
        <v>1707.32768270012</v>
      </c>
      <c r="Q583">
        <v>1680.6625023525301</v>
      </c>
      <c r="R583">
        <v>31.899484991339399</v>
      </c>
      <c r="S583" s="1">
        <f>(Table2[[#This Row],[Close Price]]-Table2[[#This Row],[20D EMA]])/Table2[[#This Row],[20D EMA]]</f>
        <v>-1.8707513497031529E-2</v>
      </c>
      <c r="T583" s="1">
        <f>(Table2[[#This Row],[Close Price]]-Table2[[#This Row],[50D EMA]])/Table2[[#This Row],[50D EMA]]</f>
        <v>-3.8673116689409037E-2</v>
      </c>
      <c r="U583" s="1">
        <f>(Table2[[#This Row],[Close Price]]-Table2[[#This Row],[200D EMA]])/Table2[[#This Row],[200D EMA]]</f>
        <v>-2.3420825000517301E-2</v>
      </c>
      <c r="V583">
        <v>0.59334305825779898</v>
      </c>
      <c r="W583">
        <v>1631.15</v>
      </c>
      <c r="X583">
        <v>1653</v>
      </c>
      <c r="Y583">
        <v>1631.15</v>
      </c>
      <c r="Z583">
        <v>1669.2</v>
      </c>
      <c r="AA583">
        <v>1631.15</v>
      </c>
      <c r="AB583">
        <v>1730</v>
      </c>
      <c r="AC583" s="1">
        <f>(Table2[[#This Row],[Close Price]]/Table2[[#This Row],[Day Low]])-1</f>
        <v>6.2226036845169919E-3</v>
      </c>
      <c r="AD583" s="1">
        <f>(Table2[[#This Row],[Day High]]/Table2[[#This Row],[Close Price]])-1</f>
        <v>7.1284957046244823E-3</v>
      </c>
      <c r="AE583" s="1">
        <f>(Table2[[#This Row],[Close Price]]/Table2[[#This Row],[Current Week Low]])-1</f>
        <v>6.2226036845169919E-3</v>
      </c>
      <c r="AF583" s="1">
        <f>(Table2[[#This Row],[Current Week High]]/Table2[[#This Row],[Close Price]])-1</f>
        <v>1.6998720526411937E-2</v>
      </c>
      <c r="AG583" s="1">
        <f>(Table2[[#This Row],[Close Price]]/Table2[[#This Row],[Current Month Low]])-1</f>
        <v>6.2226036845169919E-3</v>
      </c>
      <c r="AH583" s="1">
        <f>(Table2[[#This Row],[Current Month High]]/Table2[[#This Row],[Close Price]])-1</f>
        <v>5.4042527264972939E-2</v>
      </c>
      <c r="AI583">
        <v>20.572107475781301</v>
      </c>
      <c r="AJ583">
        <v>25.577658760520201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-0.02</v>
      </c>
      <c r="AM583" t="s">
        <v>3149</v>
      </c>
      <c r="AN583">
        <v>-2.4700000000000002</v>
      </c>
      <c r="AO583" t="s">
        <v>3149</v>
      </c>
      <c r="AP583">
        <v>-9.5192796226264004E-2</v>
      </c>
      <c r="AQ583">
        <f>(Table2[[#This Row],[Sharpe Ratio]]-AVERAGE(Table2[Sharpe Ratio]))/_xlfn.STDEV.P(Table2[Sharpe Ratio])</f>
        <v>-1.7631761091916163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505</v>
      </c>
      <c r="AT583">
        <f>_xlfn.RANK.AVG(Table2[[#This Row],[6M Return vs Nifty Z-Score]],Table2[6M Return vs Nifty Z-Score])</f>
        <v>351</v>
      </c>
      <c r="AU583">
        <f>_xlfn.RANK.AVG(Table2[[#This Row],[Sharpe Ratio Z-Score]],Table2[Sharpe Ratio Z-Score])</f>
        <v>707</v>
      </c>
      <c r="AV583">
        <f>(Table2[[#This Row],[Rank 1Y]]+Table2[[#This Row],[Rank 6M]]+Table2[[#This Row],[Rank Sharpe]])/3</f>
        <v>521</v>
      </c>
    </row>
    <row r="584" spans="1:48" x14ac:dyDescent="0.3">
      <c r="A584" t="s">
        <v>1333</v>
      </c>
      <c r="B584" t="s">
        <v>1334</v>
      </c>
      <c r="C584" t="s">
        <v>3106</v>
      </c>
      <c r="D584" t="s">
        <v>958</v>
      </c>
      <c r="E584">
        <v>8164.886769228</v>
      </c>
      <c r="F584">
        <v>38.36</v>
      </c>
      <c r="G584">
        <v>-37.664837203037898</v>
      </c>
      <c r="H584">
        <f>(Table2[[#This Row],[1Y Return vs Nifty]]-AVERAGE(Table2[1Y Return vs Nifty]))/_xlfn.STDEV.P(Table2[1Y Return vs Nifty])</f>
        <v>-1.0871747805355341</v>
      </c>
      <c r="I584">
        <v>-4.8524335584621197</v>
      </c>
      <c r="J584">
        <f>(Table2[[#This Row],[1M Return vs Nifty]]-AVERAGE(Table2[1M Return vs Nifty]))/_xlfn.STDEV.P(Table2[1M Return vs Nifty])</f>
        <v>-0.29196943950599508</v>
      </c>
      <c r="K584">
        <v>-12.5271284869093</v>
      </c>
      <c r="L584">
        <f>(Table2[[#This Row],[6M Return vs Nifty]]-AVERAGE(Table2[6M Return vs Nifty]))/_xlfn.STDEV.P(Table2[6M Return vs Nifty])</f>
        <v>-0.49964695142895504</v>
      </c>
      <c r="M584">
        <v>0.30238445213486398</v>
      </c>
      <c r="N584">
        <f>(Table2[[#This Row],[1W Return vs Nifty]]-AVERAGE(Table2[1W Return vs Nifty]))/_xlfn.STDEV.P(Table2[1W Return vs Nifty])</f>
        <v>-0.22016027231340374</v>
      </c>
      <c r="O584">
        <v>41.73</v>
      </c>
      <c r="P584">
        <v>44.0608522627968</v>
      </c>
      <c r="Q584">
        <v>46.023363056189901</v>
      </c>
      <c r="R584">
        <v>24.400274311911598</v>
      </c>
      <c r="S584" s="1">
        <f>(Table2[[#This Row],[Close Price]]-Table2[[#This Row],[20D EMA]])/Table2[[#This Row],[20D EMA]]</f>
        <v>-8.0757248981547985E-2</v>
      </c>
      <c r="T584" s="1">
        <f>(Table2[[#This Row],[Close Price]]-Table2[[#This Row],[50D EMA]])/Table2[[#This Row],[50D EMA]]</f>
        <v>-0.12938588270591328</v>
      </c>
      <c r="U584" s="1">
        <f>(Table2[[#This Row],[Close Price]]-Table2[[#This Row],[200D EMA]])/Table2[[#This Row],[200D EMA]]</f>
        <v>-0.16651027972105614</v>
      </c>
      <c r="V584">
        <v>0.30663105616714298</v>
      </c>
      <c r="W584">
        <v>38.24</v>
      </c>
      <c r="X584">
        <v>39.96</v>
      </c>
      <c r="Y584">
        <v>38.24</v>
      </c>
      <c r="Z584">
        <v>40.590000000000003</v>
      </c>
      <c r="AA584">
        <v>38.24</v>
      </c>
      <c r="AB584">
        <v>44.1</v>
      </c>
      <c r="AC584" s="1">
        <f>(Table2[[#This Row],[Close Price]]/Table2[[#This Row],[Day Low]])-1</f>
        <v>3.1380753138074979E-3</v>
      </c>
      <c r="AD584" s="1">
        <f>(Table2[[#This Row],[Day High]]/Table2[[#This Row],[Close Price]])-1</f>
        <v>4.1710114702815382E-2</v>
      </c>
      <c r="AE584" s="1">
        <f>(Table2[[#This Row],[Close Price]]/Table2[[#This Row],[Current Week Low]])-1</f>
        <v>3.1380753138074979E-3</v>
      </c>
      <c r="AF584" s="1">
        <f>(Table2[[#This Row],[Current Week High]]/Table2[[#This Row],[Close Price]])-1</f>
        <v>5.8133472367049022E-2</v>
      </c>
      <c r="AG584" s="1">
        <f>(Table2[[#This Row],[Close Price]]/Table2[[#This Row],[Current Month Low]])-1</f>
        <v>3.1380753138074979E-3</v>
      </c>
      <c r="AH584" s="1">
        <f>(Table2[[#This Row],[Current Month High]]/Table2[[#This Row],[Close Price]])-1</f>
        <v>0.14963503649635035</v>
      </c>
      <c r="AI584">
        <v>47.288842544316999</v>
      </c>
      <c r="AJ584">
        <v>4.9521203830369398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-0.11</v>
      </c>
      <c r="AM584" t="s">
        <v>3149</v>
      </c>
      <c r="AN584">
        <v>-11.61</v>
      </c>
      <c r="AO584" t="s">
        <v>3149</v>
      </c>
      <c r="AP584">
        <v>3.8494172371713001E-2</v>
      </c>
      <c r="AQ584">
        <f>(Table2[[#This Row],[Sharpe Ratio]]-AVERAGE(Table2[Sharpe Ratio]))/_xlfn.STDEV.P(Table2[Sharpe Ratio])</f>
        <v>-0.20618708106647793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674</v>
      </c>
      <c r="AT584">
        <f>_xlfn.RANK.AVG(Table2[[#This Row],[6M Return vs Nifty Z-Score]],Table2[6M Return vs Nifty Z-Score])</f>
        <v>488</v>
      </c>
      <c r="AU584">
        <f>_xlfn.RANK.AVG(Table2[[#This Row],[Sharpe Ratio Z-Score]],Table2[Sharpe Ratio Z-Score])</f>
        <v>401</v>
      </c>
      <c r="AV584">
        <f>(Table2[[#This Row],[Rank 1Y]]+Table2[[#This Row],[Rank 6M]]+Table2[[#This Row],[Rank Sharpe]])/3</f>
        <v>521</v>
      </c>
    </row>
    <row r="585" spans="1:48" x14ac:dyDescent="0.3">
      <c r="A585" t="s">
        <v>1533</v>
      </c>
      <c r="B585" t="s">
        <v>1534</v>
      </c>
      <c r="C585" t="s">
        <v>3107</v>
      </c>
      <c r="D585" t="s">
        <v>48</v>
      </c>
      <c r="E585">
        <v>6241.9171119900002</v>
      </c>
      <c r="F585">
        <v>426.9</v>
      </c>
      <c r="G585">
        <v>-14.888301973685</v>
      </c>
      <c r="H585">
        <f>(Table2[[#This Row],[1Y Return vs Nifty]]-AVERAGE(Table2[1Y Return vs Nifty]))/_xlfn.STDEV.P(Table2[1Y Return vs Nifty])</f>
        <v>-0.62393095071571814</v>
      </c>
      <c r="I585">
        <v>-7.2081391137562196</v>
      </c>
      <c r="J585">
        <f>(Table2[[#This Row],[1M Return vs Nifty]]-AVERAGE(Table2[1M Return vs Nifty]))/_xlfn.STDEV.P(Table2[1M Return vs Nifty])</f>
        <v>-0.54063312209623426</v>
      </c>
      <c r="K585">
        <v>-5.8652312742653301</v>
      </c>
      <c r="L585">
        <f>(Table2[[#This Row],[6M Return vs Nifty]]-AVERAGE(Table2[6M Return vs Nifty]))/_xlfn.STDEV.P(Table2[6M Return vs Nifty])</f>
        <v>-0.27426676457498228</v>
      </c>
      <c r="M585">
        <v>-9.47988312623621</v>
      </c>
      <c r="N585">
        <f>(Table2[[#This Row],[1W Return vs Nifty]]-AVERAGE(Table2[1W Return vs Nifty]))/_xlfn.STDEV.P(Table2[1W Return vs Nifty])</f>
        <v>-2.6057755330926242</v>
      </c>
      <c r="O585">
        <v>474.59</v>
      </c>
      <c r="P585">
        <v>494.86854610784098</v>
      </c>
      <c r="Q585">
        <v>473.09393119826302</v>
      </c>
      <c r="R585">
        <v>22.240393974415099</v>
      </c>
      <c r="S585" s="1">
        <f>(Table2[[#This Row],[Close Price]]-Table2[[#This Row],[20D EMA]])/Table2[[#This Row],[20D EMA]]</f>
        <v>-0.10048673591942518</v>
      </c>
      <c r="T585" s="1">
        <f>(Table2[[#This Row],[Close Price]]-Table2[[#This Row],[50D EMA]])/Table2[[#This Row],[50D EMA]]</f>
        <v>-0.137346668408037</v>
      </c>
      <c r="U585" s="1">
        <f>(Table2[[#This Row],[Close Price]]-Table2[[#This Row],[200D EMA]])/Table2[[#This Row],[200D EMA]]</f>
        <v>-9.7642197779333181E-2</v>
      </c>
      <c r="V585">
        <v>0.66137656435417302</v>
      </c>
      <c r="W585">
        <v>422.35</v>
      </c>
      <c r="X585">
        <v>438.45</v>
      </c>
      <c r="Y585">
        <v>422.35</v>
      </c>
      <c r="Z585">
        <v>459.55</v>
      </c>
      <c r="AA585">
        <v>422.35</v>
      </c>
      <c r="AB585">
        <v>511.15</v>
      </c>
      <c r="AC585" s="1">
        <f>(Table2[[#This Row],[Close Price]]/Table2[[#This Row],[Day Low]])-1</f>
        <v>1.0773055522670605E-2</v>
      </c>
      <c r="AD585" s="1">
        <f>(Table2[[#This Row],[Day High]]/Table2[[#This Row],[Close Price]])-1</f>
        <v>2.7055516514406186E-2</v>
      </c>
      <c r="AE585" s="1">
        <f>(Table2[[#This Row],[Close Price]]/Table2[[#This Row],[Current Week Low]])-1</f>
        <v>1.0773055522670605E-2</v>
      </c>
      <c r="AF585" s="1">
        <f>(Table2[[#This Row],[Current Week High]]/Table2[[#This Row],[Close Price]])-1</f>
        <v>7.6481611618646195E-2</v>
      </c>
      <c r="AG585" s="1">
        <f>(Table2[[#This Row],[Close Price]]/Table2[[#This Row],[Current Month Low]])-1</f>
        <v>1.0773055522670605E-2</v>
      </c>
      <c r="AH585" s="1">
        <f>(Table2[[#This Row],[Current Month High]]/Table2[[#This Row],[Close Price]])-1</f>
        <v>0.19735301007261663</v>
      </c>
      <c r="AI585">
        <v>37.737174982431497</v>
      </c>
      <c r="AJ585">
        <v>25.1355708632566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-0.12</v>
      </c>
      <c r="AM585" t="s">
        <v>3149</v>
      </c>
      <c r="AN585">
        <v>-15.49</v>
      </c>
      <c r="AO585" t="s">
        <v>3149</v>
      </c>
      <c r="AP585">
        <v>-2.6555293384346E-2</v>
      </c>
      <c r="AQ585">
        <f>(Table2[[#This Row],[Sharpe Ratio]]-AVERAGE(Table2[Sharpe Ratio]))/_xlfn.STDEV.P(Table2[Sharpe Ratio])</f>
        <v>-0.96378750786767609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540</v>
      </c>
      <c r="AT585">
        <f>_xlfn.RANK.AVG(Table2[[#This Row],[6M Return vs Nifty Z-Score]],Table2[6M Return vs Nifty Z-Score])</f>
        <v>409</v>
      </c>
      <c r="AU585">
        <f>_xlfn.RANK.AVG(Table2[[#This Row],[Sharpe Ratio Z-Score]],Table2[Sharpe Ratio Z-Score])</f>
        <v>615</v>
      </c>
      <c r="AV585">
        <f>(Table2[[#This Row],[Rank 1Y]]+Table2[[#This Row],[Rank 6M]]+Table2[[#This Row],[Rank Sharpe]])/3</f>
        <v>521.33333333333337</v>
      </c>
    </row>
    <row r="586" spans="1:48" x14ac:dyDescent="0.3">
      <c r="A586" t="s">
        <v>1477</v>
      </c>
      <c r="B586" t="s">
        <v>1478</v>
      </c>
      <c r="C586" t="s">
        <v>3112</v>
      </c>
      <c r="D586" t="s">
        <v>1479</v>
      </c>
      <c r="E586">
        <v>6690.5414116800002</v>
      </c>
      <c r="F586">
        <v>250.95</v>
      </c>
      <c r="G586">
        <v>-41.433266941166998</v>
      </c>
      <c r="H586">
        <f>(Table2[[#This Row],[1Y Return vs Nifty]]-AVERAGE(Table2[1Y Return vs Nifty]))/_xlfn.STDEV.P(Table2[1Y Return vs Nifty])</f>
        <v>-1.1638195294720652</v>
      </c>
      <c r="I586">
        <v>-2.3743711508811298</v>
      </c>
      <c r="J586">
        <f>(Table2[[#This Row],[1M Return vs Nifty]]-AVERAGE(Table2[1M Return vs Nifty]))/_xlfn.STDEV.P(Table2[1M Return vs Nifty])</f>
        <v>-3.03900062985233E-2</v>
      </c>
      <c r="K586">
        <v>-20.835400563238601</v>
      </c>
      <c r="L586">
        <f>(Table2[[#This Row],[6M Return vs Nifty]]-AVERAGE(Table2[6M Return vs Nifty]))/_xlfn.STDEV.P(Table2[6M Return vs Nifty])</f>
        <v>-0.78072602743793129</v>
      </c>
      <c r="M586">
        <v>-1.21097614070209</v>
      </c>
      <c r="N586">
        <f>(Table2[[#This Row],[1W Return vs Nifty]]-AVERAGE(Table2[1W Return vs Nifty]))/_xlfn.STDEV.P(Table2[1W Return vs Nifty])</f>
        <v>-0.58922563434829767</v>
      </c>
      <c r="O586">
        <v>264.14</v>
      </c>
      <c r="P586">
        <v>270.02264009042699</v>
      </c>
      <c r="Q586">
        <v>279.08714995780599</v>
      </c>
      <c r="R586">
        <v>21.193054738956</v>
      </c>
      <c r="S586" s="1">
        <f>(Table2[[#This Row],[Close Price]]-Table2[[#This Row],[20D EMA]])/Table2[[#This Row],[20D EMA]]</f>
        <v>-4.9935640190807901E-2</v>
      </c>
      <c r="T586" s="1">
        <f>(Table2[[#This Row],[Close Price]]-Table2[[#This Row],[50D EMA]])/Table2[[#This Row],[50D EMA]]</f>
        <v>-7.0633484970148527E-2</v>
      </c>
      <c r="U586" s="1">
        <f>(Table2[[#This Row],[Close Price]]-Table2[[#This Row],[200D EMA]])/Table2[[#This Row],[200D EMA]]</f>
        <v>-0.10081850763125404</v>
      </c>
      <c r="V586">
        <v>0.89859841892182601</v>
      </c>
      <c r="W586">
        <v>249</v>
      </c>
      <c r="X586">
        <v>256.64999999999998</v>
      </c>
      <c r="Y586">
        <v>249</v>
      </c>
      <c r="Z586">
        <v>266.05</v>
      </c>
      <c r="AA586">
        <v>249</v>
      </c>
      <c r="AB586">
        <v>284.5</v>
      </c>
      <c r="AC586" s="1">
        <f>(Table2[[#This Row],[Close Price]]/Table2[[#This Row],[Day Low]])-1</f>
        <v>7.8313253012047834E-3</v>
      </c>
      <c r="AD586" s="1">
        <f>(Table2[[#This Row],[Day High]]/Table2[[#This Row],[Close Price]])-1</f>
        <v>2.2713687985654429E-2</v>
      </c>
      <c r="AE586" s="1">
        <f>(Table2[[#This Row],[Close Price]]/Table2[[#This Row],[Current Week Low]])-1</f>
        <v>7.8313253012047834E-3</v>
      </c>
      <c r="AF586" s="1">
        <f>(Table2[[#This Row],[Current Week High]]/Table2[[#This Row],[Close Price]])-1</f>
        <v>6.0171348874277886E-2</v>
      </c>
      <c r="AG586" s="1">
        <f>(Table2[[#This Row],[Close Price]]/Table2[[#This Row],[Current Month Low]])-1</f>
        <v>7.8313253012047834E-3</v>
      </c>
      <c r="AH586" s="1">
        <f>(Table2[[#This Row],[Current Month High]]/Table2[[#This Row],[Close Price]])-1</f>
        <v>0.13369197051205428</v>
      </c>
      <c r="AI586">
        <v>39.390316796174503</v>
      </c>
      <c r="AJ586">
        <v>0.78313253012047801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0.04</v>
      </c>
      <c r="AM586" t="s">
        <v>3150</v>
      </c>
      <c r="AN586">
        <v>-6.78</v>
      </c>
      <c r="AO586" t="s">
        <v>3149</v>
      </c>
      <c r="AP586">
        <v>8.0199494726460999E-2</v>
      </c>
      <c r="AQ586">
        <f>(Table2[[#This Row],[Sharpe Ratio]]-AVERAGE(Table2[Sharpe Ratio]))/_xlfn.STDEV.P(Table2[Sharpe Ratio])</f>
        <v>0.27953512508239647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695</v>
      </c>
      <c r="AT586">
        <f>_xlfn.RANK.AVG(Table2[[#This Row],[6M Return vs Nifty Z-Score]],Table2[6M Return vs Nifty Z-Score])</f>
        <v>598</v>
      </c>
      <c r="AU586">
        <f>_xlfn.RANK.AVG(Table2[[#This Row],[Sharpe Ratio Z-Score]],Table2[Sharpe Ratio Z-Score])</f>
        <v>275</v>
      </c>
      <c r="AV586">
        <f>(Table2[[#This Row],[Rank 1Y]]+Table2[[#This Row],[Rank 6M]]+Table2[[#This Row],[Rank Sharpe]])/3</f>
        <v>522.66666666666663</v>
      </c>
    </row>
    <row r="587" spans="1:48" x14ac:dyDescent="0.3">
      <c r="A587" t="s">
        <v>1929</v>
      </c>
      <c r="B587" t="s">
        <v>1930</v>
      </c>
      <c r="C587" t="s">
        <v>3113</v>
      </c>
      <c r="D587" t="s">
        <v>554</v>
      </c>
      <c r="E587">
        <v>3535.9621251150002</v>
      </c>
      <c r="F587">
        <v>317.45</v>
      </c>
      <c r="G587">
        <v>-31.3188796693507</v>
      </c>
      <c r="H587">
        <f>(Table2[[#This Row],[1Y Return vs Nifty]]-AVERAGE(Table2[1Y Return vs Nifty]))/_xlfn.STDEV.P(Table2[1Y Return vs Nifty])</f>
        <v>-0.95810661269626396</v>
      </c>
      <c r="I587">
        <v>7.1915261968134798</v>
      </c>
      <c r="J587">
        <f>(Table2[[#This Row],[1M Return vs Nifty]]-AVERAGE(Table2[1M Return vs Nifty]))/_xlfn.STDEV.P(Table2[1M Return vs Nifty])</f>
        <v>0.97936745528753377</v>
      </c>
      <c r="K587">
        <v>-7.8240190920472399</v>
      </c>
      <c r="L587">
        <f>(Table2[[#This Row],[6M Return vs Nifty]]-AVERAGE(Table2[6M Return vs Nifty]))/_xlfn.STDEV.P(Table2[6M Return vs Nifty])</f>
        <v>-0.34053496870474265</v>
      </c>
      <c r="M587">
        <v>-1.9851280134781499</v>
      </c>
      <c r="N587">
        <f>(Table2[[#This Row],[1W Return vs Nifty]]-AVERAGE(Table2[1W Return vs Nifty]))/_xlfn.STDEV.P(Table2[1W Return vs Nifty])</f>
        <v>-0.77801913310095727</v>
      </c>
      <c r="O587">
        <v>324.56</v>
      </c>
      <c r="P587">
        <v>328.55733617458299</v>
      </c>
      <c r="Q587">
        <v>330.12375155687403</v>
      </c>
      <c r="R587">
        <v>44.0356191765079</v>
      </c>
      <c r="S587" s="1">
        <f>(Table2[[#This Row],[Close Price]]-Table2[[#This Row],[20D EMA]])/Table2[[#This Row],[20D EMA]]</f>
        <v>-2.190658121764855E-2</v>
      </c>
      <c r="T587" s="1">
        <f>(Table2[[#This Row],[Close Price]]-Table2[[#This Row],[50D EMA]])/Table2[[#This Row],[50D EMA]]</f>
        <v>-3.3806386136150605E-2</v>
      </c>
      <c r="U587" s="1">
        <f>(Table2[[#This Row],[Close Price]]-Table2[[#This Row],[200D EMA]])/Table2[[#This Row],[200D EMA]]</f>
        <v>-3.8390910975366739E-2</v>
      </c>
      <c r="V587">
        <v>1.5674932852762</v>
      </c>
      <c r="W587">
        <v>306.10000000000002</v>
      </c>
      <c r="X587">
        <v>320</v>
      </c>
      <c r="Y587">
        <v>295.5</v>
      </c>
      <c r="Z587">
        <v>329.95</v>
      </c>
      <c r="AA587">
        <v>295.5</v>
      </c>
      <c r="AB587">
        <v>358</v>
      </c>
      <c r="AC587" s="1">
        <f>(Table2[[#This Row],[Close Price]]/Table2[[#This Row],[Day Low]])-1</f>
        <v>3.7079385821626731E-2</v>
      </c>
      <c r="AD587" s="1">
        <f>(Table2[[#This Row],[Day High]]/Table2[[#This Row],[Close Price]])-1</f>
        <v>8.0327610647346059E-3</v>
      </c>
      <c r="AE587" s="1">
        <f>(Table2[[#This Row],[Close Price]]/Table2[[#This Row],[Current Week Low]])-1</f>
        <v>7.4280879864636162E-2</v>
      </c>
      <c r="AF587" s="1">
        <f>(Table2[[#This Row],[Current Week High]]/Table2[[#This Row],[Close Price]])-1</f>
        <v>3.9376279729091301E-2</v>
      </c>
      <c r="AG587" s="1">
        <f>(Table2[[#This Row],[Close Price]]/Table2[[#This Row],[Current Month Low]])-1</f>
        <v>7.4280879864636162E-2</v>
      </c>
      <c r="AH587" s="1">
        <f>(Table2[[#This Row],[Current Month High]]/Table2[[#This Row],[Close Price]])-1</f>
        <v>0.12773665144117197</v>
      </c>
      <c r="AI587">
        <v>42.353126476610399</v>
      </c>
      <c r="AJ587">
        <v>34.912877178070502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0.02</v>
      </c>
      <c r="AM587" t="s">
        <v>3150</v>
      </c>
      <c r="AN587">
        <v>-9.07</v>
      </c>
      <c r="AO587" t="s">
        <v>3149</v>
      </c>
      <c r="AP587">
        <v>7.6464444715049996E-3</v>
      </c>
      <c r="AQ587">
        <f>(Table2[[#This Row],[Sharpe Ratio]]-AVERAGE(Table2[Sharpe Ratio]))/_xlfn.STDEV.P(Table2[Sharpe Ratio])</f>
        <v>-0.56545600897259229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642</v>
      </c>
      <c r="AT587">
        <f>_xlfn.RANK.AVG(Table2[[#This Row],[6M Return vs Nifty Z-Score]],Table2[6M Return vs Nifty Z-Score])</f>
        <v>436</v>
      </c>
      <c r="AU587">
        <f>_xlfn.RANK.AVG(Table2[[#This Row],[Sharpe Ratio Z-Score]],Table2[Sharpe Ratio Z-Score])</f>
        <v>490</v>
      </c>
      <c r="AV587">
        <f>(Table2[[#This Row],[Rank 1Y]]+Table2[[#This Row],[Rank 6M]]+Table2[[#This Row],[Rank Sharpe]])/3</f>
        <v>522.66666666666663</v>
      </c>
    </row>
    <row r="588" spans="1:48" x14ac:dyDescent="0.3">
      <c r="A588" t="s">
        <v>1310</v>
      </c>
      <c r="B588" t="s">
        <v>1311</v>
      </c>
      <c r="C588" t="s">
        <v>3113</v>
      </c>
      <c r="D588" t="s">
        <v>470</v>
      </c>
      <c r="E588">
        <v>8422.5229844599999</v>
      </c>
      <c r="F588">
        <v>628.54999999999995</v>
      </c>
      <c r="G588">
        <v>-51.130924164939501</v>
      </c>
      <c r="H588">
        <f>(Table2[[#This Row],[1Y Return vs Nifty]]-AVERAGE(Table2[1Y Return vs Nifty]))/_xlfn.STDEV.P(Table2[1Y Return vs Nifty])</f>
        <v>-1.3610567223718304</v>
      </c>
      <c r="I588">
        <v>6.2858252493610802</v>
      </c>
      <c r="J588">
        <f>(Table2[[#This Row],[1M Return vs Nifty]]-AVERAGE(Table2[1M Return vs Nifty]))/_xlfn.STDEV.P(Table2[1M Return vs Nifty])</f>
        <v>0.88376343023743997</v>
      </c>
      <c r="K588">
        <v>-25.944031046295802</v>
      </c>
      <c r="L588">
        <f>(Table2[[#This Row],[6M Return vs Nifty]]-AVERAGE(Table2[6M Return vs Nifty]))/_xlfn.STDEV.P(Table2[6M Return vs Nifty])</f>
        <v>-0.95355728797645478</v>
      </c>
      <c r="M588">
        <v>2.3915741968500699</v>
      </c>
      <c r="N588">
        <f>(Table2[[#This Row],[1W Return vs Nifty]]-AVERAGE(Table2[1W Return vs Nifty]))/_xlfn.STDEV.P(Table2[1W Return vs Nifty])</f>
        <v>0.28933334945951106</v>
      </c>
      <c r="O588">
        <v>618.42999999999995</v>
      </c>
      <c r="P588">
        <v>625.81446072031201</v>
      </c>
      <c r="Q588">
        <v>683.61577339036103</v>
      </c>
      <c r="R588">
        <v>57.844381317335603</v>
      </c>
      <c r="S588" s="1">
        <f>(Table2[[#This Row],[Close Price]]-Table2[[#This Row],[20D EMA]])/Table2[[#This Row],[20D EMA]]</f>
        <v>1.6364018563135692E-2</v>
      </c>
      <c r="T588" s="1">
        <f>(Table2[[#This Row],[Close Price]]-Table2[[#This Row],[50D EMA]])/Table2[[#This Row],[50D EMA]]</f>
        <v>4.3711666178811812E-3</v>
      </c>
      <c r="U588" s="1">
        <f>(Table2[[#This Row],[Close Price]]-Table2[[#This Row],[200D EMA]])/Table2[[#This Row],[200D EMA]]</f>
        <v>-8.0550764821099574E-2</v>
      </c>
      <c r="V588">
        <v>0.641951791975925</v>
      </c>
      <c r="W588">
        <v>611.54999999999995</v>
      </c>
      <c r="X588">
        <v>630.35</v>
      </c>
      <c r="Y588">
        <v>598.04999999999995</v>
      </c>
      <c r="Z588">
        <v>630.35</v>
      </c>
      <c r="AA588">
        <v>598.04999999999995</v>
      </c>
      <c r="AB588">
        <v>660</v>
      </c>
      <c r="AC588" s="1">
        <f>(Table2[[#This Row],[Close Price]]/Table2[[#This Row],[Day Low]])-1</f>
        <v>2.7798217643692169E-2</v>
      </c>
      <c r="AD588" s="1">
        <f>(Table2[[#This Row],[Day High]]/Table2[[#This Row],[Close Price]])-1</f>
        <v>2.8637339909316495E-3</v>
      </c>
      <c r="AE588" s="1">
        <f>(Table2[[#This Row],[Close Price]]/Table2[[#This Row],[Current Week Low]])-1</f>
        <v>5.0999080344452885E-2</v>
      </c>
      <c r="AF588" s="1">
        <f>(Table2[[#This Row],[Current Week High]]/Table2[[#This Row],[Close Price]])-1</f>
        <v>2.8637339909316495E-3</v>
      </c>
      <c r="AG588" s="1">
        <f>(Table2[[#This Row],[Close Price]]/Table2[[#This Row],[Current Month Low]])-1</f>
        <v>5.0999080344452885E-2</v>
      </c>
      <c r="AH588" s="1">
        <f>(Table2[[#This Row],[Current Month High]]/Table2[[#This Row],[Close Price]])-1</f>
        <v>5.0035796674886779E-2</v>
      </c>
      <c r="AI588">
        <v>74.528677113992501</v>
      </c>
      <c r="AJ588">
        <v>10.953221535745801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-0.01</v>
      </c>
      <c r="AM588" t="s">
        <v>3149</v>
      </c>
      <c r="AN588">
        <v>-1.6</v>
      </c>
      <c r="AO588" t="s">
        <v>3149</v>
      </c>
      <c r="AP588">
        <v>0.105989178523651</v>
      </c>
      <c r="AQ588">
        <f>(Table2[[#This Row],[Sharpe Ratio]]-AVERAGE(Table2[Sharpe Ratio]))/_xlfn.STDEV.P(Table2[Sharpe Ratio])</f>
        <v>0.57989540052400079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719</v>
      </c>
      <c r="AT588">
        <f>_xlfn.RANK.AVG(Table2[[#This Row],[6M Return vs Nifty Z-Score]],Table2[6M Return vs Nifty Z-Score])</f>
        <v>649</v>
      </c>
      <c r="AU588">
        <f>_xlfn.RANK.AVG(Table2[[#This Row],[Sharpe Ratio Z-Score]],Table2[Sharpe Ratio Z-Score])</f>
        <v>205</v>
      </c>
      <c r="AV588">
        <f>(Table2[[#This Row],[Rank 1Y]]+Table2[[#This Row],[Rank 6M]]+Table2[[#This Row],[Rank Sharpe]])/3</f>
        <v>524.33333333333337</v>
      </c>
    </row>
    <row r="589" spans="1:48" x14ac:dyDescent="0.3">
      <c r="A589" t="s">
        <v>1637</v>
      </c>
      <c r="B589" t="s">
        <v>1638</v>
      </c>
      <c r="C589" t="s">
        <v>3109</v>
      </c>
      <c r="D589" t="s">
        <v>267</v>
      </c>
      <c r="E589">
        <v>5478.5253750399997</v>
      </c>
      <c r="F589">
        <v>2011.7</v>
      </c>
      <c r="G589">
        <v>-31.475631430592198</v>
      </c>
      <c r="H589">
        <f>(Table2[[#This Row],[1Y Return vs Nifty]]-AVERAGE(Table2[1Y Return vs Nifty]))/_xlfn.STDEV.P(Table2[1Y Return vs Nifty])</f>
        <v>-0.96129473088356976</v>
      </c>
      <c r="I589">
        <v>-4.6955727516466901</v>
      </c>
      <c r="J589">
        <f>(Table2[[#This Row],[1M Return vs Nifty]]-AVERAGE(Table2[1M Return vs Nifty]))/_xlfn.STDEV.P(Table2[1M Return vs Nifty])</f>
        <v>-0.27541151876367587</v>
      </c>
      <c r="K589">
        <v>-25.425080304742401</v>
      </c>
      <c r="L589">
        <f>(Table2[[#This Row],[6M Return vs Nifty]]-AVERAGE(Table2[6M Return vs Nifty]))/_xlfn.STDEV.P(Table2[6M Return vs Nifty])</f>
        <v>-0.93600054530001031</v>
      </c>
      <c r="M589">
        <v>4.8378593726056103</v>
      </c>
      <c r="N589">
        <f>(Table2[[#This Row],[1W Return vs Nifty]]-AVERAGE(Table2[1W Return vs Nifty]))/_xlfn.STDEV.P(Table2[1W Return vs Nifty])</f>
        <v>0.88591233288496518</v>
      </c>
      <c r="O589">
        <v>2116.1</v>
      </c>
      <c r="P589">
        <v>2229.10229581871</v>
      </c>
      <c r="Q589">
        <v>2269.63433764824</v>
      </c>
      <c r="R589">
        <v>35.975091008100101</v>
      </c>
      <c r="S589" s="1">
        <f>(Table2[[#This Row],[Close Price]]-Table2[[#This Row],[20D EMA]])/Table2[[#This Row],[20D EMA]]</f>
        <v>-4.9336042720098235E-2</v>
      </c>
      <c r="T589" s="1">
        <f>(Table2[[#This Row],[Close Price]]-Table2[[#This Row],[50D EMA]])/Table2[[#This Row],[50D EMA]]</f>
        <v>-9.7529079857172685E-2</v>
      </c>
      <c r="U589" s="1">
        <f>(Table2[[#This Row],[Close Price]]-Table2[[#This Row],[200D EMA]])/Table2[[#This Row],[200D EMA]]</f>
        <v>-0.11364576811765527</v>
      </c>
      <c r="V589">
        <v>0.82656580955954395</v>
      </c>
      <c r="W589">
        <v>1991.7</v>
      </c>
      <c r="X589">
        <v>2056</v>
      </c>
      <c r="Y589">
        <v>1991.7</v>
      </c>
      <c r="Z589">
        <v>2115</v>
      </c>
      <c r="AA589">
        <v>1910.25</v>
      </c>
      <c r="AB589">
        <v>2319.9499999999998</v>
      </c>
      <c r="AC589" s="1">
        <f>(Table2[[#This Row],[Close Price]]/Table2[[#This Row],[Day Low]])-1</f>
        <v>1.0041672942712188E-2</v>
      </c>
      <c r="AD589" s="1">
        <f>(Table2[[#This Row],[Day High]]/Table2[[#This Row],[Close Price]])-1</f>
        <v>2.2021176119699781E-2</v>
      </c>
      <c r="AE589" s="1">
        <f>(Table2[[#This Row],[Close Price]]/Table2[[#This Row],[Current Week Low]])-1</f>
        <v>1.0041672942712188E-2</v>
      </c>
      <c r="AF589" s="1">
        <f>(Table2[[#This Row],[Current Week High]]/Table2[[#This Row],[Close Price]])-1</f>
        <v>5.1349604811850691E-2</v>
      </c>
      <c r="AG589" s="1">
        <f>(Table2[[#This Row],[Close Price]]/Table2[[#This Row],[Current Month Low]])-1</f>
        <v>5.310823190681857E-2</v>
      </c>
      <c r="AH589" s="1">
        <f>(Table2[[#This Row],[Current Month High]]/Table2[[#This Row],[Close Price]])-1</f>
        <v>0.15322861261619525</v>
      </c>
      <c r="AI589">
        <v>38.887508077745103</v>
      </c>
      <c r="AJ589">
        <v>16.959302325581401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-0.08</v>
      </c>
      <c r="AM589" t="s">
        <v>3149</v>
      </c>
      <c r="AN589">
        <v>-7.44</v>
      </c>
      <c r="AO589" t="s">
        <v>3149</v>
      </c>
      <c r="AP589">
        <v>7.6154275289502998E-2</v>
      </c>
      <c r="AQ589">
        <f>(Table2[[#This Row],[Sharpe Ratio]]-AVERAGE(Table2[Sharpe Ratio]))/_xlfn.STDEV.P(Table2[Sharpe Ratio])</f>
        <v>0.23242236348898665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644</v>
      </c>
      <c r="AT589">
        <f>_xlfn.RANK.AVG(Table2[[#This Row],[6M Return vs Nifty Z-Score]],Table2[6M Return vs Nifty Z-Score])</f>
        <v>646</v>
      </c>
      <c r="AU589">
        <f>_xlfn.RANK.AVG(Table2[[#This Row],[Sharpe Ratio Z-Score]],Table2[Sharpe Ratio Z-Score])</f>
        <v>289</v>
      </c>
      <c r="AV589">
        <f>(Table2[[#This Row],[Rank 1Y]]+Table2[[#This Row],[Rank 6M]]+Table2[[#This Row],[Rank Sharpe]])/3</f>
        <v>526.33333333333337</v>
      </c>
    </row>
    <row r="590" spans="1:48" x14ac:dyDescent="0.3">
      <c r="A590" t="s">
        <v>491</v>
      </c>
      <c r="B590" t="s">
        <v>492</v>
      </c>
      <c r="C590" t="s">
        <v>3118</v>
      </c>
      <c r="D590" t="s">
        <v>421</v>
      </c>
      <c r="E590">
        <v>41715.019648574998</v>
      </c>
      <c r="F590">
        <v>546.79999999999995</v>
      </c>
      <c r="G590">
        <v>-20.9138073855977</v>
      </c>
      <c r="H590">
        <f>(Table2[[#This Row],[1Y Return vs Nifty]]-AVERAGE(Table2[1Y Return vs Nifty]))/_xlfn.STDEV.P(Table2[1Y Return vs Nifty])</f>
        <v>-0.74648155709667696</v>
      </c>
      <c r="I590">
        <v>3.78576526045924</v>
      </c>
      <c r="J590">
        <f>(Table2[[#This Row],[1M Return vs Nifty]]-AVERAGE(Table2[1M Return vs Nifty]))/_xlfn.STDEV.P(Table2[1M Return vs Nifty])</f>
        <v>0.61986197526157361</v>
      </c>
      <c r="K590">
        <v>3.1325022729305401</v>
      </c>
      <c r="L590">
        <f>(Table2[[#This Row],[6M Return vs Nifty]]-AVERAGE(Table2[6M Return vs Nifty]))/_xlfn.STDEV.P(Table2[6M Return vs Nifty])</f>
        <v>3.0137642067675628E-2</v>
      </c>
      <c r="M590">
        <v>5.9407495162873802</v>
      </c>
      <c r="N590">
        <f>(Table2[[#This Row],[1W Return vs Nifty]]-AVERAGE(Table2[1W Return vs Nifty]))/_xlfn.STDEV.P(Table2[1W Return vs Nifty])</f>
        <v>1.1548756930314006</v>
      </c>
      <c r="O590">
        <v>546.26</v>
      </c>
      <c r="P590">
        <v>558.69732956320695</v>
      </c>
      <c r="Q590">
        <v>559.66148198011604</v>
      </c>
      <c r="R590">
        <v>58.848271904350099</v>
      </c>
      <c r="S590" s="1">
        <f>(Table2[[#This Row],[Close Price]]-Table2[[#This Row],[20D EMA]])/Table2[[#This Row],[20D EMA]]</f>
        <v>9.8854025555589588E-4</v>
      </c>
      <c r="T590" s="1">
        <f>(Table2[[#This Row],[Close Price]]-Table2[[#This Row],[50D EMA]])/Table2[[#This Row],[50D EMA]]</f>
        <v>-2.129476719086594E-2</v>
      </c>
      <c r="U590" s="1">
        <f>(Table2[[#This Row],[Close Price]]-Table2[[#This Row],[200D EMA]])/Table2[[#This Row],[200D EMA]]</f>
        <v>-2.2980823934159955E-2</v>
      </c>
      <c r="V590">
        <v>1.79657697304316</v>
      </c>
      <c r="W590">
        <v>536.85</v>
      </c>
      <c r="X590">
        <v>565.65</v>
      </c>
      <c r="Y590">
        <v>514.65</v>
      </c>
      <c r="Z590">
        <v>565.65</v>
      </c>
      <c r="AA590">
        <v>504.3</v>
      </c>
      <c r="AB590">
        <v>575.45000000000005</v>
      </c>
      <c r="AC590" s="1">
        <f>(Table2[[#This Row],[Close Price]]/Table2[[#This Row],[Day Low]])-1</f>
        <v>1.8534041166061055E-2</v>
      </c>
      <c r="AD590" s="1">
        <f>(Table2[[#This Row],[Day High]]/Table2[[#This Row],[Close Price]])-1</f>
        <v>3.4473299195318274E-2</v>
      </c>
      <c r="AE590" s="1">
        <f>(Table2[[#This Row],[Close Price]]/Table2[[#This Row],[Current Week Low]])-1</f>
        <v>6.2469639560866597E-2</v>
      </c>
      <c r="AF590" s="1">
        <f>(Table2[[#This Row],[Current Week High]]/Table2[[#This Row],[Close Price]])-1</f>
        <v>3.4473299195318274E-2</v>
      </c>
      <c r="AG590" s="1">
        <f>(Table2[[#This Row],[Close Price]]/Table2[[#This Row],[Current Month Low]])-1</f>
        <v>8.4275232996232186E-2</v>
      </c>
      <c r="AH590" s="1">
        <f>(Table2[[#This Row],[Current Month High]]/Table2[[#This Row],[Close Price]])-1</f>
        <v>5.2395757132406962E-2</v>
      </c>
      <c r="AI590">
        <v>14.3013899049012</v>
      </c>
      <c r="AJ590">
        <v>22.108083966056199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0.08</v>
      </c>
      <c r="AM590" t="s">
        <v>3150</v>
      </c>
      <c r="AN590">
        <v>-0.47</v>
      </c>
      <c r="AO590" t="s">
        <v>3149</v>
      </c>
      <c r="AP590">
        <v>-9.1075898505913994E-2</v>
      </c>
      <c r="AQ590">
        <f>(Table2[[#This Row],[Sharpe Ratio]]-AVERAGE(Table2[Sharpe Ratio]))/_xlfn.STDEV.P(Table2[Sharpe Ratio])</f>
        <v>-1.7152285444609476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581</v>
      </c>
      <c r="AT590">
        <f>_xlfn.RANK.AVG(Table2[[#This Row],[6M Return vs Nifty Z-Score]],Table2[6M Return vs Nifty Z-Score])</f>
        <v>296</v>
      </c>
      <c r="AU590">
        <f>_xlfn.RANK.AVG(Table2[[#This Row],[Sharpe Ratio Z-Score]],Table2[Sharpe Ratio Z-Score])</f>
        <v>704</v>
      </c>
      <c r="AV590">
        <f>(Table2[[#This Row],[Rank 1Y]]+Table2[[#This Row],[Rank 6M]]+Table2[[#This Row],[Rank Sharpe]])/3</f>
        <v>527</v>
      </c>
    </row>
    <row r="591" spans="1:48" x14ac:dyDescent="0.3">
      <c r="A591" t="s">
        <v>1426</v>
      </c>
      <c r="B591" t="s">
        <v>1427</v>
      </c>
      <c r="C591" t="s">
        <v>3112</v>
      </c>
      <c r="D591" t="s">
        <v>108</v>
      </c>
      <c r="E591">
        <v>7119.0069611500003</v>
      </c>
      <c r="F591">
        <v>1494.5</v>
      </c>
      <c r="G591">
        <v>-18.310123073939199</v>
      </c>
      <c r="H591">
        <f>(Table2[[#This Row],[1Y Return vs Nifty]]-AVERAGE(Table2[1Y Return vs Nifty]))/_xlfn.STDEV.P(Table2[1Y Return vs Nifty])</f>
        <v>-0.69352615013820063</v>
      </c>
      <c r="I591">
        <v>-0.30723412194674798</v>
      </c>
      <c r="J591">
        <f>(Table2[[#This Row],[1M Return vs Nifty]]-AVERAGE(Table2[1M Return vs Nifty]))/_xlfn.STDEV.P(Table2[1M Return vs Nifty])</f>
        <v>0.18781294562740011</v>
      </c>
      <c r="K591">
        <v>1.2999550351083999</v>
      </c>
      <c r="L591">
        <f>(Table2[[#This Row],[6M Return vs Nifty]]-AVERAGE(Table2[6M Return vs Nifty]))/_xlfn.STDEV.P(Table2[6M Return vs Nifty])</f>
        <v>-3.1859687776320346E-2</v>
      </c>
      <c r="M591">
        <v>-0.18338277378176401</v>
      </c>
      <c r="N591">
        <f>(Table2[[#This Row],[1W Return vs Nifty]]-AVERAGE(Table2[1W Return vs Nifty]))/_xlfn.STDEV.P(Table2[1W Return vs Nifty])</f>
        <v>-0.33862500434499931</v>
      </c>
      <c r="O591">
        <v>1548.74</v>
      </c>
      <c r="P591">
        <v>1536.6377197423899</v>
      </c>
      <c r="Q591">
        <v>1469.8902121379199</v>
      </c>
      <c r="R591">
        <v>31.041894333989902</v>
      </c>
      <c r="S591" s="1">
        <f>(Table2[[#This Row],[Close Price]]-Table2[[#This Row],[20D EMA]])/Table2[[#This Row],[20D EMA]]</f>
        <v>-3.502201789842066E-2</v>
      </c>
      <c r="T591" s="1">
        <f>(Table2[[#This Row],[Close Price]]-Table2[[#This Row],[50D EMA]])/Table2[[#This Row],[50D EMA]]</f>
        <v>-2.7422026155556094E-2</v>
      </c>
      <c r="U591" s="1">
        <f>(Table2[[#This Row],[Close Price]]-Table2[[#This Row],[200D EMA]])/Table2[[#This Row],[200D EMA]]</f>
        <v>1.6742602718801541E-2</v>
      </c>
      <c r="V591">
        <v>0.23186528644783699</v>
      </c>
      <c r="W591">
        <v>1479.25</v>
      </c>
      <c r="X591">
        <v>1505.5</v>
      </c>
      <c r="Y591">
        <v>1456.85</v>
      </c>
      <c r="Z591">
        <v>1521.85</v>
      </c>
      <c r="AA591">
        <v>1456.85</v>
      </c>
      <c r="AB591">
        <v>1686.05</v>
      </c>
      <c r="AC591" s="1">
        <f>(Table2[[#This Row],[Close Price]]/Table2[[#This Row],[Day Low]])-1</f>
        <v>1.0309278350515427E-2</v>
      </c>
      <c r="AD591" s="1">
        <f>(Table2[[#This Row],[Day High]]/Table2[[#This Row],[Close Price]])-1</f>
        <v>7.3603211776513966E-3</v>
      </c>
      <c r="AE591" s="1">
        <f>(Table2[[#This Row],[Close Price]]/Table2[[#This Row],[Current Week Low]])-1</f>
        <v>2.5843429316676492E-2</v>
      </c>
      <c r="AF591" s="1">
        <f>(Table2[[#This Row],[Current Week High]]/Table2[[#This Row],[Close Price]])-1</f>
        <v>1.8300434928069542E-2</v>
      </c>
      <c r="AG591" s="1">
        <f>(Table2[[#This Row],[Close Price]]/Table2[[#This Row],[Current Month Low]])-1</f>
        <v>2.5843429316676492E-2</v>
      </c>
      <c r="AH591" s="1">
        <f>(Table2[[#This Row],[Current Month High]]/Table2[[#This Row],[Close Price]])-1</f>
        <v>0.12816995650719298</v>
      </c>
      <c r="AI591">
        <v>15.1087320173971</v>
      </c>
      <c r="AJ591">
        <v>19.559999999999999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0.2</v>
      </c>
      <c r="AM591" t="s">
        <v>3150</v>
      </c>
      <c r="AN591">
        <v>-10.85</v>
      </c>
      <c r="AO591" t="s">
        <v>3149</v>
      </c>
      <c r="AP591">
        <v>-9.8085991329253996E-2</v>
      </c>
      <c r="AQ591">
        <f>(Table2[[#This Row],[Sharpe Ratio]]-AVERAGE(Table2[Sharpe Ratio]))/_xlfn.STDEV.P(Table2[Sharpe Ratio])</f>
        <v>-1.7968717870787201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-2.6730696837108403</v>
      </c>
      <c r="AS591">
        <f>_xlfn.RANK.AVG(Table2[[#This Row],[1Y Return vs Nifty Z-Score]],Table2[1Y Return vs Nifty Z-Score])</f>
        <v>562</v>
      </c>
      <c r="AT591">
        <f>_xlfn.RANK.AVG(Table2[[#This Row],[6M Return vs Nifty Z-Score]],Table2[6M Return vs Nifty Z-Score])</f>
        <v>312</v>
      </c>
      <c r="AU591">
        <f>_xlfn.RANK.AVG(Table2[[#This Row],[Sharpe Ratio Z-Score]],Table2[Sharpe Ratio Z-Score])</f>
        <v>709</v>
      </c>
      <c r="AV591">
        <f>(Table2[[#This Row],[Rank 1Y]]+Table2[[#This Row],[Rank 6M]]+Table2[[#This Row],[Rank Sharpe]])/3</f>
        <v>527.66666666666663</v>
      </c>
    </row>
    <row r="592" spans="1:48" x14ac:dyDescent="0.3">
      <c r="A592" t="s">
        <v>1747</v>
      </c>
      <c r="B592" t="s">
        <v>1748</v>
      </c>
      <c r="C592" t="s">
        <v>3115</v>
      </c>
      <c r="D592" t="s">
        <v>134</v>
      </c>
      <c r="E592">
        <v>4507.5600000000004</v>
      </c>
      <c r="F592">
        <v>158.16</v>
      </c>
      <c r="G592">
        <v>-2.2705975717015199</v>
      </c>
      <c r="H592">
        <f>(Table2[[#This Row],[1Y Return vs Nifty]]-AVERAGE(Table2[1Y Return vs Nifty]))/_xlfn.STDEV.P(Table2[1Y Return vs Nifty])</f>
        <v>-0.36730395930323889</v>
      </c>
      <c r="I592">
        <v>-11.6673206284497</v>
      </c>
      <c r="J592">
        <f>(Table2[[#This Row],[1M Return vs Nifty]]-AVERAGE(Table2[1M Return vs Nifty]))/_xlfn.STDEV.P(Table2[1M Return vs Nifty])</f>
        <v>-1.0113356232174189</v>
      </c>
      <c r="K592">
        <v>-28.508126111612398</v>
      </c>
      <c r="L592">
        <f>(Table2[[#This Row],[6M Return vs Nifty]]-AVERAGE(Table2[6M Return vs Nifty]))/_xlfn.STDEV.P(Table2[6M Return vs Nifty])</f>
        <v>-1.0403037817283525</v>
      </c>
      <c r="M592">
        <v>-2.1929127836429001</v>
      </c>
      <c r="N592">
        <f>(Table2[[#This Row],[1W Return vs Nifty]]-AVERAGE(Table2[1W Return vs Nifty]))/_xlfn.STDEV.P(Table2[1W Return vs Nifty])</f>
        <v>-0.82869189528940201</v>
      </c>
      <c r="O592">
        <v>173.87</v>
      </c>
      <c r="P592">
        <v>182.865999131694</v>
      </c>
      <c r="Q592">
        <v>186.38010506128401</v>
      </c>
      <c r="R592">
        <v>19.637012292355301</v>
      </c>
      <c r="S592" s="1">
        <f>(Table2[[#This Row],[Close Price]]-Table2[[#This Row],[20D EMA]])/Table2[[#This Row],[20D EMA]]</f>
        <v>-9.0354862828550112E-2</v>
      </c>
      <c r="T592" s="1">
        <f>(Table2[[#This Row],[Close Price]]-Table2[[#This Row],[50D EMA]])/Table2[[#This Row],[50D EMA]]</f>
        <v>-0.13510438927414584</v>
      </c>
      <c r="U592" s="1">
        <f>(Table2[[#This Row],[Close Price]]-Table2[[#This Row],[200D EMA]])/Table2[[#This Row],[200D EMA]]</f>
        <v>-0.15141157395530444</v>
      </c>
      <c r="V592">
        <v>0.69767450824139099</v>
      </c>
      <c r="W592">
        <v>156.30000000000001</v>
      </c>
      <c r="X592">
        <v>163</v>
      </c>
      <c r="Y592">
        <v>156.30000000000001</v>
      </c>
      <c r="Z592">
        <v>166.39</v>
      </c>
      <c r="AA592">
        <v>156.30000000000001</v>
      </c>
      <c r="AB592">
        <v>186.5</v>
      </c>
      <c r="AC592" s="1">
        <f>(Table2[[#This Row],[Close Price]]/Table2[[#This Row],[Day Low]])-1</f>
        <v>1.1900191938579496E-2</v>
      </c>
      <c r="AD592" s="1">
        <f>(Table2[[#This Row],[Day High]]/Table2[[#This Row],[Close Price]])-1</f>
        <v>3.0601922104198209E-2</v>
      </c>
      <c r="AE592" s="1">
        <f>(Table2[[#This Row],[Close Price]]/Table2[[#This Row],[Current Week Low]])-1</f>
        <v>1.1900191938579496E-2</v>
      </c>
      <c r="AF592" s="1">
        <f>(Table2[[#This Row],[Current Week High]]/Table2[[#This Row],[Close Price]])-1</f>
        <v>5.2035912999494061E-2</v>
      </c>
      <c r="AG592" s="1">
        <f>(Table2[[#This Row],[Close Price]]/Table2[[#This Row],[Current Month Low]])-1</f>
        <v>1.1900191938579496E-2</v>
      </c>
      <c r="AH592" s="1">
        <f>(Table2[[#This Row],[Current Month High]]/Table2[[#This Row],[Close Price]])-1</f>
        <v>0.17918563480020233</v>
      </c>
      <c r="AI592">
        <v>67.520232675771297</v>
      </c>
      <c r="AJ592">
        <v>17.068837897853399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-0.18</v>
      </c>
      <c r="AM592" t="s">
        <v>3149</v>
      </c>
      <c r="AN592">
        <v>-13.44</v>
      </c>
      <c r="AO592" t="s">
        <v>3149</v>
      </c>
      <c r="AP592">
        <v>9.4012355792089993E-3</v>
      </c>
      <c r="AQ592">
        <f>(Table2[[#This Row],[Sharpe Ratio]]-AVERAGE(Table2[Sharpe Ratio]))/_xlfn.STDEV.P(Table2[Sharpe Ratio])</f>
        <v>-0.54501878513544377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436</v>
      </c>
      <c r="AT592">
        <f>_xlfn.RANK.AVG(Table2[[#This Row],[6M Return vs Nifty Z-Score]],Table2[6M Return vs Nifty Z-Score])</f>
        <v>671</v>
      </c>
      <c r="AU592">
        <f>_xlfn.RANK.AVG(Table2[[#This Row],[Sharpe Ratio Z-Score]],Table2[Sharpe Ratio Z-Score])</f>
        <v>480</v>
      </c>
      <c r="AV592">
        <f>(Table2[[#This Row],[Rank 1Y]]+Table2[[#This Row],[Rank 6M]]+Table2[[#This Row],[Rank Sharpe]])/3</f>
        <v>529</v>
      </c>
    </row>
    <row r="593" spans="1:48" x14ac:dyDescent="0.3">
      <c r="A593" t="s">
        <v>2168</v>
      </c>
      <c r="B593" t="s">
        <v>2169</v>
      </c>
      <c r="C593" t="s">
        <v>3113</v>
      </c>
      <c r="D593" t="s">
        <v>406</v>
      </c>
      <c r="E593">
        <v>2640.1351199999999</v>
      </c>
      <c r="F593">
        <v>304.95</v>
      </c>
      <c r="G593">
        <v>-38.330983086677001</v>
      </c>
      <c r="H593">
        <f>(Table2[[#This Row],[1Y Return vs Nifty]]-AVERAGE(Table2[1Y Return vs Nifty]))/_xlfn.STDEV.P(Table2[1Y Return vs Nifty])</f>
        <v>-1.1007232841708894</v>
      </c>
      <c r="I593">
        <v>-25.766712513933602</v>
      </c>
      <c r="J593">
        <f>(Table2[[#This Row],[1M Return vs Nifty]]-AVERAGE(Table2[1M Return vs Nifty]))/_xlfn.STDEV.P(Table2[1M Return vs Nifty])</f>
        <v>-2.4996399236628335</v>
      </c>
      <c r="K593">
        <v>-49.782079434463697</v>
      </c>
      <c r="L593">
        <f>(Table2[[#This Row],[6M Return vs Nifty]]-AVERAGE(Table2[6M Return vs Nifty]))/_xlfn.STDEV.P(Table2[6M Return vs Nifty])</f>
        <v>-1.760027821589963</v>
      </c>
      <c r="M593">
        <v>-16.757816335114398</v>
      </c>
      <c r="N593">
        <f>(Table2[[#This Row],[1W Return vs Nifty]]-AVERAGE(Table2[1W Return vs Nifty]))/_xlfn.STDEV.P(Table2[1W Return vs Nifty])</f>
        <v>-4.380655272471297</v>
      </c>
      <c r="O593">
        <v>377.55</v>
      </c>
      <c r="P593">
        <v>403.27882791563297</v>
      </c>
      <c r="Q593">
        <v>452.34755684506803</v>
      </c>
      <c r="R593">
        <v>12.1532074555563</v>
      </c>
      <c r="S593" s="1">
        <f>(Table2[[#This Row],[Close Price]]-Table2[[#This Row],[20D EMA]])/Table2[[#This Row],[20D EMA]]</f>
        <v>-0.19229241160111249</v>
      </c>
      <c r="T593" s="1">
        <f>(Table2[[#This Row],[Close Price]]-Table2[[#This Row],[50D EMA]])/Table2[[#This Row],[50D EMA]]</f>
        <v>-0.24382343209994561</v>
      </c>
      <c r="U593" s="1">
        <f>(Table2[[#This Row],[Close Price]]-Table2[[#This Row],[200D EMA]])/Table2[[#This Row],[200D EMA]]</f>
        <v>-0.32585023311080391</v>
      </c>
      <c r="V593">
        <v>1.04092524614114</v>
      </c>
      <c r="W593">
        <v>302</v>
      </c>
      <c r="X593">
        <v>319.95</v>
      </c>
      <c r="Y593">
        <v>302</v>
      </c>
      <c r="Z593">
        <v>358</v>
      </c>
      <c r="AA593">
        <v>302</v>
      </c>
      <c r="AB593">
        <v>428.65</v>
      </c>
      <c r="AC593" s="1">
        <f>(Table2[[#This Row],[Close Price]]/Table2[[#This Row],[Day Low]])-1</f>
        <v>9.7682119205297901E-3</v>
      </c>
      <c r="AD593" s="1">
        <f>(Table2[[#This Row],[Day High]]/Table2[[#This Row],[Close Price]])-1</f>
        <v>4.9188391539596754E-2</v>
      </c>
      <c r="AE593" s="1">
        <f>(Table2[[#This Row],[Close Price]]/Table2[[#This Row],[Current Week Low]])-1</f>
        <v>9.7682119205297901E-3</v>
      </c>
      <c r="AF593" s="1">
        <f>(Table2[[#This Row],[Current Week High]]/Table2[[#This Row],[Close Price]])-1</f>
        <v>0.17396294474504015</v>
      </c>
      <c r="AG593" s="1">
        <f>(Table2[[#This Row],[Close Price]]/Table2[[#This Row],[Current Month Low]])-1</f>
        <v>9.7682119205297901E-3</v>
      </c>
      <c r="AH593" s="1">
        <f>(Table2[[#This Row],[Current Month High]]/Table2[[#This Row],[Close Price]])-1</f>
        <v>0.40564026889654037</v>
      </c>
      <c r="AI593">
        <v>145.11395310706601</v>
      </c>
      <c r="AJ593">
        <v>0.97682119205297901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-0.22</v>
      </c>
      <c r="AM593" t="s">
        <v>3149</v>
      </c>
      <c r="AN593">
        <v>-25.59</v>
      </c>
      <c r="AO593" t="s">
        <v>3149</v>
      </c>
      <c r="AP593">
        <v>0.11380814847429201</v>
      </c>
      <c r="AQ593">
        <f>(Table2[[#This Row],[Sharpe Ratio]]-AVERAGE(Table2[Sharpe Ratio]))/_xlfn.STDEV.P(Table2[Sharpe Ratio])</f>
        <v>0.67095925328438433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676</v>
      </c>
      <c r="AT593">
        <f>_xlfn.RANK.AVG(Table2[[#This Row],[6M Return vs Nifty Z-Score]],Table2[6M Return vs Nifty Z-Score])</f>
        <v>734</v>
      </c>
      <c r="AU593">
        <f>_xlfn.RANK.AVG(Table2[[#This Row],[Sharpe Ratio Z-Score]],Table2[Sharpe Ratio Z-Score])</f>
        <v>178</v>
      </c>
      <c r="AV593">
        <f>(Table2[[#This Row],[Rank 1Y]]+Table2[[#This Row],[Rank 6M]]+Table2[[#This Row],[Rank Sharpe]])/3</f>
        <v>529.33333333333337</v>
      </c>
    </row>
    <row r="594" spans="1:48" x14ac:dyDescent="0.3">
      <c r="A594" t="s">
        <v>147</v>
      </c>
      <c r="B594" t="s">
        <v>148</v>
      </c>
      <c r="C594" t="s">
        <v>3114</v>
      </c>
      <c r="D594" t="s">
        <v>114</v>
      </c>
      <c r="E594">
        <v>175044.07926790201</v>
      </c>
      <c r="F594">
        <v>139.46</v>
      </c>
      <c r="G594">
        <v>-7.5643740922107101</v>
      </c>
      <c r="H594">
        <f>(Table2[[#This Row],[1Y Return vs Nifty]]-AVERAGE(Table2[1Y Return vs Nifty]))/_xlfn.STDEV.P(Table2[1Y Return vs Nifty])</f>
        <v>-0.47497219263534474</v>
      </c>
      <c r="I594">
        <v>-5.7628484384468699</v>
      </c>
      <c r="J594">
        <f>(Table2[[#This Row],[1M Return vs Nifty]]-AVERAGE(Table2[1M Return vs Nifty]))/_xlfn.STDEV.P(Table2[1M Return vs Nifty])</f>
        <v>-0.38807105807763154</v>
      </c>
      <c r="K594">
        <v>-23.6549892142665</v>
      </c>
      <c r="L594">
        <f>(Table2[[#This Row],[6M Return vs Nifty]]-AVERAGE(Table2[6M Return vs Nifty]))/_xlfn.STDEV.P(Table2[6M Return vs Nifty])</f>
        <v>-0.87611618383570622</v>
      </c>
      <c r="M594">
        <v>0.46940706995952602</v>
      </c>
      <c r="N594">
        <f>(Table2[[#This Row],[1W Return vs Nifty]]-AVERAGE(Table2[1W Return vs Nifty]))/_xlfn.STDEV.P(Table2[1W Return vs Nifty])</f>
        <v>-0.17942823316342182</v>
      </c>
      <c r="O594">
        <v>146.16999999999999</v>
      </c>
      <c r="P594">
        <v>151.55088245705201</v>
      </c>
      <c r="Q594">
        <v>152.632217262002</v>
      </c>
      <c r="R594">
        <v>35.2934415738154</v>
      </c>
      <c r="S594" s="1">
        <f>(Table2[[#This Row],[Close Price]]-Table2[[#This Row],[20D EMA]])/Table2[[#This Row],[20D EMA]]</f>
        <v>-4.590545255524376E-2</v>
      </c>
      <c r="T594" s="1">
        <f>(Table2[[#This Row],[Close Price]]-Table2[[#This Row],[50D EMA]])/Table2[[#This Row],[50D EMA]]</f>
        <v>-7.9781009922383253E-2</v>
      </c>
      <c r="U594" s="1">
        <f>(Table2[[#This Row],[Close Price]]-Table2[[#This Row],[200D EMA]])/Table2[[#This Row],[200D EMA]]</f>
        <v>-8.6300372872072761E-2</v>
      </c>
      <c r="V594">
        <v>1.15157482265501</v>
      </c>
      <c r="W594">
        <v>137.25</v>
      </c>
      <c r="X594">
        <v>141.6</v>
      </c>
      <c r="Y594">
        <v>137.25</v>
      </c>
      <c r="Z594">
        <v>143.25</v>
      </c>
      <c r="AA594">
        <v>137.25</v>
      </c>
      <c r="AB594">
        <v>156.91999999999999</v>
      </c>
      <c r="AC594" s="1">
        <f>(Table2[[#This Row],[Close Price]]/Table2[[#This Row],[Day Low]])-1</f>
        <v>1.6102003642987306E-2</v>
      </c>
      <c r="AD594" s="1">
        <f>(Table2[[#This Row],[Day High]]/Table2[[#This Row],[Close Price]])-1</f>
        <v>1.534490176394665E-2</v>
      </c>
      <c r="AE594" s="1">
        <f>(Table2[[#This Row],[Close Price]]/Table2[[#This Row],[Current Week Low]])-1</f>
        <v>1.6102003642987306E-2</v>
      </c>
      <c r="AF594" s="1">
        <f>(Table2[[#This Row],[Current Week High]]/Table2[[#This Row],[Close Price]])-1</f>
        <v>2.7176251254840134E-2</v>
      </c>
      <c r="AG594" s="1">
        <f>(Table2[[#This Row],[Close Price]]/Table2[[#This Row],[Current Month Low]])-1</f>
        <v>1.6102003642987306E-2</v>
      </c>
      <c r="AH594" s="1">
        <f>(Table2[[#This Row],[Current Month High]]/Table2[[#This Row],[Close Price]])-1</f>
        <v>0.12519718915818134</v>
      </c>
      <c r="AI594">
        <v>32.367704001147203</v>
      </c>
      <c r="AJ594">
        <v>11.612645058023199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-0.02</v>
      </c>
      <c r="AM594" t="s">
        <v>3149</v>
      </c>
      <c r="AN594">
        <v>-6.36</v>
      </c>
      <c r="AO594" t="s">
        <v>3149</v>
      </c>
      <c r="AP594">
        <v>8.4749252630439992E-3</v>
      </c>
      <c r="AQ594">
        <f>(Table2[[#This Row],[Sharpe Ratio]]-AVERAGE(Table2[Sharpe Ratio]))/_xlfn.STDEV.P(Table2[Sharpe Ratio])</f>
        <v>-0.55580708420478075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482</v>
      </c>
      <c r="AT594">
        <f>_xlfn.RANK.AVG(Table2[[#This Row],[6M Return vs Nifty Z-Score]],Table2[6M Return vs Nifty Z-Score])</f>
        <v>625</v>
      </c>
      <c r="AU594">
        <f>_xlfn.RANK.AVG(Table2[[#This Row],[Sharpe Ratio Z-Score]],Table2[Sharpe Ratio Z-Score])</f>
        <v>486</v>
      </c>
      <c r="AV594">
        <f>(Table2[[#This Row],[Rank 1Y]]+Table2[[#This Row],[Rank 6M]]+Table2[[#This Row],[Rank Sharpe]])/3</f>
        <v>531</v>
      </c>
    </row>
    <row r="595" spans="1:48" x14ac:dyDescent="0.3">
      <c r="A595" t="s">
        <v>510</v>
      </c>
      <c r="B595" t="s">
        <v>511</v>
      </c>
      <c r="C595" t="s">
        <v>3113</v>
      </c>
      <c r="D595" t="s">
        <v>470</v>
      </c>
      <c r="E595">
        <v>39977.4134442</v>
      </c>
      <c r="F595">
        <v>1440.5</v>
      </c>
      <c r="G595">
        <v>-29.101128527907701</v>
      </c>
      <c r="H595">
        <f>(Table2[[#This Row],[1Y Return vs Nifty]]-AVERAGE(Table2[1Y Return vs Nifty]))/_xlfn.STDEV.P(Table2[1Y Return vs Nifty])</f>
        <v>-0.91300056289526821</v>
      </c>
      <c r="I595">
        <v>-1.05010331507624</v>
      </c>
      <c r="J595">
        <f>(Table2[[#This Row],[1M Return vs Nifty]]-AVERAGE(Table2[1M Return vs Nifty]))/_xlfn.STDEV.P(Table2[1M Return vs Nifty])</f>
        <v>0.10939712288958899</v>
      </c>
      <c r="K595">
        <v>-19.793580610183099</v>
      </c>
      <c r="L595">
        <f>(Table2[[#This Row],[6M Return vs Nifty]]-AVERAGE(Table2[6M Return vs Nifty]))/_xlfn.STDEV.P(Table2[6M Return vs Nifty])</f>
        <v>-0.74547997542106803</v>
      </c>
      <c r="M595">
        <v>-1.5016895692624399</v>
      </c>
      <c r="N595">
        <f>(Table2[[#This Row],[1W Return vs Nifty]]-AVERAGE(Table2[1W Return vs Nifty]))/_xlfn.STDEV.P(Table2[1W Return vs Nifty])</f>
        <v>-0.66012232431621876</v>
      </c>
      <c r="O595">
        <v>1500.02</v>
      </c>
      <c r="P595">
        <v>1504.2986261661099</v>
      </c>
      <c r="Q595">
        <v>1507.1461179108301</v>
      </c>
      <c r="R595">
        <v>24.691540551587799</v>
      </c>
      <c r="S595" s="1">
        <f>(Table2[[#This Row],[Close Price]]-Table2[[#This Row],[20D EMA]])/Table2[[#This Row],[20D EMA]]</f>
        <v>-3.967947094038745E-2</v>
      </c>
      <c r="T595" s="1">
        <f>(Table2[[#This Row],[Close Price]]-Table2[[#This Row],[50D EMA]])/Table2[[#This Row],[50D EMA]]</f>
        <v>-4.241087843622416E-2</v>
      </c>
      <c r="U595" s="1">
        <f>(Table2[[#This Row],[Close Price]]-Table2[[#This Row],[200D EMA]])/Table2[[#This Row],[200D EMA]]</f>
        <v>-4.4220077349376934E-2</v>
      </c>
      <c r="V595">
        <v>0.59702146545494705</v>
      </c>
      <c r="W595">
        <v>1425.25</v>
      </c>
      <c r="X595">
        <v>1475.85</v>
      </c>
      <c r="Y595">
        <v>1425.25</v>
      </c>
      <c r="Z595">
        <v>1519.2</v>
      </c>
      <c r="AA595">
        <v>1425.25</v>
      </c>
      <c r="AB595">
        <v>1556.7</v>
      </c>
      <c r="AC595" s="1">
        <f>(Table2[[#This Row],[Close Price]]/Table2[[#This Row],[Day Low]])-1</f>
        <v>1.0699877214523701E-2</v>
      </c>
      <c r="AD595" s="1">
        <f>(Table2[[#This Row],[Day High]]/Table2[[#This Row],[Close Price]])-1</f>
        <v>2.4540090246442103E-2</v>
      </c>
      <c r="AE595" s="1">
        <f>(Table2[[#This Row],[Close Price]]/Table2[[#This Row],[Current Week Low]])-1</f>
        <v>1.0699877214523701E-2</v>
      </c>
      <c r="AF595" s="1">
        <f>(Table2[[#This Row],[Current Week High]]/Table2[[#This Row],[Close Price]])-1</f>
        <v>5.4633807705657844E-2</v>
      </c>
      <c r="AG595" s="1">
        <f>(Table2[[#This Row],[Close Price]]/Table2[[#This Row],[Current Month Low]])-1</f>
        <v>1.0699877214523701E-2</v>
      </c>
      <c r="AH595" s="1">
        <f>(Table2[[#This Row],[Current Month High]]/Table2[[#This Row],[Close Price]])-1</f>
        <v>8.0666435265532854E-2</v>
      </c>
      <c r="AI595">
        <v>23.1516834432488</v>
      </c>
      <c r="AJ595">
        <v>10.383141762452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7.0000000000000007E-2</v>
      </c>
      <c r="AM595" t="s">
        <v>3150</v>
      </c>
      <c r="AN595">
        <v>-6.53</v>
      </c>
      <c r="AO595" t="s">
        <v>3149</v>
      </c>
      <c r="AP595">
        <v>4.8741522949820003E-2</v>
      </c>
      <c r="AQ595">
        <f>(Table2[[#This Row],[Sharpe Ratio]]-AVERAGE(Table2[Sharpe Ratio]))/_xlfn.STDEV.P(Table2[Sharpe Ratio])</f>
        <v>-8.6841025240765757E-2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635</v>
      </c>
      <c r="AT595">
        <f>_xlfn.RANK.AVG(Table2[[#This Row],[6M Return vs Nifty Z-Score]],Table2[6M Return vs Nifty Z-Score])</f>
        <v>584</v>
      </c>
      <c r="AU595">
        <f>_xlfn.RANK.AVG(Table2[[#This Row],[Sharpe Ratio Z-Score]],Table2[Sharpe Ratio Z-Score])</f>
        <v>378</v>
      </c>
      <c r="AV595">
        <f>(Table2[[#This Row],[Rank 1Y]]+Table2[[#This Row],[Rank 6M]]+Table2[[#This Row],[Rank Sharpe]])/3</f>
        <v>532.33333333333337</v>
      </c>
    </row>
    <row r="596" spans="1:48" x14ac:dyDescent="0.3">
      <c r="A596" t="s">
        <v>1432</v>
      </c>
      <c r="B596" t="s">
        <v>1433</v>
      </c>
      <c r="C596" t="s">
        <v>3117</v>
      </c>
      <c r="D596" t="s">
        <v>134</v>
      </c>
      <c r="E596">
        <v>7053.9850473099996</v>
      </c>
      <c r="F596">
        <v>454.9</v>
      </c>
      <c r="G596">
        <v>-28.560578099228501</v>
      </c>
      <c r="H596">
        <f>(Table2[[#This Row],[1Y Return vs Nifty]]-AVERAGE(Table2[1Y Return vs Nifty]))/_xlfn.STDEV.P(Table2[1Y Return vs Nifty])</f>
        <v>-0.902006500441494</v>
      </c>
      <c r="I596">
        <v>-3.4509364771634901</v>
      </c>
      <c r="J596">
        <f>(Table2[[#This Row],[1M Return vs Nifty]]-AVERAGE(Table2[1M Return vs Nifty]))/_xlfn.STDEV.P(Table2[1M Return vs Nifty])</f>
        <v>-0.14403014183274229</v>
      </c>
      <c r="K596">
        <v>-28.310239903616498</v>
      </c>
      <c r="L596">
        <f>(Table2[[#This Row],[6M Return vs Nifty]]-AVERAGE(Table2[6M Return vs Nifty]))/_xlfn.STDEV.P(Table2[6M Return vs Nifty])</f>
        <v>-1.0336090476142787</v>
      </c>
      <c r="M596">
        <v>-0.225212564620249</v>
      </c>
      <c r="N596">
        <f>(Table2[[#This Row],[1W Return vs Nifty]]-AVERAGE(Table2[1W Return vs Nifty]))/_xlfn.STDEV.P(Table2[1W Return vs Nifty])</f>
        <v>-0.34882609387562424</v>
      </c>
      <c r="O596">
        <v>488.67</v>
      </c>
      <c r="P596">
        <v>511.975046397315</v>
      </c>
      <c r="Q596">
        <v>548.83919942519697</v>
      </c>
      <c r="R596">
        <v>23.408594717335301</v>
      </c>
      <c r="S596" s="1">
        <f>(Table2[[#This Row],[Close Price]]-Table2[[#This Row],[20D EMA]])/Table2[[#This Row],[20D EMA]]</f>
        <v>-6.9105940614320585E-2</v>
      </c>
      <c r="T596" s="1">
        <f>(Table2[[#This Row],[Close Price]]-Table2[[#This Row],[50D EMA]])/Table2[[#This Row],[50D EMA]]</f>
        <v>-0.1114801332583352</v>
      </c>
      <c r="U596" s="1">
        <f>(Table2[[#This Row],[Close Price]]-Table2[[#This Row],[200D EMA]])/Table2[[#This Row],[200D EMA]]</f>
        <v>-0.17115978509476026</v>
      </c>
      <c r="V596">
        <v>0.86749690017650305</v>
      </c>
      <c r="W596">
        <v>453.1</v>
      </c>
      <c r="X596">
        <v>470.65</v>
      </c>
      <c r="Y596">
        <v>453.1</v>
      </c>
      <c r="Z596">
        <v>479</v>
      </c>
      <c r="AA596">
        <v>453.1</v>
      </c>
      <c r="AB596">
        <v>530.29999999999995</v>
      </c>
      <c r="AC596" s="1">
        <f>(Table2[[#This Row],[Close Price]]/Table2[[#This Row],[Day Low]])-1</f>
        <v>3.9726329728535514E-3</v>
      </c>
      <c r="AD596" s="1">
        <f>(Table2[[#This Row],[Day High]]/Table2[[#This Row],[Close Price]])-1</f>
        <v>3.4622994064629653E-2</v>
      </c>
      <c r="AE596" s="1">
        <f>(Table2[[#This Row],[Close Price]]/Table2[[#This Row],[Current Week Low]])-1</f>
        <v>3.9726329728535514E-3</v>
      </c>
      <c r="AF596" s="1">
        <f>(Table2[[#This Row],[Current Week High]]/Table2[[#This Row],[Close Price]])-1</f>
        <v>5.2978676632226884E-2</v>
      </c>
      <c r="AG596" s="1">
        <f>(Table2[[#This Row],[Close Price]]/Table2[[#This Row],[Current Month Low]])-1</f>
        <v>3.9726329728535514E-3</v>
      </c>
      <c r="AH596" s="1">
        <f>(Table2[[#This Row],[Current Month High]]/Table2[[#This Row],[Close Price]])-1</f>
        <v>0.16575071444273459</v>
      </c>
      <c r="AI596">
        <v>49.2196087052099</v>
      </c>
      <c r="AJ596">
        <v>0.39726329728535498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-0.13</v>
      </c>
      <c r="AM596" t="s">
        <v>3149</v>
      </c>
      <c r="AN596">
        <v>-9.68</v>
      </c>
      <c r="AO596" t="s">
        <v>3149</v>
      </c>
      <c r="AP596">
        <v>7.2310116511978995E-2</v>
      </c>
      <c r="AQ596">
        <f>(Table2[[#This Row],[Sharpe Ratio]]-AVERAGE(Table2[Sharpe Ratio]))/_xlfn.STDEV.P(Table2[Sharpe Ratio])</f>
        <v>0.18765126050306413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632</v>
      </c>
      <c r="AT596">
        <f>_xlfn.RANK.AVG(Table2[[#This Row],[6M Return vs Nifty Z-Score]],Table2[6M Return vs Nifty Z-Score])</f>
        <v>668</v>
      </c>
      <c r="AU596">
        <f>_xlfn.RANK.AVG(Table2[[#This Row],[Sharpe Ratio Z-Score]],Table2[Sharpe Ratio Z-Score])</f>
        <v>297</v>
      </c>
      <c r="AV596">
        <f>(Table2[[#This Row],[Rank 1Y]]+Table2[[#This Row],[Rank 6M]]+Table2[[#This Row],[Rank Sharpe]])/3</f>
        <v>532.33333333333337</v>
      </c>
    </row>
    <row r="597" spans="1:48" x14ac:dyDescent="0.3">
      <c r="A597" t="s">
        <v>38</v>
      </c>
      <c r="B597" t="s">
        <v>39</v>
      </c>
      <c r="C597" t="s">
        <v>3106</v>
      </c>
      <c r="D597" t="s">
        <v>40</v>
      </c>
      <c r="E597">
        <v>559860.60590935999</v>
      </c>
      <c r="F597">
        <v>2382.8000000000002</v>
      </c>
      <c r="G597">
        <v>-21.8157855341233</v>
      </c>
      <c r="H597">
        <f>(Table2[[#This Row],[1Y Return vs Nifty]]-AVERAGE(Table2[1Y Return vs Nifty]))/_xlfn.STDEV.P(Table2[1Y Return vs Nifty])</f>
        <v>-0.76482656908947144</v>
      </c>
      <c r="I597">
        <v>-5.1371826124090196</v>
      </c>
      <c r="J597">
        <f>(Table2[[#This Row],[1M Return vs Nifty]]-AVERAGE(Table2[1M Return vs Nifty]))/_xlfn.STDEV.P(Table2[1M Return vs Nifty])</f>
        <v>-0.32202699411395325</v>
      </c>
      <c r="K597">
        <v>-0.52325144971984905</v>
      </c>
      <c r="L597">
        <f>(Table2[[#This Row],[6M Return vs Nifty]]-AVERAGE(Table2[6M Return vs Nifty]))/_xlfn.STDEV.P(Table2[6M Return vs Nifty])</f>
        <v>-9.3541008443362286E-2</v>
      </c>
      <c r="M597">
        <v>-1.25743063431516</v>
      </c>
      <c r="N597">
        <f>(Table2[[#This Row],[1W Return vs Nifty]]-AVERAGE(Table2[1W Return vs Nifty]))/_xlfn.STDEV.P(Table2[1W Return vs Nifty])</f>
        <v>-0.60055455660556067</v>
      </c>
      <c r="O597">
        <v>2511.5700000000002</v>
      </c>
      <c r="P597">
        <v>2625.6870905821602</v>
      </c>
      <c r="Q597">
        <v>2602.4279240327201</v>
      </c>
      <c r="R597">
        <v>24.8144456690429</v>
      </c>
      <c r="S597" s="1">
        <f>(Table2[[#This Row],[Close Price]]-Table2[[#This Row],[20D EMA]])/Table2[[#This Row],[20D EMA]]</f>
        <v>-5.1270719111949886E-2</v>
      </c>
      <c r="T597" s="1">
        <f>(Table2[[#This Row],[Close Price]]-Table2[[#This Row],[50D EMA]])/Table2[[#This Row],[50D EMA]]</f>
        <v>-9.2504202596474558E-2</v>
      </c>
      <c r="U597" s="1">
        <f>(Table2[[#This Row],[Close Price]]-Table2[[#This Row],[200D EMA]])/Table2[[#This Row],[200D EMA]]</f>
        <v>-8.4393470422183536E-2</v>
      </c>
      <c r="V597">
        <v>0.86560236380099898</v>
      </c>
      <c r="W597">
        <v>2376.1</v>
      </c>
      <c r="X597">
        <v>2424.75</v>
      </c>
      <c r="Y597">
        <v>2375.75</v>
      </c>
      <c r="Z597">
        <v>2440.1999999999998</v>
      </c>
      <c r="AA597">
        <v>2375.75</v>
      </c>
      <c r="AB597">
        <v>2547</v>
      </c>
      <c r="AC597" s="1">
        <f>(Table2[[#This Row],[Close Price]]/Table2[[#This Row],[Day Low]])-1</f>
        <v>2.819746643659915E-3</v>
      </c>
      <c r="AD597" s="1">
        <f>(Table2[[#This Row],[Day High]]/Table2[[#This Row],[Close Price]])-1</f>
        <v>1.7605338257512093E-2</v>
      </c>
      <c r="AE597" s="1">
        <f>(Table2[[#This Row],[Close Price]]/Table2[[#This Row],[Current Week Low]])-1</f>
        <v>2.9674839524360674E-3</v>
      </c>
      <c r="AF597" s="1">
        <f>(Table2[[#This Row],[Current Week High]]/Table2[[#This Row],[Close Price]])-1</f>
        <v>2.4089306698002133E-2</v>
      </c>
      <c r="AG597" s="1">
        <f>(Table2[[#This Row],[Close Price]]/Table2[[#This Row],[Current Month Low]])-1</f>
        <v>2.9674839524360674E-3</v>
      </c>
      <c r="AH597" s="1">
        <f>(Table2[[#This Row],[Current Month High]]/Table2[[#This Row],[Close Price]])-1</f>
        <v>6.8910525432264391E-2</v>
      </c>
      <c r="AI597">
        <v>27.371159979855602</v>
      </c>
      <c r="AJ597">
        <v>9.7028153127230095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-0.02</v>
      </c>
      <c r="AM597" t="s">
        <v>3149</v>
      </c>
      <c r="AN597">
        <v>-6.1</v>
      </c>
      <c r="AO597" t="s">
        <v>3149</v>
      </c>
      <c r="AP597">
        <v>-5.6523028269816998E-2</v>
      </c>
      <c r="AQ597">
        <f>(Table2[[#This Row],[Sharpe Ratio]]-AVERAGE(Table2[Sharpe Ratio]))/_xlfn.STDEV.P(Table2[Sharpe Ratio])</f>
        <v>-1.3128075724541908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589</v>
      </c>
      <c r="AT597">
        <f>_xlfn.RANK.AVG(Table2[[#This Row],[6M Return vs Nifty Z-Score]],Table2[6M Return vs Nifty Z-Score])</f>
        <v>338</v>
      </c>
      <c r="AU597">
        <f>_xlfn.RANK.AVG(Table2[[#This Row],[Sharpe Ratio Z-Score]],Table2[Sharpe Ratio Z-Score])</f>
        <v>671</v>
      </c>
      <c r="AV597">
        <f>(Table2[[#This Row],[Rank 1Y]]+Table2[[#This Row],[Rank 6M]]+Table2[[#This Row],[Rank Sharpe]])/3</f>
        <v>532.66666666666663</v>
      </c>
    </row>
    <row r="598" spans="1:48" x14ac:dyDescent="0.3">
      <c r="A598" t="s">
        <v>612</v>
      </c>
      <c r="B598" t="s">
        <v>613</v>
      </c>
      <c r="C598" t="s">
        <v>3108</v>
      </c>
      <c r="D598" t="s">
        <v>51</v>
      </c>
      <c r="E598">
        <v>29441.132900100001</v>
      </c>
      <c r="F598">
        <v>1787</v>
      </c>
      <c r="G598">
        <v>-10.182824200694601</v>
      </c>
      <c r="H598">
        <f>(Table2[[#This Row],[1Y Return vs Nifty]]-AVERAGE(Table2[1Y Return vs Nifty]))/_xlfn.STDEV.P(Table2[1Y Return vs Nifty])</f>
        <v>-0.52822791587120288</v>
      </c>
      <c r="I598">
        <v>11.2908147469865</v>
      </c>
      <c r="J598">
        <f>(Table2[[#This Row],[1M Return vs Nifty]]-AVERAGE(Table2[1M Return vs Nifty]))/_xlfn.STDEV.P(Table2[1M Return vs Nifty])</f>
        <v>1.4120803572014426</v>
      </c>
      <c r="K598">
        <v>-4.4153543396731196</v>
      </c>
      <c r="L598">
        <f>(Table2[[#This Row],[6M Return vs Nifty]]-AVERAGE(Table2[6M Return vs Nifty]))/_xlfn.STDEV.P(Table2[6M Return vs Nifty])</f>
        <v>-0.22521564234910094</v>
      </c>
      <c r="M598">
        <v>3.8731515578830402</v>
      </c>
      <c r="N598">
        <f>(Table2[[#This Row],[1W Return vs Nifty]]-AVERAGE(Table2[1W Return vs Nifty]))/_xlfn.STDEV.P(Table2[1W Return vs Nifty])</f>
        <v>0.65064769035119752</v>
      </c>
      <c r="O598">
        <v>1743.99</v>
      </c>
      <c r="P598">
        <v>1761.0152477546701</v>
      </c>
      <c r="Q598">
        <v>1800.6873720480501</v>
      </c>
      <c r="R598">
        <v>57.634069707001501</v>
      </c>
      <c r="S598" s="1">
        <f>(Table2[[#This Row],[Close Price]]-Table2[[#This Row],[20D EMA]])/Table2[[#This Row],[20D EMA]]</f>
        <v>2.4661838657331746E-2</v>
      </c>
      <c r="T598" s="1">
        <f>(Table2[[#This Row],[Close Price]]-Table2[[#This Row],[50D EMA]])/Table2[[#This Row],[50D EMA]]</f>
        <v>1.4755552104651555E-2</v>
      </c>
      <c r="U598" s="1">
        <f>(Table2[[#This Row],[Close Price]]-Table2[[#This Row],[200D EMA]])/Table2[[#This Row],[200D EMA]]</f>
        <v>-7.6011928891812248E-3</v>
      </c>
      <c r="V598">
        <v>0.44183541536207499</v>
      </c>
      <c r="W598">
        <v>1725</v>
      </c>
      <c r="X598">
        <v>1794</v>
      </c>
      <c r="Y598">
        <v>1725</v>
      </c>
      <c r="Z598">
        <v>1798.1</v>
      </c>
      <c r="AA598">
        <v>1600</v>
      </c>
      <c r="AB598">
        <v>1871.7</v>
      </c>
      <c r="AC598" s="1">
        <f>(Table2[[#This Row],[Close Price]]/Table2[[#This Row],[Day Low]])-1</f>
        <v>3.5942028985507246E-2</v>
      </c>
      <c r="AD598" s="1">
        <f>(Table2[[#This Row],[Day High]]/Table2[[#This Row],[Close Price]])-1</f>
        <v>3.9171796306658457E-3</v>
      </c>
      <c r="AE598" s="1">
        <f>(Table2[[#This Row],[Close Price]]/Table2[[#This Row],[Current Week Low]])-1</f>
        <v>3.5942028985507246E-2</v>
      </c>
      <c r="AF598" s="1">
        <f>(Table2[[#This Row],[Current Week High]]/Table2[[#This Row],[Close Price]])-1</f>
        <v>6.2115277000558411E-3</v>
      </c>
      <c r="AG598" s="1">
        <f>(Table2[[#This Row],[Close Price]]/Table2[[#This Row],[Current Month Low]])-1</f>
        <v>0.11687500000000006</v>
      </c>
      <c r="AH598" s="1">
        <f>(Table2[[#This Row],[Current Month High]]/Table2[[#This Row],[Close Price]])-1</f>
        <v>4.7397873531057622E-2</v>
      </c>
      <c r="AI598">
        <v>24.283715724678199</v>
      </c>
      <c r="AJ598">
        <v>12.694708961341901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0.03</v>
      </c>
      <c r="AM598" t="s">
        <v>3150</v>
      </c>
      <c r="AN598">
        <v>8.5399999999999991</v>
      </c>
      <c r="AO598" t="s">
        <v>3150</v>
      </c>
      <c r="AP598">
        <v>-9.8417651791602001E-2</v>
      </c>
      <c r="AQ598">
        <f>(Table2[[#This Row],[Sharpe Ratio]]-AVERAGE(Table2[Sharpe Ratio]))/_xlfn.STDEV.P(Table2[Sharpe Ratio])</f>
        <v>-1.8007344799526355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502</v>
      </c>
      <c r="AT598">
        <f>_xlfn.RANK.AVG(Table2[[#This Row],[6M Return vs Nifty Z-Score]],Table2[6M Return vs Nifty Z-Score])</f>
        <v>387</v>
      </c>
      <c r="AU598">
        <f>_xlfn.RANK.AVG(Table2[[#This Row],[Sharpe Ratio Z-Score]],Table2[Sharpe Ratio Z-Score])</f>
        <v>710</v>
      </c>
      <c r="AV598">
        <f>(Table2[[#This Row],[Rank 1Y]]+Table2[[#This Row],[Rank 6M]]+Table2[[#This Row],[Rank Sharpe]])/3</f>
        <v>533</v>
      </c>
    </row>
    <row r="599" spans="1:48" x14ac:dyDescent="0.3">
      <c r="A599" t="s">
        <v>1695</v>
      </c>
      <c r="B599" t="s">
        <v>1696</v>
      </c>
      <c r="C599" t="s">
        <v>3113</v>
      </c>
      <c r="D599" t="s">
        <v>267</v>
      </c>
      <c r="E599">
        <v>4940.37499458</v>
      </c>
      <c r="F599">
        <v>622.95000000000005</v>
      </c>
      <c r="G599">
        <v>-21.477323446281801</v>
      </c>
      <c r="H599">
        <f>(Table2[[#This Row],[1Y Return vs Nifty]]-AVERAGE(Table2[1Y Return vs Nifty]))/_xlfn.STDEV.P(Table2[1Y Return vs Nifty])</f>
        <v>-0.75794270935217267</v>
      </c>
      <c r="I599">
        <v>-3.63564239156673</v>
      </c>
      <c r="J599">
        <f>(Table2[[#This Row],[1M Return vs Nifty]]-AVERAGE(Table2[1M Return vs Nifty]))/_xlfn.STDEV.P(Table2[1M Return vs Nifty])</f>
        <v>-0.16352733780805723</v>
      </c>
      <c r="K599">
        <v>-11.891548081998099</v>
      </c>
      <c r="L599">
        <f>(Table2[[#This Row],[6M Return vs Nifty]]-AVERAGE(Table2[6M Return vs Nifty]))/_xlfn.STDEV.P(Table2[6M Return vs Nifty])</f>
        <v>-0.47814448361126893</v>
      </c>
      <c r="M599">
        <v>2.9510533175934599</v>
      </c>
      <c r="N599">
        <f>(Table2[[#This Row],[1W Return vs Nifty]]-AVERAGE(Table2[1W Return vs Nifty]))/_xlfn.STDEV.P(Table2[1W Return vs Nifty])</f>
        <v>0.42577430426265328</v>
      </c>
      <c r="O599">
        <v>642.14</v>
      </c>
      <c r="P599">
        <v>668.43074798274802</v>
      </c>
      <c r="Q599">
        <v>689.50176422904303</v>
      </c>
      <c r="R599">
        <v>41.867017676840497</v>
      </c>
      <c r="S599" s="1">
        <f>(Table2[[#This Row],[Close Price]]-Table2[[#This Row],[20D EMA]])/Table2[[#This Row],[20D EMA]]</f>
        <v>-2.9884448874077211E-2</v>
      </c>
      <c r="T599" s="1">
        <f>(Table2[[#This Row],[Close Price]]-Table2[[#This Row],[50D EMA]])/Table2[[#This Row],[50D EMA]]</f>
        <v>-6.8041076985168578E-2</v>
      </c>
      <c r="U599" s="1">
        <f>(Table2[[#This Row],[Close Price]]-Table2[[#This Row],[200D EMA]])/Table2[[#This Row],[200D EMA]]</f>
        <v>-9.652152856121686E-2</v>
      </c>
      <c r="V599">
        <v>0.50842003113322498</v>
      </c>
      <c r="W599">
        <v>621</v>
      </c>
      <c r="X599">
        <v>634.85</v>
      </c>
      <c r="Y599">
        <v>618.4</v>
      </c>
      <c r="Z599">
        <v>642.4</v>
      </c>
      <c r="AA599">
        <v>611.20000000000005</v>
      </c>
      <c r="AB599">
        <v>668.9</v>
      </c>
      <c r="AC599" s="1">
        <f>(Table2[[#This Row],[Close Price]]/Table2[[#This Row],[Day Low]])-1</f>
        <v>3.1400966183574575E-3</v>
      </c>
      <c r="AD599" s="1">
        <f>(Table2[[#This Row],[Day High]]/Table2[[#This Row],[Close Price]])-1</f>
        <v>1.9102656714022004E-2</v>
      </c>
      <c r="AE599" s="1">
        <f>(Table2[[#This Row],[Close Price]]/Table2[[#This Row],[Current Week Low]])-1</f>
        <v>7.3576972833118148E-3</v>
      </c>
      <c r="AF599" s="1">
        <f>(Table2[[#This Row],[Current Week High]]/Table2[[#This Row],[Close Price]])-1</f>
        <v>3.1222409503170345E-2</v>
      </c>
      <c r="AG599" s="1">
        <f>(Table2[[#This Row],[Close Price]]/Table2[[#This Row],[Current Month Low]])-1</f>
        <v>1.9224476439790639E-2</v>
      </c>
      <c r="AH599" s="1">
        <f>(Table2[[#This Row],[Current Month High]]/Table2[[#This Row],[Close Price]])-1</f>
        <v>7.3761939160446044E-2</v>
      </c>
      <c r="AI599">
        <v>41.873344570190199</v>
      </c>
      <c r="AJ599">
        <v>7.2941784361005801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-0.04</v>
      </c>
      <c r="AM599" t="s">
        <v>3149</v>
      </c>
      <c r="AN599">
        <v>-5.71</v>
      </c>
      <c r="AO599" t="s">
        <v>3149</v>
      </c>
      <c r="AQ599">
        <f>(Table2[[#This Row],[Sharpe Ratio]]-AVERAGE(Table2[Sharpe Ratio]))/_xlfn.STDEV.P(Table2[Sharpe Ratio])</f>
        <v>-0.65451053890290556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584</v>
      </c>
      <c r="AT599">
        <f>_xlfn.RANK.AVG(Table2[[#This Row],[6M Return vs Nifty Z-Score]],Table2[6M Return vs Nifty Z-Score])</f>
        <v>482</v>
      </c>
      <c r="AU599">
        <f>_xlfn.RANK.AVG(Table2[[#This Row],[Sharpe Ratio Z-Score]],Table2[Sharpe Ratio Z-Score])</f>
        <v>534</v>
      </c>
      <c r="AV599">
        <f>(Table2[[#This Row],[Rank 1Y]]+Table2[[#This Row],[Rank 6M]]+Table2[[#This Row],[Rank Sharpe]])/3</f>
        <v>533.33333333333337</v>
      </c>
    </row>
    <row r="600" spans="1:48" x14ac:dyDescent="0.3">
      <c r="A600" t="s">
        <v>1104</v>
      </c>
      <c r="B600" t="s">
        <v>1105</v>
      </c>
      <c r="C600" t="s">
        <v>3118</v>
      </c>
      <c r="D600" t="s">
        <v>490</v>
      </c>
      <c r="E600">
        <v>11009.02708002</v>
      </c>
      <c r="F600">
        <v>830.35</v>
      </c>
      <c r="G600">
        <v>-23.442408009378902</v>
      </c>
      <c r="H600">
        <f>(Table2[[#This Row],[1Y Return vs Nifty]]-AVERAGE(Table2[1Y Return vs Nifty]))/_xlfn.STDEV.P(Table2[1Y Return vs Nifty])</f>
        <v>-0.79790986369598838</v>
      </c>
      <c r="I600">
        <v>-5.4358259780609099</v>
      </c>
      <c r="J600">
        <f>(Table2[[#This Row],[1M Return vs Nifty]]-AVERAGE(Table2[1M Return vs Nifty]))/_xlfn.STDEV.P(Table2[1M Return vs Nifty])</f>
        <v>-0.35355120515860189</v>
      </c>
      <c r="K600">
        <v>-4.6391064462384399</v>
      </c>
      <c r="L600">
        <f>(Table2[[#This Row],[6M Return vs Nifty]]-AVERAGE(Table2[6M Return vs Nifty]))/_xlfn.STDEV.P(Table2[6M Return vs Nifty])</f>
        <v>-0.23278545166572467</v>
      </c>
      <c r="M600">
        <v>1.0249904869214099</v>
      </c>
      <c r="N600">
        <f>(Table2[[#This Row],[1W Return vs Nifty]]-AVERAGE(Table2[1W Return vs Nifty]))/_xlfn.STDEV.P(Table2[1W Return vs Nifty])</f>
        <v>-4.3937329084018227E-2</v>
      </c>
      <c r="O600">
        <v>843.22</v>
      </c>
      <c r="P600">
        <v>873.05387016345105</v>
      </c>
      <c r="Q600">
        <v>884.95105826918996</v>
      </c>
      <c r="R600">
        <v>46.0130852837313</v>
      </c>
      <c r="S600" s="1">
        <f>(Table2[[#This Row],[Close Price]]-Table2[[#This Row],[20D EMA]])/Table2[[#This Row],[20D EMA]]</f>
        <v>-1.5262920708711847E-2</v>
      </c>
      <c r="T600" s="1">
        <f>(Table2[[#This Row],[Close Price]]-Table2[[#This Row],[50D EMA]])/Table2[[#This Row],[50D EMA]]</f>
        <v>-4.8913213288266061E-2</v>
      </c>
      <c r="U600" s="1">
        <f>(Table2[[#This Row],[Close Price]]-Table2[[#This Row],[200D EMA]])/Table2[[#This Row],[200D EMA]]</f>
        <v>-6.1699523108068921E-2</v>
      </c>
      <c r="V600">
        <v>0.14926226574220899</v>
      </c>
      <c r="W600">
        <v>801.55</v>
      </c>
      <c r="X600">
        <v>844.5</v>
      </c>
      <c r="Y600">
        <v>800</v>
      </c>
      <c r="Z600">
        <v>844.5</v>
      </c>
      <c r="AA600">
        <v>800</v>
      </c>
      <c r="AB600">
        <v>878.25</v>
      </c>
      <c r="AC600" s="1">
        <f>(Table2[[#This Row],[Close Price]]/Table2[[#This Row],[Day Low]])-1</f>
        <v>3.5930384879296451E-2</v>
      </c>
      <c r="AD600" s="1">
        <f>(Table2[[#This Row],[Day High]]/Table2[[#This Row],[Close Price]])-1</f>
        <v>1.7041006804359604E-2</v>
      </c>
      <c r="AE600" s="1">
        <f>(Table2[[#This Row],[Close Price]]/Table2[[#This Row],[Current Week Low]])-1</f>
        <v>3.7937499999999957E-2</v>
      </c>
      <c r="AF600" s="1">
        <f>(Table2[[#This Row],[Current Week High]]/Table2[[#This Row],[Close Price]])-1</f>
        <v>1.7041006804359604E-2</v>
      </c>
      <c r="AG600" s="1">
        <f>(Table2[[#This Row],[Close Price]]/Table2[[#This Row],[Current Month Low]])-1</f>
        <v>3.7937499999999957E-2</v>
      </c>
      <c r="AH600" s="1">
        <f>(Table2[[#This Row],[Current Month High]]/Table2[[#This Row],[Close Price]])-1</f>
        <v>5.7686517733485765E-2</v>
      </c>
      <c r="AI600">
        <v>28.981754681760599</v>
      </c>
      <c r="AJ600">
        <v>9.0342065524259692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0.1</v>
      </c>
      <c r="AM600" t="s">
        <v>3150</v>
      </c>
      <c r="AN600">
        <v>-2.64</v>
      </c>
      <c r="AO600" t="s">
        <v>3149</v>
      </c>
      <c r="AP600">
        <v>-2.4387705469323999E-2</v>
      </c>
      <c r="AQ600">
        <f>(Table2[[#This Row],[Sharpe Ratio]]-AVERAGE(Table2[Sharpe Ratio]))/_xlfn.STDEV.P(Table2[Sharpe Ratio])</f>
        <v>-0.93854263443999808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598</v>
      </c>
      <c r="AT600">
        <f>_xlfn.RANK.AVG(Table2[[#This Row],[6M Return vs Nifty Z-Score]],Table2[6M Return vs Nifty Z-Score])</f>
        <v>393</v>
      </c>
      <c r="AU600">
        <f>_xlfn.RANK.AVG(Table2[[#This Row],[Sharpe Ratio Z-Score]],Table2[Sharpe Ratio Z-Score])</f>
        <v>611</v>
      </c>
      <c r="AV600">
        <f>(Table2[[#This Row],[Rank 1Y]]+Table2[[#This Row],[Rank 6M]]+Table2[[#This Row],[Rank Sharpe]])/3</f>
        <v>534</v>
      </c>
    </row>
    <row r="601" spans="1:48" x14ac:dyDescent="0.3">
      <c r="A601" t="s">
        <v>1719</v>
      </c>
      <c r="B601" t="s">
        <v>1720</v>
      </c>
      <c r="C601" t="s">
        <v>3110</v>
      </c>
      <c r="D601" t="s">
        <v>971</v>
      </c>
      <c r="E601">
        <v>4773.7261927669997</v>
      </c>
      <c r="F601">
        <v>161.27000000000001</v>
      </c>
      <c r="G601">
        <v>-10.0520060737996</v>
      </c>
      <c r="H601">
        <f>(Table2[[#This Row],[1Y Return vs Nifty]]-AVERAGE(Table2[1Y Return vs Nifty]))/_xlfn.STDEV.P(Table2[1Y Return vs Nifty])</f>
        <v>-0.52556725262710258</v>
      </c>
      <c r="I601">
        <v>-2.7009502183527698</v>
      </c>
      <c r="J601">
        <f>(Table2[[#This Row],[1M Return vs Nifty]]-AVERAGE(Table2[1M Return vs Nifty]))/_xlfn.STDEV.P(Table2[1M Return vs Nifty])</f>
        <v>-6.4863055526547767E-2</v>
      </c>
      <c r="K601">
        <v>-33.004008618169699</v>
      </c>
      <c r="L601">
        <f>(Table2[[#This Row],[6M Return vs Nifty]]-AVERAGE(Table2[6M Return vs Nifty]))/_xlfn.STDEV.P(Table2[6M Return vs Nifty])</f>
        <v>-1.1924050236205612</v>
      </c>
      <c r="M601">
        <v>-1.2511360147420001</v>
      </c>
      <c r="N601">
        <f>(Table2[[#This Row],[1W Return vs Nifty]]-AVERAGE(Table2[1W Return vs Nifty]))/_xlfn.STDEV.P(Table2[1W Return vs Nifty])</f>
        <v>-0.5990194789362755</v>
      </c>
      <c r="O601">
        <v>176.73</v>
      </c>
      <c r="P601">
        <v>188.49688394617101</v>
      </c>
      <c r="Q601">
        <v>194.99316133053199</v>
      </c>
      <c r="R601">
        <v>24.935663224228701</v>
      </c>
      <c r="S601" s="1">
        <f>(Table2[[#This Row],[Close Price]]-Table2[[#This Row],[20D EMA]])/Table2[[#This Row],[20D EMA]]</f>
        <v>-8.747807389803644E-2</v>
      </c>
      <c r="T601" s="1">
        <f>(Table2[[#This Row],[Close Price]]-Table2[[#This Row],[50D EMA]])/Table2[[#This Row],[50D EMA]]</f>
        <v>-0.14444209037400413</v>
      </c>
      <c r="U601" s="1">
        <f>(Table2[[#This Row],[Close Price]]-Table2[[#This Row],[200D EMA]])/Table2[[#This Row],[200D EMA]]</f>
        <v>-0.17294535408535691</v>
      </c>
      <c r="V601">
        <v>0.82977108609752004</v>
      </c>
      <c r="W601">
        <v>158.01</v>
      </c>
      <c r="X601">
        <v>169</v>
      </c>
      <c r="Y601">
        <v>158.01</v>
      </c>
      <c r="Z601">
        <v>173.13</v>
      </c>
      <c r="AA601">
        <v>158.01</v>
      </c>
      <c r="AB601">
        <v>189.78</v>
      </c>
      <c r="AC601" s="1">
        <f>(Table2[[#This Row],[Close Price]]/Table2[[#This Row],[Day Low]])-1</f>
        <v>2.0631605594582769E-2</v>
      </c>
      <c r="AD601" s="1">
        <f>(Table2[[#This Row],[Day High]]/Table2[[#This Row],[Close Price]])-1</f>
        <v>4.7932039436968887E-2</v>
      </c>
      <c r="AE601" s="1">
        <f>(Table2[[#This Row],[Close Price]]/Table2[[#This Row],[Current Week Low]])-1</f>
        <v>2.0631605594582769E-2</v>
      </c>
      <c r="AF601" s="1">
        <f>(Table2[[#This Row],[Current Week High]]/Table2[[#This Row],[Close Price]])-1</f>
        <v>7.3541266199541155E-2</v>
      </c>
      <c r="AG601" s="1">
        <f>(Table2[[#This Row],[Close Price]]/Table2[[#This Row],[Current Month Low]])-1</f>
        <v>2.0631605594582769E-2</v>
      </c>
      <c r="AH601" s="1">
        <f>(Table2[[#This Row],[Current Month High]]/Table2[[#This Row],[Close Price]])-1</f>
        <v>0.17678427481862702</v>
      </c>
      <c r="AI601">
        <v>57.871891858374099</v>
      </c>
      <c r="AJ601">
        <v>5.6469046839174597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-0.08</v>
      </c>
      <c r="AM601" t="s">
        <v>3149</v>
      </c>
      <c r="AN601">
        <v>-13.4</v>
      </c>
      <c r="AO601" t="s">
        <v>3149</v>
      </c>
      <c r="AP601">
        <v>3.3418284194214998E-2</v>
      </c>
      <c r="AQ601">
        <f>(Table2[[#This Row],[Sharpe Ratio]]-AVERAGE(Table2[Sharpe Ratio]))/_xlfn.STDEV.P(Table2[Sharpe Ratio])</f>
        <v>-0.26530355504473585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500</v>
      </c>
      <c r="AT601">
        <f>_xlfn.RANK.AVG(Table2[[#This Row],[6M Return vs Nifty Z-Score]],Table2[6M Return vs Nifty Z-Score])</f>
        <v>696</v>
      </c>
      <c r="AU601">
        <f>_xlfn.RANK.AVG(Table2[[#This Row],[Sharpe Ratio Z-Score]],Table2[Sharpe Ratio Z-Score])</f>
        <v>416</v>
      </c>
      <c r="AV601">
        <f>(Table2[[#This Row],[Rank 1Y]]+Table2[[#This Row],[Rank 6M]]+Table2[[#This Row],[Rank Sharpe]])/3</f>
        <v>537.33333333333337</v>
      </c>
    </row>
    <row r="602" spans="1:48" x14ac:dyDescent="0.3">
      <c r="A602" t="s">
        <v>939</v>
      </c>
      <c r="B602" t="s">
        <v>940</v>
      </c>
      <c r="C602" t="s">
        <v>3103</v>
      </c>
      <c r="D602" t="s">
        <v>21</v>
      </c>
      <c r="E602">
        <v>15085.8044686799</v>
      </c>
      <c r="F602">
        <v>545.4</v>
      </c>
      <c r="G602">
        <v>-28.3784467123319</v>
      </c>
      <c r="H602">
        <f>(Table2[[#This Row],[1Y Return vs Nifty]]-AVERAGE(Table2[1Y Return vs Nifty]))/_xlfn.STDEV.P(Table2[1Y Return vs Nifty])</f>
        <v>-0.89830219509624365</v>
      </c>
      <c r="I602">
        <v>-1.72944701663534</v>
      </c>
      <c r="J602">
        <f>(Table2[[#This Row],[1M Return vs Nifty]]-AVERAGE(Table2[1M Return vs Nifty]))/_xlfn.STDEV.P(Table2[1M Return vs Nifty])</f>
        <v>3.7686927107892378E-2</v>
      </c>
      <c r="K602">
        <v>-11.979652489384399</v>
      </c>
      <c r="L602">
        <f>(Table2[[#This Row],[6M Return vs Nifty]]-AVERAGE(Table2[6M Return vs Nifty]))/_xlfn.STDEV.P(Table2[6M Return vs Nifty])</f>
        <v>-0.48112516421404</v>
      </c>
      <c r="M602">
        <v>1.44224267402476</v>
      </c>
      <c r="N602">
        <f>(Table2[[#This Row],[1W Return vs Nifty]]-AVERAGE(Table2[1W Return vs Nifty]))/_xlfn.STDEV.P(Table2[1W Return vs Nifty])</f>
        <v>5.7818544712373209E-2</v>
      </c>
      <c r="O602">
        <v>565.21</v>
      </c>
      <c r="P602">
        <v>587.26389638163198</v>
      </c>
      <c r="Q602">
        <v>623.77161158865897</v>
      </c>
      <c r="R602">
        <v>37.733694982691397</v>
      </c>
      <c r="S602" s="1">
        <f>(Table2[[#This Row],[Close Price]]-Table2[[#This Row],[20D EMA]])/Table2[[#This Row],[20D EMA]]</f>
        <v>-3.5048919870490719E-2</v>
      </c>
      <c r="T602" s="1">
        <f>(Table2[[#This Row],[Close Price]]-Table2[[#This Row],[50D EMA]])/Table2[[#This Row],[50D EMA]]</f>
        <v>-7.12863444178541E-2</v>
      </c>
      <c r="U602" s="1">
        <f>(Table2[[#This Row],[Close Price]]-Table2[[#This Row],[200D EMA]])/Table2[[#This Row],[200D EMA]]</f>
        <v>-0.12564151707554866</v>
      </c>
      <c r="V602">
        <v>0.35421850347240302</v>
      </c>
      <c r="W602">
        <v>542.75</v>
      </c>
      <c r="X602">
        <v>556.95000000000005</v>
      </c>
      <c r="Y602">
        <v>540.1</v>
      </c>
      <c r="Z602">
        <v>563</v>
      </c>
      <c r="AA602">
        <v>536.29999999999995</v>
      </c>
      <c r="AB602">
        <v>585</v>
      </c>
      <c r="AC602" s="1">
        <f>(Table2[[#This Row],[Close Price]]/Table2[[#This Row],[Day Low]])-1</f>
        <v>4.8825426070935318E-3</v>
      </c>
      <c r="AD602" s="1">
        <f>(Table2[[#This Row],[Day High]]/Table2[[#This Row],[Close Price]])-1</f>
        <v>2.1177117711771221E-2</v>
      </c>
      <c r="AE602" s="1">
        <f>(Table2[[#This Row],[Close Price]]/Table2[[#This Row],[Current Week Low]])-1</f>
        <v>9.8129975930383306E-3</v>
      </c>
      <c r="AF602" s="1">
        <f>(Table2[[#This Row],[Current Week High]]/Table2[[#This Row],[Close Price]])-1</f>
        <v>3.2269893656032389E-2</v>
      </c>
      <c r="AG602" s="1">
        <f>(Table2[[#This Row],[Close Price]]/Table2[[#This Row],[Current Month Low]])-1</f>
        <v>1.6968114861085182E-2</v>
      </c>
      <c r="AH602" s="1">
        <f>(Table2[[#This Row],[Current Month High]]/Table2[[#This Row],[Close Price]])-1</f>
        <v>7.2607260726072598E-2</v>
      </c>
      <c r="AI602">
        <v>58.021635496883</v>
      </c>
      <c r="AJ602">
        <v>1.69681148610851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-0.16</v>
      </c>
      <c r="AM602" t="s">
        <v>3149</v>
      </c>
      <c r="AN602">
        <v>-2.08</v>
      </c>
      <c r="AO602" t="s">
        <v>3149</v>
      </c>
      <c r="AP602">
        <v>2.9795451000830002E-3</v>
      </c>
      <c r="AQ602">
        <f>(Table2[[#This Row],[Sharpe Ratio]]-AVERAGE(Table2[Sharpe Ratio]))/_xlfn.STDEV.P(Table2[Sharpe Ratio])</f>
        <v>-0.61980918335355517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631</v>
      </c>
      <c r="AT602">
        <f>_xlfn.RANK.AVG(Table2[[#This Row],[6M Return vs Nifty Z-Score]],Table2[6M Return vs Nifty Z-Score])</f>
        <v>484</v>
      </c>
      <c r="AU602">
        <f>_xlfn.RANK.AVG(Table2[[#This Row],[Sharpe Ratio Z-Score]],Table2[Sharpe Ratio Z-Score])</f>
        <v>503</v>
      </c>
      <c r="AV602">
        <f>(Table2[[#This Row],[Rank 1Y]]+Table2[[#This Row],[Rank 6M]]+Table2[[#This Row],[Rank Sharpe]])/3</f>
        <v>539.33333333333337</v>
      </c>
    </row>
    <row r="603" spans="1:48" x14ac:dyDescent="0.3">
      <c r="A603" t="s">
        <v>1711</v>
      </c>
      <c r="B603" t="s">
        <v>1712</v>
      </c>
      <c r="C603" t="s">
        <v>3112</v>
      </c>
      <c r="D603" t="s">
        <v>276</v>
      </c>
      <c r="E603">
        <v>4796.678775419</v>
      </c>
      <c r="F603">
        <v>224.81</v>
      </c>
      <c r="G603">
        <v>-13.9387087629425</v>
      </c>
      <c r="H603">
        <f>(Table2[[#This Row],[1Y Return vs Nifty]]-AVERAGE(Table2[1Y Return vs Nifty]))/_xlfn.STDEV.P(Table2[1Y Return vs Nifty])</f>
        <v>-0.60461751294804811</v>
      </c>
      <c r="I603">
        <v>3.6226512718964998</v>
      </c>
      <c r="J603">
        <f>(Table2[[#This Row],[1M Return vs Nifty]]-AVERAGE(Table2[1M Return vs Nifty]))/_xlfn.STDEV.P(Table2[1M Return vs Nifty])</f>
        <v>0.60264398085355453</v>
      </c>
      <c r="K603">
        <v>-2.14916137646071</v>
      </c>
      <c r="L603">
        <f>(Table2[[#This Row],[6M Return vs Nifty]]-AVERAGE(Table2[6M Return vs Nifty]))/_xlfn.STDEV.P(Table2[6M Return vs Nifty])</f>
        <v>-0.14854754357889144</v>
      </c>
      <c r="M603">
        <v>1.12187837875834</v>
      </c>
      <c r="N603">
        <f>(Table2[[#This Row],[1W Return vs Nifty]]-AVERAGE(Table2[1W Return vs Nifty]))/_xlfn.STDEV.P(Table2[1W Return vs Nifty])</f>
        <v>-2.0309143543279284E-2</v>
      </c>
      <c r="O603">
        <v>233.76</v>
      </c>
      <c r="P603">
        <v>239.76673430073899</v>
      </c>
      <c r="Q603">
        <v>240.925394713017</v>
      </c>
      <c r="R603">
        <v>32.795388471533101</v>
      </c>
      <c r="S603" s="1">
        <f>(Table2[[#This Row],[Close Price]]-Table2[[#This Row],[20D EMA]])/Table2[[#This Row],[20D EMA]]</f>
        <v>-3.8287132101300435E-2</v>
      </c>
      <c r="T603" s="1">
        <f>(Table2[[#This Row],[Close Price]]-Table2[[#This Row],[50D EMA]])/Table2[[#This Row],[50D EMA]]</f>
        <v>-6.2380356242325012E-2</v>
      </c>
      <c r="U603" s="1">
        <f>(Table2[[#This Row],[Close Price]]-Table2[[#This Row],[200D EMA]])/Table2[[#This Row],[200D EMA]]</f>
        <v>-6.6889564432230833E-2</v>
      </c>
      <c r="V603">
        <v>0.34534081445270598</v>
      </c>
      <c r="W603">
        <v>222.1</v>
      </c>
      <c r="X603">
        <v>229.19</v>
      </c>
      <c r="Y603">
        <v>221.61</v>
      </c>
      <c r="Z603">
        <v>230.9</v>
      </c>
      <c r="AA603">
        <v>221.61</v>
      </c>
      <c r="AB603">
        <v>251.5</v>
      </c>
      <c r="AC603" s="1">
        <f>(Table2[[#This Row],[Close Price]]/Table2[[#This Row],[Day Low]])-1</f>
        <v>1.2201710941017518E-2</v>
      </c>
      <c r="AD603" s="1">
        <f>(Table2[[#This Row],[Day High]]/Table2[[#This Row],[Close Price]])-1</f>
        <v>1.9483119078332889E-2</v>
      </c>
      <c r="AE603" s="1">
        <f>(Table2[[#This Row],[Close Price]]/Table2[[#This Row],[Current Week Low]])-1</f>
        <v>1.4439781598303281E-2</v>
      </c>
      <c r="AF603" s="1">
        <f>(Table2[[#This Row],[Current Week High]]/Table2[[#This Row],[Close Price]])-1</f>
        <v>2.7089542280147594E-2</v>
      </c>
      <c r="AG603" s="1">
        <f>(Table2[[#This Row],[Close Price]]/Table2[[#This Row],[Current Month Low]])-1</f>
        <v>1.4439781598303281E-2</v>
      </c>
      <c r="AH603" s="1">
        <f>(Table2[[#This Row],[Current Month High]]/Table2[[#This Row],[Close Price]])-1</f>
        <v>0.1187224767581514</v>
      </c>
      <c r="AI603">
        <v>32.156042880654702</v>
      </c>
      <c r="AJ603">
        <v>18.9470899470899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-7.0000000000000007E-2</v>
      </c>
      <c r="AM603" t="s">
        <v>3149</v>
      </c>
      <c r="AN603">
        <v>-9.69</v>
      </c>
      <c r="AO603" t="s">
        <v>3149</v>
      </c>
      <c r="AP603">
        <v>-0.114824034904392</v>
      </c>
      <c r="AQ603">
        <f>(Table2[[#This Row],[Sharpe Ratio]]-AVERAGE(Table2[Sharpe Ratio]))/_xlfn.STDEV.P(Table2[Sharpe Ratio])</f>
        <v>-1.991811880882034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537</v>
      </c>
      <c r="AT603">
        <f>_xlfn.RANK.AVG(Table2[[#This Row],[6M Return vs Nifty Z-Score]],Table2[6M Return vs Nifty Z-Score])</f>
        <v>357</v>
      </c>
      <c r="AU603">
        <f>_xlfn.RANK.AVG(Table2[[#This Row],[Sharpe Ratio Z-Score]],Table2[Sharpe Ratio Z-Score])</f>
        <v>724</v>
      </c>
      <c r="AV603">
        <f>(Table2[[#This Row],[Rank 1Y]]+Table2[[#This Row],[Rank 6M]]+Table2[[#This Row],[Rank Sharpe]])/3</f>
        <v>539.33333333333337</v>
      </c>
    </row>
    <row r="604" spans="1:48" x14ac:dyDescent="0.3">
      <c r="A604" t="s">
        <v>1362</v>
      </c>
      <c r="B604" t="s">
        <v>1363</v>
      </c>
      <c r="C604" t="s">
        <v>3112</v>
      </c>
      <c r="D604" t="s">
        <v>438</v>
      </c>
      <c r="E604">
        <v>7844.1568509149902</v>
      </c>
      <c r="F604">
        <v>256.85000000000002</v>
      </c>
      <c r="G604">
        <v>-18.501404695612099</v>
      </c>
      <c r="H604">
        <f>(Table2[[#This Row],[1Y Return vs Nifty]]-AVERAGE(Table2[1Y Return vs Nifty]))/_xlfn.STDEV.P(Table2[1Y Return vs Nifty])</f>
        <v>-0.69741655884635667</v>
      </c>
      <c r="I604">
        <v>-7.9259615726598502</v>
      </c>
      <c r="J604">
        <f>(Table2[[#This Row],[1M Return vs Nifty]]-AVERAGE(Table2[1M Return vs Nifty]))/_xlfn.STDEV.P(Table2[1M Return vs Nifty])</f>
        <v>-0.6164050604336947</v>
      </c>
      <c r="K604">
        <v>-2.7399627419474499</v>
      </c>
      <c r="L604">
        <f>(Table2[[#This Row],[6M Return vs Nifty]]-AVERAGE(Table2[6M Return vs Nifty]))/_xlfn.STDEV.P(Table2[6M Return vs Nifty])</f>
        <v>-0.16853508134730102</v>
      </c>
      <c r="M604">
        <v>-6.0353426704946003</v>
      </c>
      <c r="N604">
        <f>(Table2[[#This Row],[1W Return vs Nifty]]-AVERAGE(Table2[1W Return vs Nifty]))/_xlfn.STDEV.P(Table2[1W Return vs Nifty])</f>
        <v>-1.765750639911678</v>
      </c>
      <c r="O604">
        <v>287.51</v>
      </c>
      <c r="P604">
        <v>297.11874491191497</v>
      </c>
      <c r="Q604">
        <v>291.45119834273498</v>
      </c>
      <c r="R604">
        <v>22.564588828898799</v>
      </c>
      <c r="S604" s="1">
        <f>(Table2[[#This Row],[Close Price]]-Table2[[#This Row],[20D EMA]])/Table2[[#This Row],[20D EMA]]</f>
        <v>-0.10663976905151114</v>
      </c>
      <c r="T604" s="1">
        <f>(Table2[[#This Row],[Close Price]]-Table2[[#This Row],[50D EMA]])/Table2[[#This Row],[50D EMA]]</f>
        <v>-0.13553081251690527</v>
      </c>
      <c r="U604" s="1">
        <f>(Table2[[#This Row],[Close Price]]-Table2[[#This Row],[200D EMA]])/Table2[[#This Row],[200D EMA]]</f>
        <v>-0.1187203845428878</v>
      </c>
      <c r="V604">
        <v>0.70293588113178496</v>
      </c>
      <c r="W604">
        <v>255.6</v>
      </c>
      <c r="X604">
        <v>262.8</v>
      </c>
      <c r="Y604">
        <v>255.6</v>
      </c>
      <c r="Z604">
        <v>277.95</v>
      </c>
      <c r="AA604">
        <v>255.6</v>
      </c>
      <c r="AB604">
        <v>323</v>
      </c>
      <c r="AC604" s="1">
        <f>(Table2[[#This Row],[Close Price]]/Table2[[#This Row],[Day Low]])-1</f>
        <v>4.8904538341159043E-3</v>
      </c>
      <c r="AD604" s="1">
        <f>(Table2[[#This Row],[Day High]]/Table2[[#This Row],[Close Price]])-1</f>
        <v>2.3165271559275835E-2</v>
      </c>
      <c r="AE604" s="1">
        <f>(Table2[[#This Row],[Close Price]]/Table2[[#This Row],[Current Week Low]])-1</f>
        <v>4.8904538341159043E-3</v>
      </c>
      <c r="AF604" s="1">
        <f>(Table2[[#This Row],[Current Week High]]/Table2[[#This Row],[Close Price]])-1</f>
        <v>8.2149114269028489E-2</v>
      </c>
      <c r="AG604" s="1">
        <f>(Table2[[#This Row],[Close Price]]/Table2[[#This Row],[Current Month Low]])-1</f>
        <v>4.8904538341159043E-3</v>
      </c>
      <c r="AH604" s="1">
        <f>(Table2[[#This Row],[Current Month High]]/Table2[[#This Row],[Close Price]])-1</f>
        <v>0.2575433132178313</v>
      </c>
      <c r="AI604">
        <v>44.792680552851799</v>
      </c>
      <c r="AJ604">
        <v>20.5868544600939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0.01</v>
      </c>
      <c r="AM604" t="s">
        <v>3150</v>
      </c>
      <c r="AN604">
        <v>-15.37</v>
      </c>
      <c r="AO604" t="s">
        <v>3149</v>
      </c>
      <c r="AP604">
        <v>-7.0315836998572995E-2</v>
      </c>
      <c r="AQ604">
        <f>(Table2[[#This Row],[Sharpe Ratio]]-AVERAGE(Table2[Sharpe Ratio]))/_xlfn.STDEV.P(Table2[Sharpe Ratio])</f>
        <v>-1.4734459060398826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565</v>
      </c>
      <c r="AT604">
        <f>_xlfn.RANK.AVG(Table2[[#This Row],[6M Return vs Nifty Z-Score]],Table2[6M Return vs Nifty Z-Score])</f>
        <v>369</v>
      </c>
      <c r="AU604">
        <f>_xlfn.RANK.AVG(Table2[[#This Row],[Sharpe Ratio Z-Score]],Table2[Sharpe Ratio Z-Score])</f>
        <v>688</v>
      </c>
      <c r="AV604">
        <f>(Table2[[#This Row],[Rank 1Y]]+Table2[[#This Row],[Rank 6M]]+Table2[[#This Row],[Rank Sharpe]])/3</f>
        <v>540.66666666666663</v>
      </c>
    </row>
    <row r="605" spans="1:48" x14ac:dyDescent="0.3">
      <c r="A605" t="s">
        <v>1596</v>
      </c>
      <c r="B605" t="s">
        <v>1597</v>
      </c>
      <c r="C605" t="s">
        <v>3116</v>
      </c>
      <c r="D605" t="s">
        <v>438</v>
      </c>
      <c r="E605">
        <v>5743.8554483999997</v>
      </c>
      <c r="F605">
        <v>1063.5</v>
      </c>
      <c r="G605">
        <v>-32.951143492721798</v>
      </c>
      <c r="H605">
        <f>(Table2[[#This Row],[1Y Return vs Nifty]]-AVERAGE(Table2[1Y Return vs Nifty]))/_xlfn.STDEV.P(Table2[1Y Return vs Nifty])</f>
        <v>-0.99130464467086821</v>
      </c>
      <c r="I605">
        <v>-6.4481982609380797</v>
      </c>
      <c r="J605">
        <f>(Table2[[#This Row],[1M Return vs Nifty]]-AVERAGE(Table2[1M Return vs Nifty]))/_xlfn.STDEV.P(Table2[1M Return vs Nifty])</f>
        <v>-0.46041524826737473</v>
      </c>
      <c r="K605">
        <v>1.2226260259264199</v>
      </c>
      <c r="L605">
        <f>(Table2[[#This Row],[6M Return vs Nifty]]-AVERAGE(Table2[6M Return vs Nifty]))/_xlfn.STDEV.P(Table2[6M Return vs Nifty])</f>
        <v>-3.4475823387897918E-2</v>
      </c>
      <c r="M605">
        <v>-3.5008127461918699</v>
      </c>
      <c r="N605">
        <f>(Table2[[#This Row],[1W Return vs Nifty]]-AVERAGE(Table2[1W Return vs Nifty]))/_xlfn.STDEV.P(Table2[1W Return vs Nifty])</f>
        <v>-1.1476512863745676</v>
      </c>
      <c r="O605">
        <v>1150.98</v>
      </c>
      <c r="P605">
        <v>1182.4172954430101</v>
      </c>
      <c r="Q605">
        <v>1159.6744300656801</v>
      </c>
      <c r="R605">
        <v>26.864077654124099</v>
      </c>
      <c r="S605" s="1">
        <f>(Table2[[#This Row],[Close Price]]-Table2[[#This Row],[20D EMA]])/Table2[[#This Row],[20D EMA]]</f>
        <v>-7.6004795913048026E-2</v>
      </c>
      <c r="T605" s="1">
        <f>(Table2[[#This Row],[Close Price]]-Table2[[#This Row],[50D EMA]])/Table2[[#This Row],[50D EMA]]</f>
        <v>-0.10057134304556661</v>
      </c>
      <c r="U605" s="1">
        <f>(Table2[[#This Row],[Close Price]]-Table2[[#This Row],[200D EMA]])/Table2[[#This Row],[200D EMA]]</f>
        <v>-8.2932267516007144E-2</v>
      </c>
      <c r="V605">
        <v>0.63499620195597595</v>
      </c>
      <c r="W605">
        <v>1055.0999999999999</v>
      </c>
      <c r="X605">
        <v>1104.45</v>
      </c>
      <c r="Y605">
        <v>1050.7</v>
      </c>
      <c r="Z605">
        <v>1117.5</v>
      </c>
      <c r="AA605">
        <v>1050.7</v>
      </c>
      <c r="AB605">
        <v>1252</v>
      </c>
      <c r="AC605" s="1">
        <f>(Table2[[#This Row],[Close Price]]/Table2[[#This Row],[Day Low]])-1</f>
        <v>7.9613306795565109E-3</v>
      </c>
      <c r="AD605" s="1">
        <f>(Table2[[#This Row],[Day High]]/Table2[[#This Row],[Close Price]])-1</f>
        <v>3.8504936530324496E-2</v>
      </c>
      <c r="AE605" s="1">
        <f>(Table2[[#This Row],[Close Price]]/Table2[[#This Row],[Current Week Low]])-1</f>
        <v>1.2182354620728919E-2</v>
      </c>
      <c r="AF605" s="1">
        <f>(Table2[[#This Row],[Current Week High]]/Table2[[#This Row],[Close Price]])-1</f>
        <v>5.0775740479548581E-2</v>
      </c>
      <c r="AG605" s="1">
        <f>(Table2[[#This Row],[Close Price]]/Table2[[#This Row],[Current Month Low]])-1</f>
        <v>1.2182354620728919E-2</v>
      </c>
      <c r="AH605" s="1">
        <f>(Table2[[#This Row],[Current Month High]]/Table2[[#This Row],[Close Price]])-1</f>
        <v>0.17724494593323925</v>
      </c>
      <c r="AI605">
        <v>32.374236013164001</v>
      </c>
      <c r="AJ605">
        <v>13.950498232079701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</v>
      </c>
      <c r="AM605" t="s">
        <v>3151</v>
      </c>
      <c r="AN605">
        <v>-9.35</v>
      </c>
      <c r="AO605" t="s">
        <v>3149</v>
      </c>
      <c r="AP605">
        <v>-5.2073428724948002E-2</v>
      </c>
      <c r="AQ605">
        <f>(Table2[[#This Row],[Sharpe Ratio]]-AVERAGE(Table2[Sharpe Ratio]))/_xlfn.STDEV.P(Table2[Sharpe Ratio])</f>
        <v>-1.2609851865958845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654</v>
      </c>
      <c r="AT605">
        <f>_xlfn.RANK.AVG(Table2[[#This Row],[6M Return vs Nifty Z-Score]],Table2[6M Return vs Nifty Z-Score])</f>
        <v>314</v>
      </c>
      <c r="AU605">
        <f>_xlfn.RANK.AVG(Table2[[#This Row],[Sharpe Ratio Z-Score]],Table2[Sharpe Ratio Z-Score])</f>
        <v>666</v>
      </c>
      <c r="AV605">
        <f>(Table2[[#This Row],[Rank 1Y]]+Table2[[#This Row],[Rank 6M]]+Table2[[#This Row],[Rank Sharpe]])/3</f>
        <v>544.66666666666663</v>
      </c>
    </row>
    <row r="606" spans="1:48" x14ac:dyDescent="0.3">
      <c r="A606" t="s">
        <v>92</v>
      </c>
      <c r="B606" t="s">
        <v>93</v>
      </c>
      <c r="C606" t="s">
        <v>3104</v>
      </c>
      <c r="D606" t="s">
        <v>43</v>
      </c>
      <c r="E606">
        <v>250215.789073925</v>
      </c>
      <c r="F606">
        <v>1569.25</v>
      </c>
      <c r="G606">
        <v>-18.900194477527901</v>
      </c>
      <c r="H606">
        <f>(Table2[[#This Row],[1Y Return vs Nifty]]-AVERAGE(Table2[1Y Return vs Nifty]))/_xlfn.STDEV.P(Table2[1Y Return vs Nifty])</f>
        <v>-0.70552740204561593</v>
      </c>
      <c r="I606">
        <v>-6.3247354876688204</v>
      </c>
      <c r="J606">
        <f>(Table2[[#This Row],[1M Return vs Nifty]]-AVERAGE(Table2[1M Return vs Nifty]))/_xlfn.STDEV.P(Table2[1M Return vs Nifty])</f>
        <v>-0.44738275878882239</v>
      </c>
      <c r="K606">
        <v>-4.48393382025428</v>
      </c>
      <c r="L606">
        <f>(Table2[[#This Row],[6M Return vs Nifty]]-AVERAGE(Table2[6M Return vs Nifty]))/_xlfn.STDEV.P(Table2[6M Return vs Nifty])</f>
        <v>-0.22753577063303704</v>
      </c>
      <c r="M606">
        <v>-3.2915959247722402</v>
      </c>
      <c r="N606">
        <f>(Table2[[#This Row],[1W Return vs Nifty]]-AVERAGE(Table2[1W Return vs Nifty]))/_xlfn.STDEV.P(Table2[1W Return vs Nifty])</f>
        <v>-1.0966292878459298</v>
      </c>
      <c r="O606">
        <v>1699.53</v>
      </c>
      <c r="P606">
        <v>1745.55328585553</v>
      </c>
      <c r="Q606">
        <v>1684.4819463940501</v>
      </c>
      <c r="R606">
        <v>13.906130721342899</v>
      </c>
      <c r="S606" s="1">
        <f>(Table2[[#This Row],[Close Price]]-Table2[[#This Row],[20D EMA]])/Table2[[#This Row],[20D EMA]]</f>
        <v>-7.6656487381805541E-2</v>
      </c>
      <c r="T606" s="1">
        <f>(Table2[[#This Row],[Close Price]]-Table2[[#This Row],[50D EMA]])/Table2[[#This Row],[50D EMA]]</f>
        <v>-0.10100137720466111</v>
      </c>
      <c r="U606" s="1">
        <f>(Table2[[#This Row],[Close Price]]-Table2[[#This Row],[200D EMA]])/Table2[[#This Row],[200D EMA]]</f>
        <v>-6.8407943843343449E-2</v>
      </c>
      <c r="V606">
        <v>0.58838525769748096</v>
      </c>
      <c r="W606">
        <v>1565.25</v>
      </c>
      <c r="X606">
        <v>1596</v>
      </c>
      <c r="Y606">
        <v>1565.25</v>
      </c>
      <c r="Z606">
        <v>1641.95</v>
      </c>
      <c r="AA606">
        <v>1565.25</v>
      </c>
      <c r="AB606">
        <v>1772.15</v>
      </c>
      <c r="AC606" s="1">
        <f>(Table2[[#This Row],[Close Price]]/Table2[[#This Row],[Day Low]])-1</f>
        <v>2.555502315924052E-3</v>
      </c>
      <c r="AD606" s="1">
        <f>(Table2[[#This Row],[Day High]]/Table2[[#This Row],[Close Price]])-1</f>
        <v>1.7046359725983784E-2</v>
      </c>
      <c r="AE606" s="1">
        <f>(Table2[[#This Row],[Close Price]]/Table2[[#This Row],[Current Week Low]])-1</f>
        <v>2.555502315924052E-3</v>
      </c>
      <c r="AF606" s="1">
        <f>(Table2[[#This Row],[Current Week High]]/Table2[[#This Row],[Close Price]])-1</f>
        <v>4.6327863629122223E-2</v>
      </c>
      <c r="AG606" s="1">
        <f>(Table2[[#This Row],[Close Price]]/Table2[[#This Row],[Current Month Low]])-1</f>
        <v>2.555502315924052E-3</v>
      </c>
      <c r="AH606" s="1">
        <f>(Table2[[#This Row],[Current Month High]]/Table2[[#This Row],[Close Price]])-1</f>
        <v>0.12929743508045255</v>
      </c>
      <c r="AI606">
        <v>29.354787318782801</v>
      </c>
      <c r="AJ606">
        <v>10.584545999083799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-0.13</v>
      </c>
      <c r="AM606" t="s">
        <v>3149</v>
      </c>
      <c r="AN606">
        <v>-10.57</v>
      </c>
      <c r="AO606" t="s">
        <v>3149</v>
      </c>
      <c r="AP606">
        <v>-5.9095695063084999E-2</v>
      </c>
      <c r="AQ606">
        <f>(Table2[[#This Row],[Sharpe Ratio]]-AVERAGE(Table2[Sharpe Ratio]))/_xlfn.STDEV.P(Table2[Sharpe Ratio])</f>
        <v>-1.3427702083950641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570</v>
      </c>
      <c r="AT606">
        <f>_xlfn.RANK.AVG(Table2[[#This Row],[6M Return vs Nifty Z-Score]],Table2[6M Return vs Nifty Z-Score])</f>
        <v>391</v>
      </c>
      <c r="AU606">
        <f>_xlfn.RANK.AVG(Table2[[#This Row],[Sharpe Ratio Z-Score]],Table2[Sharpe Ratio Z-Score])</f>
        <v>676</v>
      </c>
      <c r="AV606">
        <f>(Table2[[#This Row],[Rank 1Y]]+Table2[[#This Row],[Rank 6M]]+Table2[[#This Row],[Rank Sharpe]])/3</f>
        <v>545.66666666666663</v>
      </c>
    </row>
    <row r="607" spans="1:48" x14ac:dyDescent="0.3">
      <c r="A607" t="s">
        <v>1065</v>
      </c>
      <c r="B607" t="s">
        <v>1066</v>
      </c>
      <c r="C607" t="s">
        <v>3111</v>
      </c>
      <c r="D607" t="s">
        <v>69</v>
      </c>
      <c r="E607">
        <v>11948.6590986149</v>
      </c>
      <c r="F607">
        <v>334.55</v>
      </c>
      <c r="G607">
        <v>-22.031716007433001</v>
      </c>
      <c r="H607">
        <f>(Table2[[#This Row],[1Y Return vs Nifty]]-AVERAGE(Table2[1Y Return vs Nifty]))/_xlfn.STDEV.P(Table2[1Y Return vs Nifty])</f>
        <v>-0.76921830200334684</v>
      </c>
      <c r="I607">
        <v>2.05847935712795</v>
      </c>
      <c r="J607">
        <f>(Table2[[#This Row],[1M Return vs Nifty]]-AVERAGE(Table2[1M Return vs Nifty]))/_xlfn.STDEV.P(Table2[1M Return vs Nifty])</f>
        <v>0.43753304512711821</v>
      </c>
      <c r="K607">
        <v>-0.41920455211018598</v>
      </c>
      <c r="L607">
        <f>(Table2[[#This Row],[6M Return vs Nifty]]-AVERAGE(Table2[6M Return vs Nifty]))/_xlfn.STDEV.P(Table2[6M Return vs Nifty])</f>
        <v>-9.0020973763101114E-2</v>
      </c>
      <c r="M607">
        <v>3.8879703361821099</v>
      </c>
      <c r="N607">
        <f>(Table2[[#This Row],[1W Return vs Nifty]]-AVERAGE(Table2[1W Return vs Nifty]))/_xlfn.STDEV.P(Table2[1W Return vs Nifty])</f>
        <v>0.65426156651775513</v>
      </c>
      <c r="O607">
        <v>343.61</v>
      </c>
      <c r="P607">
        <v>346.864824985599</v>
      </c>
      <c r="Q607">
        <v>345.30757683598603</v>
      </c>
      <c r="R607">
        <v>38.149672820497301</v>
      </c>
      <c r="S607" s="1">
        <f>(Table2[[#This Row],[Close Price]]-Table2[[#This Row],[20D EMA]])/Table2[[#This Row],[20D EMA]]</f>
        <v>-2.6367102238002392E-2</v>
      </c>
      <c r="T607" s="1">
        <f>(Table2[[#This Row],[Close Price]]-Table2[[#This Row],[50D EMA]])/Table2[[#This Row],[50D EMA]]</f>
        <v>-3.5503239586516938E-2</v>
      </c>
      <c r="U607" s="1">
        <f>(Table2[[#This Row],[Close Price]]-Table2[[#This Row],[200D EMA]])/Table2[[#This Row],[200D EMA]]</f>
        <v>-3.1153607848853088E-2</v>
      </c>
      <c r="V607">
        <v>0.15859683303489999</v>
      </c>
      <c r="W607">
        <v>329.85</v>
      </c>
      <c r="X607">
        <v>337</v>
      </c>
      <c r="Y607">
        <v>327.7</v>
      </c>
      <c r="Z607">
        <v>343.45</v>
      </c>
      <c r="AA607">
        <v>327.39999999999998</v>
      </c>
      <c r="AB607">
        <v>362.65</v>
      </c>
      <c r="AC607" s="1">
        <f>(Table2[[#This Row],[Close Price]]/Table2[[#This Row],[Day Low]])-1</f>
        <v>1.4248901015613047E-2</v>
      </c>
      <c r="AD607" s="1">
        <f>(Table2[[#This Row],[Day High]]/Table2[[#This Row],[Close Price]])-1</f>
        <v>7.3232700642653636E-3</v>
      </c>
      <c r="AE607" s="1">
        <f>(Table2[[#This Row],[Close Price]]/Table2[[#This Row],[Current Week Low]])-1</f>
        <v>2.0903265181568598E-2</v>
      </c>
      <c r="AF607" s="1">
        <f>(Table2[[#This Row],[Current Week High]]/Table2[[#This Row],[Close Price]])-1</f>
        <v>2.6602899417127457E-2</v>
      </c>
      <c r="AG607" s="1">
        <f>(Table2[[#This Row],[Close Price]]/Table2[[#This Row],[Current Month Low]])-1</f>
        <v>2.1838729383017785E-2</v>
      </c>
      <c r="AH607" s="1">
        <f>(Table2[[#This Row],[Current Month High]]/Table2[[#This Row],[Close Price]])-1</f>
        <v>8.3993424002391182E-2</v>
      </c>
      <c r="AI607">
        <v>18.965774921536301</v>
      </c>
      <c r="AJ607">
        <v>14.8472365259183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0.12</v>
      </c>
      <c r="AM607" t="s">
        <v>3150</v>
      </c>
      <c r="AN607">
        <v>-7.25</v>
      </c>
      <c r="AO607" t="s">
        <v>3149</v>
      </c>
      <c r="AP607">
        <v>-9.9005249141505006E-2</v>
      </c>
      <c r="AQ607">
        <f>(Table2[[#This Row],[Sharpe Ratio]]-AVERAGE(Table2[Sharpe Ratio]))/_xlfn.STDEV.P(Table2[Sharpe Ratio])</f>
        <v>-1.8075779489634827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592</v>
      </c>
      <c r="AT607">
        <f>_xlfn.RANK.AVG(Table2[[#This Row],[6M Return vs Nifty Z-Score]],Table2[6M Return vs Nifty Z-Score])</f>
        <v>336</v>
      </c>
      <c r="AU607">
        <f>_xlfn.RANK.AVG(Table2[[#This Row],[Sharpe Ratio Z-Score]],Table2[Sharpe Ratio Z-Score])</f>
        <v>711</v>
      </c>
      <c r="AV607">
        <f>(Table2[[#This Row],[Rank 1Y]]+Table2[[#This Row],[Rank 6M]]+Table2[[#This Row],[Rank Sharpe]])/3</f>
        <v>546.33333333333337</v>
      </c>
    </row>
    <row r="608" spans="1:48" x14ac:dyDescent="0.3">
      <c r="A608" t="s">
        <v>788</v>
      </c>
      <c r="B608" t="s">
        <v>789</v>
      </c>
      <c r="C608" t="s">
        <v>3104</v>
      </c>
      <c r="D608" t="s">
        <v>54</v>
      </c>
      <c r="E608">
        <v>18770.52713925</v>
      </c>
      <c r="F608">
        <v>641.75</v>
      </c>
      <c r="G608">
        <v>-38.840333758859302</v>
      </c>
      <c r="H608">
        <f>(Table2[[#This Row],[1Y Return vs Nifty]]-AVERAGE(Table2[1Y Return vs Nifty]))/_xlfn.STDEV.P(Table2[1Y Return vs Nifty])</f>
        <v>-1.1110827859005001</v>
      </c>
      <c r="I608">
        <v>-23.120099888494799</v>
      </c>
      <c r="J608">
        <f>(Table2[[#This Row],[1M Return vs Nifty]]-AVERAGE(Table2[1M Return vs Nifty]))/_xlfn.STDEV.P(Table2[1M Return vs Nifty])</f>
        <v>-2.2202686582886813</v>
      </c>
      <c r="K608">
        <v>-15.8948340949452</v>
      </c>
      <c r="L608">
        <f>(Table2[[#This Row],[6M Return vs Nifty]]-AVERAGE(Table2[6M Return vs Nifty]))/_xlfn.STDEV.P(Table2[6M Return vs Nifty])</f>
        <v>-0.61358057949030209</v>
      </c>
      <c r="M608">
        <v>-0.41876790758627302</v>
      </c>
      <c r="N608">
        <f>(Table2[[#This Row],[1W Return vs Nifty]]-AVERAGE(Table2[1W Return vs Nifty]))/_xlfn.STDEV.P(Table2[1W Return vs Nifty])</f>
        <v>-0.39602870577371263</v>
      </c>
      <c r="O608">
        <v>697.66</v>
      </c>
      <c r="P608">
        <v>743.58741988652798</v>
      </c>
      <c r="Q608">
        <v>746.11296116662004</v>
      </c>
      <c r="R608">
        <v>27.434746927574299</v>
      </c>
      <c r="S608" s="1">
        <f>(Table2[[#This Row],[Close Price]]-Table2[[#This Row],[20D EMA]])/Table2[[#This Row],[20D EMA]]</f>
        <v>-8.0139322879339461E-2</v>
      </c>
      <c r="T608" s="1">
        <f>(Table2[[#This Row],[Close Price]]-Table2[[#This Row],[50D EMA]])/Table2[[#This Row],[50D EMA]]</f>
        <v>-0.13695419955069768</v>
      </c>
      <c r="U608" s="1">
        <f>(Table2[[#This Row],[Close Price]]-Table2[[#This Row],[200D EMA]])/Table2[[#This Row],[200D EMA]]</f>
        <v>-0.13987555048425698</v>
      </c>
      <c r="V608">
        <v>0.43836362953360702</v>
      </c>
      <c r="W608">
        <v>626.15</v>
      </c>
      <c r="X608">
        <v>644.54999999999995</v>
      </c>
      <c r="Y608">
        <v>626</v>
      </c>
      <c r="Z608">
        <v>650</v>
      </c>
      <c r="AA608">
        <v>626</v>
      </c>
      <c r="AB608">
        <v>729</v>
      </c>
      <c r="AC608" s="1">
        <f>(Table2[[#This Row],[Close Price]]/Table2[[#This Row],[Day Low]])-1</f>
        <v>2.4914157949373239E-2</v>
      </c>
      <c r="AD608" s="1">
        <f>(Table2[[#This Row],[Day High]]/Table2[[#This Row],[Close Price]])-1</f>
        <v>4.3630697312035949E-3</v>
      </c>
      <c r="AE608" s="1">
        <f>(Table2[[#This Row],[Close Price]]/Table2[[#This Row],[Current Week Low]])-1</f>
        <v>2.515974440894575E-2</v>
      </c>
      <c r="AF608" s="1">
        <f>(Table2[[#This Row],[Current Week High]]/Table2[[#This Row],[Close Price]])-1</f>
        <v>1.2855473315153798E-2</v>
      </c>
      <c r="AG608" s="1">
        <f>(Table2[[#This Row],[Close Price]]/Table2[[#This Row],[Current Month Low]])-1</f>
        <v>2.515974440894575E-2</v>
      </c>
      <c r="AH608" s="1">
        <f>(Table2[[#This Row],[Current Month High]]/Table2[[#This Row],[Close Price]])-1</f>
        <v>0.13595636930268795</v>
      </c>
      <c r="AI608">
        <v>47.058823529411697</v>
      </c>
      <c r="AJ608">
        <v>6.9494208815932001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-0.14000000000000001</v>
      </c>
      <c r="AM608" t="s">
        <v>3149</v>
      </c>
      <c r="AN608">
        <v>-10.45</v>
      </c>
      <c r="AO608" t="s">
        <v>3149</v>
      </c>
      <c r="AP608">
        <v>2.4755132314093001E-2</v>
      </c>
      <c r="AQ608">
        <f>(Table2[[#This Row],[Sharpe Ratio]]-AVERAGE(Table2[Sharpe Ratio]))/_xlfn.STDEV.P(Table2[Sharpe Ratio])</f>
        <v>-0.36619919631620473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681</v>
      </c>
      <c r="AT608">
        <f>_xlfn.RANK.AVG(Table2[[#This Row],[6M Return vs Nifty Z-Score]],Table2[6M Return vs Nifty Z-Score])</f>
        <v>525</v>
      </c>
      <c r="AU608">
        <f>_xlfn.RANK.AVG(Table2[[#This Row],[Sharpe Ratio Z-Score]],Table2[Sharpe Ratio Z-Score])</f>
        <v>435</v>
      </c>
      <c r="AV608">
        <f>(Table2[[#This Row],[Rank 1Y]]+Table2[[#This Row],[Rank 6M]]+Table2[[#This Row],[Rank Sharpe]])/3</f>
        <v>547</v>
      </c>
    </row>
    <row r="609" spans="1:48" x14ac:dyDescent="0.3">
      <c r="A609" t="s">
        <v>60</v>
      </c>
      <c r="B609" t="s">
        <v>61</v>
      </c>
      <c r="C609" t="s">
        <v>3104</v>
      </c>
      <c r="D609" t="s">
        <v>24</v>
      </c>
      <c r="E609">
        <v>345363.9944965</v>
      </c>
      <c r="F609">
        <v>1737.1</v>
      </c>
      <c r="G609">
        <v>-20.260085381311502</v>
      </c>
      <c r="H609">
        <f>(Table2[[#This Row],[1Y Return vs Nifty]]-AVERAGE(Table2[1Y Return vs Nifty]))/_xlfn.STDEV.P(Table2[1Y Return vs Nifty])</f>
        <v>-0.73318573831416278</v>
      </c>
      <c r="I609">
        <v>-0.88319380683107795</v>
      </c>
      <c r="J609">
        <f>(Table2[[#This Row],[1M Return vs Nifty]]-AVERAGE(Table2[1M Return vs Nifty]))/_xlfn.STDEV.P(Table2[1M Return vs Nifty])</f>
        <v>0.12701576495047517</v>
      </c>
      <c r="K609">
        <v>-1.35586898510978</v>
      </c>
      <c r="L609">
        <f>(Table2[[#This Row],[6M Return vs Nifty]]-AVERAGE(Table2[6M Return vs Nifty]))/_xlfn.STDEV.P(Table2[6M Return vs Nifty])</f>
        <v>-0.12170948503707429</v>
      </c>
      <c r="M609">
        <v>2.9953981583787699</v>
      </c>
      <c r="N609">
        <f>(Table2[[#This Row],[1W Return vs Nifty]]-AVERAGE(Table2[1W Return vs Nifty]))/_xlfn.STDEV.P(Table2[1W Return vs Nifty])</f>
        <v>0.43658874253749302</v>
      </c>
      <c r="O609">
        <v>1748.15</v>
      </c>
      <c r="P609">
        <v>1778.88426982136</v>
      </c>
      <c r="Q609">
        <v>1783.0890531996299</v>
      </c>
      <c r="R609">
        <v>49.884194173023999</v>
      </c>
      <c r="S609" s="1">
        <f>(Table2[[#This Row],[Close Price]]-Table2[[#This Row],[20D EMA]])/Table2[[#This Row],[20D EMA]]</f>
        <v>-6.3209678803307391E-3</v>
      </c>
      <c r="T609" s="1">
        <f>(Table2[[#This Row],[Close Price]]-Table2[[#This Row],[50D EMA]])/Table2[[#This Row],[50D EMA]]</f>
        <v>-2.3489032159217525E-2</v>
      </c>
      <c r="U609" s="1">
        <f>(Table2[[#This Row],[Close Price]]-Table2[[#This Row],[200D EMA]])/Table2[[#This Row],[200D EMA]]</f>
        <v>-2.5791787077098494E-2</v>
      </c>
      <c r="V609">
        <v>0.71910685212221803</v>
      </c>
      <c r="W609">
        <v>1703.75</v>
      </c>
      <c r="X609">
        <v>1740.75</v>
      </c>
      <c r="Y609">
        <v>1699.7</v>
      </c>
      <c r="Z609">
        <v>1740.75</v>
      </c>
      <c r="AA609">
        <v>1679.05</v>
      </c>
      <c r="AB609">
        <v>1768.45</v>
      </c>
      <c r="AC609" s="1">
        <f>(Table2[[#This Row],[Close Price]]/Table2[[#This Row],[Day Low]])-1</f>
        <v>1.9574468085106433E-2</v>
      </c>
      <c r="AD609" s="1">
        <f>(Table2[[#This Row],[Day High]]/Table2[[#This Row],[Close Price]])-1</f>
        <v>2.1012031546832066E-3</v>
      </c>
      <c r="AE609" s="1">
        <f>(Table2[[#This Row],[Close Price]]/Table2[[#This Row],[Current Week Low]])-1</f>
        <v>2.2003883038183236E-2</v>
      </c>
      <c r="AF609" s="1">
        <f>(Table2[[#This Row],[Current Week High]]/Table2[[#This Row],[Close Price]])-1</f>
        <v>2.1012031546832066E-3</v>
      </c>
      <c r="AG609" s="1">
        <f>(Table2[[#This Row],[Close Price]]/Table2[[#This Row],[Current Month Low]])-1</f>
        <v>3.4573121705726351E-2</v>
      </c>
      <c r="AH609" s="1">
        <f>(Table2[[#This Row],[Current Month High]]/Table2[[#This Row],[Close Price]])-1</f>
        <v>1.8047320246387777E-2</v>
      </c>
      <c r="AI609">
        <v>11.795521271083899</v>
      </c>
      <c r="AJ609">
        <v>12.5174077792531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</v>
      </c>
      <c r="AM609" t="s">
        <v>3151</v>
      </c>
      <c r="AN609">
        <v>-0.42</v>
      </c>
      <c r="AO609" t="s">
        <v>3149</v>
      </c>
      <c r="AP609">
        <v>-0.109768863702827</v>
      </c>
      <c r="AQ609">
        <f>(Table2[[#This Row],[Sharpe Ratio]]-AVERAGE(Table2[Sharpe Ratio]))/_xlfn.STDEV.P(Table2[Sharpe Ratio])</f>
        <v>-1.9329366877448473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579</v>
      </c>
      <c r="AT609">
        <f>_xlfn.RANK.AVG(Table2[[#This Row],[6M Return vs Nifty Z-Score]],Table2[6M Return vs Nifty Z-Score])</f>
        <v>349</v>
      </c>
      <c r="AU609">
        <f>_xlfn.RANK.AVG(Table2[[#This Row],[Sharpe Ratio Z-Score]],Table2[Sharpe Ratio Z-Score])</f>
        <v>716</v>
      </c>
      <c r="AV609">
        <f>(Table2[[#This Row],[Rank 1Y]]+Table2[[#This Row],[Rank 6M]]+Table2[[#This Row],[Rank Sharpe]])/3</f>
        <v>548</v>
      </c>
    </row>
    <row r="610" spans="1:48" x14ac:dyDescent="0.3">
      <c r="A610" t="s">
        <v>1965</v>
      </c>
      <c r="B610" t="s">
        <v>1966</v>
      </c>
      <c r="C610" t="s">
        <v>3120</v>
      </c>
      <c r="D610" t="s">
        <v>463</v>
      </c>
      <c r="E610">
        <v>3389.15945844</v>
      </c>
      <c r="F610">
        <v>21.98</v>
      </c>
      <c r="G610">
        <v>-38.376780568460397</v>
      </c>
      <c r="H610">
        <f>(Table2[[#This Row],[1Y Return vs Nifty]]-AVERAGE(Table2[1Y Return vs Nifty]))/_xlfn.STDEV.P(Table2[1Y Return vs Nifty])</f>
        <v>-1.1016547428253252</v>
      </c>
      <c r="I610">
        <v>-0.27650406672641797</v>
      </c>
      <c r="J610">
        <f>(Table2[[#This Row],[1M Return vs Nifty]]-AVERAGE(Table2[1M Return vs Nifty]))/_xlfn.STDEV.P(Table2[1M Return vs Nifty])</f>
        <v>0.19105675030414151</v>
      </c>
      <c r="K610">
        <v>-7.8700975563000899</v>
      </c>
      <c r="L610">
        <f>(Table2[[#This Row],[6M Return vs Nifty]]-AVERAGE(Table2[6M Return vs Nifty]))/_xlfn.STDEV.P(Table2[6M Return vs Nifty])</f>
        <v>-0.34209385989621005</v>
      </c>
      <c r="M610">
        <v>5.6481149728075399</v>
      </c>
      <c r="N610">
        <f>(Table2[[#This Row],[1W Return vs Nifty]]-AVERAGE(Table2[1W Return vs Nifty]))/_xlfn.STDEV.P(Table2[1W Return vs Nifty])</f>
        <v>1.0835104980841452</v>
      </c>
      <c r="O610">
        <v>22.71</v>
      </c>
      <c r="P610">
        <v>22.831684520332399</v>
      </c>
      <c r="Q610">
        <v>23.599820284958898</v>
      </c>
      <c r="R610">
        <v>41.399725114239999</v>
      </c>
      <c r="S610" s="1">
        <f>(Table2[[#This Row],[Close Price]]-Table2[[#This Row],[20D EMA]])/Table2[[#This Row],[20D EMA]]</f>
        <v>-3.2144429766622649E-2</v>
      </c>
      <c r="T610" s="1">
        <f>(Table2[[#This Row],[Close Price]]-Table2[[#This Row],[50D EMA]])/Table2[[#This Row],[50D EMA]]</f>
        <v>-3.7302745646031678E-2</v>
      </c>
      <c r="U610" s="1">
        <f>(Table2[[#This Row],[Close Price]]-Table2[[#This Row],[200D EMA]])/Table2[[#This Row],[200D EMA]]</f>
        <v>-6.8636975426091429E-2</v>
      </c>
      <c r="V610">
        <v>0.27098015758010302</v>
      </c>
      <c r="W610">
        <v>21.81</v>
      </c>
      <c r="X610">
        <v>23.09</v>
      </c>
      <c r="Y610">
        <v>21.81</v>
      </c>
      <c r="Z610">
        <v>23.77</v>
      </c>
      <c r="AA610">
        <v>21.65</v>
      </c>
      <c r="AB610">
        <v>25.15</v>
      </c>
      <c r="AC610" s="1">
        <f>(Table2[[#This Row],[Close Price]]/Table2[[#This Row],[Day Low]])-1</f>
        <v>7.7945896377809021E-3</v>
      </c>
      <c r="AD610" s="1">
        <f>(Table2[[#This Row],[Day High]]/Table2[[#This Row],[Close Price]])-1</f>
        <v>5.0500454959053753E-2</v>
      </c>
      <c r="AE610" s="1">
        <f>(Table2[[#This Row],[Close Price]]/Table2[[#This Row],[Current Week Low]])-1</f>
        <v>7.7945896377809021E-3</v>
      </c>
      <c r="AF610" s="1">
        <f>(Table2[[#This Row],[Current Week High]]/Table2[[#This Row],[Close Price]])-1</f>
        <v>8.143767060964513E-2</v>
      </c>
      <c r="AG610" s="1">
        <f>(Table2[[#This Row],[Close Price]]/Table2[[#This Row],[Current Month Low]])-1</f>
        <v>1.5242494226328063E-2</v>
      </c>
      <c r="AH610" s="1">
        <f>(Table2[[#This Row],[Current Month High]]/Table2[[#This Row],[Close Price]])-1</f>
        <v>0.14422202001819828</v>
      </c>
      <c r="AI610">
        <v>105.414012738853</v>
      </c>
      <c r="AJ610">
        <v>31.616766467065801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-0.06</v>
      </c>
      <c r="AM610" t="s">
        <v>3149</v>
      </c>
      <c r="AN610">
        <v>-3.85</v>
      </c>
      <c r="AO610" t="s">
        <v>3149</v>
      </c>
      <c r="AQ610">
        <f>(Table2[[#This Row],[Sharpe Ratio]]-AVERAGE(Table2[Sharpe Ratio]))/_xlfn.STDEV.P(Table2[Sharpe Ratio])</f>
        <v>-0.65451053890290556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677</v>
      </c>
      <c r="AT610">
        <f>_xlfn.RANK.AVG(Table2[[#This Row],[6M Return vs Nifty Z-Score]],Table2[6M Return vs Nifty Z-Score])</f>
        <v>438</v>
      </c>
      <c r="AU610">
        <f>_xlfn.RANK.AVG(Table2[[#This Row],[Sharpe Ratio Z-Score]],Table2[Sharpe Ratio Z-Score])</f>
        <v>534</v>
      </c>
      <c r="AV610">
        <f>(Table2[[#This Row],[Rank 1Y]]+Table2[[#This Row],[Rank 6M]]+Table2[[#This Row],[Rank Sharpe]])/3</f>
        <v>549.66666666666663</v>
      </c>
    </row>
    <row r="611" spans="1:48" x14ac:dyDescent="0.3">
      <c r="A611" t="s">
        <v>1260</v>
      </c>
      <c r="B611" t="s">
        <v>1261</v>
      </c>
      <c r="C611" t="s">
        <v>3116</v>
      </c>
      <c r="D611" t="s">
        <v>111</v>
      </c>
      <c r="E611">
        <v>8788.1548669200001</v>
      </c>
      <c r="F611">
        <v>735.6</v>
      </c>
      <c r="G611">
        <v>-29.707357882520402</v>
      </c>
      <c r="H611">
        <f>(Table2[[#This Row],[1Y Return vs Nifty]]-AVERAGE(Table2[1Y Return vs Nifty]))/_xlfn.STDEV.P(Table2[1Y Return vs Nifty])</f>
        <v>-0.92533044560798494</v>
      </c>
      <c r="I611">
        <v>13.889805365383401</v>
      </c>
      <c r="J611">
        <f>(Table2[[#This Row],[1M Return vs Nifty]]-AVERAGE(Table2[1M Return vs Nifty]))/_xlfn.STDEV.P(Table2[1M Return vs Nifty])</f>
        <v>1.6864247364196558</v>
      </c>
      <c r="K611">
        <v>0.57864121630980103</v>
      </c>
      <c r="L611">
        <f>(Table2[[#This Row],[6M Return vs Nifty]]-AVERAGE(Table2[6M Return vs Nifty]))/_xlfn.STDEV.P(Table2[6M Return vs Nifty])</f>
        <v>-5.6262622566822809E-2</v>
      </c>
      <c r="M611">
        <v>6.2970371050397098</v>
      </c>
      <c r="N611">
        <f>(Table2[[#This Row],[1W Return vs Nifty]]-AVERAGE(Table2[1W Return vs Nifty]))/_xlfn.STDEV.P(Table2[1W Return vs Nifty])</f>
        <v>1.2417640450565579</v>
      </c>
      <c r="O611">
        <v>689.54</v>
      </c>
      <c r="P611">
        <v>680.11743641772</v>
      </c>
      <c r="Q611">
        <v>692.61552188850999</v>
      </c>
      <c r="R611">
        <v>79.117443576393597</v>
      </c>
      <c r="S611" s="1">
        <f>(Table2[[#This Row],[Close Price]]-Table2[[#This Row],[20D EMA]])/Table2[[#This Row],[20D EMA]]</f>
        <v>6.6798155291933836E-2</v>
      </c>
      <c r="T611" s="1">
        <f>(Table2[[#This Row],[Close Price]]-Table2[[#This Row],[50D EMA]])/Table2[[#This Row],[50D EMA]]</f>
        <v>8.1577916711729911E-2</v>
      </c>
      <c r="U611" s="1">
        <f>(Table2[[#This Row],[Close Price]]-Table2[[#This Row],[200D EMA]])/Table2[[#This Row],[200D EMA]]</f>
        <v>6.2061095590648957E-2</v>
      </c>
      <c r="V611">
        <v>1.0954712475964199</v>
      </c>
      <c r="W611">
        <v>721.1</v>
      </c>
      <c r="X611">
        <v>740</v>
      </c>
      <c r="Y611">
        <v>702.7</v>
      </c>
      <c r="Z611">
        <v>746.4</v>
      </c>
      <c r="AA611">
        <v>651</v>
      </c>
      <c r="AB611">
        <v>746.4</v>
      </c>
      <c r="AC611" s="1">
        <f>(Table2[[#This Row],[Close Price]]/Table2[[#This Row],[Day Low]])-1</f>
        <v>2.0108168076549804E-2</v>
      </c>
      <c r="AD611" s="1">
        <f>(Table2[[#This Row],[Day High]]/Table2[[#This Row],[Close Price]])-1</f>
        <v>5.9815116911363653E-3</v>
      </c>
      <c r="AE611" s="1">
        <f>(Table2[[#This Row],[Close Price]]/Table2[[#This Row],[Current Week Low]])-1</f>
        <v>4.6819410843887743E-2</v>
      </c>
      <c r="AF611" s="1">
        <f>(Table2[[#This Row],[Current Week High]]/Table2[[#This Row],[Close Price]])-1</f>
        <v>1.4681892332789603E-2</v>
      </c>
      <c r="AG611" s="1">
        <f>(Table2[[#This Row],[Close Price]]/Table2[[#This Row],[Current Month Low]])-1</f>
        <v>0.12995391705069137</v>
      </c>
      <c r="AH611" s="1">
        <f>(Table2[[#This Row],[Current Month High]]/Table2[[#This Row],[Close Price]])-1</f>
        <v>1.4681892332789603E-2</v>
      </c>
      <c r="AI611">
        <v>15.415986949429</v>
      </c>
      <c r="AJ611">
        <v>22.886735716672199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0.13</v>
      </c>
      <c r="AM611" t="s">
        <v>3150</v>
      </c>
      <c r="AN611">
        <v>8.3000000000000007</v>
      </c>
      <c r="AO611" t="s">
        <v>3150</v>
      </c>
      <c r="AP611">
        <v>-7.4723054859462998E-2</v>
      </c>
      <c r="AQ611">
        <f>(Table2[[#This Row],[Sharpe Ratio]]-AVERAGE(Table2[Sharpe Ratio]))/_xlfn.STDEV.P(Table2[Sharpe Ratio])</f>
        <v>-1.524774692427419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637</v>
      </c>
      <c r="AT611">
        <f>_xlfn.RANK.AVG(Table2[[#This Row],[6M Return vs Nifty Z-Score]],Table2[6M Return vs Nifty Z-Score])</f>
        <v>322</v>
      </c>
      <c r="AU611">
        <f>_xlfn.RANK.AVG(Table2[[#This Row],[Sharpe Ratio Z-Score]],Table2[Sharpe Ratio Z-Score])</f>
        <v>691</v>
      </c>
      <c r="AV611">
        <f>(Table2[[#This Row],[Rank 1Y]]+Table2[[#This Row],[Rank 6M]]+Table2[[#This Row],[Rank Sharpe]])/3</f>
        <v>550</v>
      </c>
    </row>
    <row r="612" spans="1:48" x14ac:dyDescent="0.3">
      <c r="A612" t="s">
        <v>1078</v>
      </c>
      <c r="B612" t="s">
        <v>1079</v>
      </c>
      <c r="C612" t="s">
        <v>3104</v>
      </c>
      <c r="D612" t="s">
        <v>565</v>
      </c>
      <c r="E612">
        <v>11647.091805765</v>
      </c>
      <c r="F612">
        <v>159.69999999999999</v>
      </c>
      <c r="G612">
        <v>-27.5409529427656</v>
      </c>
      <c r="H612">
        <f>(Table2[[#This Row],[1Y Return vs Nifty]]-AVERAGE(Table2[1Y Return vs Nifty]))/_xlfn.STDEV.P(Table2[1Y Return vs Nifty])</f>
        <v>-0.88126870789735889</v>
      </c>
      <c r="I612">
        <v>9.4079800712333199</v>
      </c>
      <c r="J612">
        <f>(Table2[[#This Row],[1M Return vs Nifty]]-AVERAGE(Table2[1M Return vs Nifty]))/_xlfn.STDEV.P(Table2[1M Return vs Nifty])</f>
        <v>1.2133320021155571</v>
      </c>
      <c r="K612">
        <v>-5.6981025188902796</v>
      </c>
      <c r="L612">
        <f>(Table2[[#This Row],[6M Return vs Nifty]]-AVERAGE(Table2[6M Return vs Nifty]))/_xlfn.STDEV.P(Table2[6M Return vs Nifty])</f>
        <v>-0.26861259296098478</v>
      </c>
      <c r="M612">
        <v>12.1236276349983</v>
      </c>
      <c r="N612">
        <f>(Table2[[#This Row],[1W Return vs Nifty]]-AVERAGE(Table2[1W Return vs Nifty]))/_xlfn.STDEV.P(Table2[1W Return vs Nifty])</f>
        <v>2.6627028177102807</v>
      </c>
      <c r="O612">
        <v>145.01</v>
      </c>
      <c r="P612">
        <v>149.64171478621</v>
      </c>
      <c r="Q612">
        <v>159.08935517942101</v>
      </c>
      <c r="R612">
        <v>74.078495523575896</v>
      </c>
      <c r="S612" s="1">
        <f>(Table2[[#This Row],[Close Price]]-Table2[[#This Row],[20D EMA]])/Table2[[#This Row],[20D EMA]]</f>
        <v>0.1013033583890766</v>
      </c>
      <c r="T612" s="1">
        <f>(Table2[[#This Row],[Close Price]]-Table2[[#This Row],[50D EMA]])/Table2[[#This Row],[50D EMA]]</f>
        <v>6.7215784236100529E-2</v>
      </c>
      <c r="U612" s="1">
        <f>(Table2[[#This Row],[Close Price]]-Table2[[#This Row],[200D EMA]])/Table2[[#This Row],[200D EMA]]</f>
        <v>3.8383763633355471E-3</v>
      </c>
      <c r="V612">
        <v>1.27556732750121</v>
      </c>
      <c r="W612">
        <v>147.76</v>
      </c>
      <c r="X612">
        <v>161.88</v>
      </c>
      <c r="Y612">
        <v>130.69</v>
      </c>
      <c r="Z612">
        <v>161.88</v>
      </c>
      <c r="AA612">
        <v>130.69</v>
      </c>
      <c r="AB612">
        <v>161.88</v>
      </c>
      <c r="AC612" s="1">
        <f>(Table2[[#This Row],[Close Price]]/Table2[[#This Row],[Day Low]])-1</f>
        <v>8.0806713589604673E-2</v>
      </c>
      <c r="AD612" s="1">
        <f>(Table2[[#This Row],[Day High]]/Table2[[#This Row],[Close Price]])-1</f>
        <v>1.3650594865372678E-2</v>
      </c>
      <c r="AE612" s="1">
        <f>(Table2[[#This Row],[Close Price]]/Table2[[#This Row],[Current Week Low]])-1</f>
        <v>0.22197566761037568</v>
      </c>
      <c r="AF612" s="1">
        <f>(Table2[[#This Row],[Current Week High]]/Table2[[#This Row],[Close Price]])-1</f>
        <v>1.3650594865372678E-2</v>
      </c>
      <c r="AG612" s="1">
        <f>(Table2[[#This Row],[Close Price]]/Table2[[#This Row],[Current Month Low]])-1</f>
        <v>0.22197566761037568</v>
      </c>
      <c r="AH612" s="1">
        <f>(Table2[[#This Row],[Current Month High]]/Table2[[#This Row],[Close Price]])-1</f>
        <v>1.3650594865372678E-2</v>
      </c>
      <c r="AI612">
        <v>31.056592534222599</v>
      </c>
      <c r="AJ612">
        <v>22.1975667610375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0.01</v>
      </c>
      <c r="AM612" t="s">
        <v>3150</v>
      </c>
      <c r="AN612">
        <v>9.9499999999999993</v>
      </c>
      <c r="AO612" t="s">
        <v>3150</v>
      </c>
      <c r="AP612">
        <v>-3.3336757622508997E-2</v>
      </c>
      <c r="AQ612">
        <f>(Table2[[#This Row],[Sharpe Ratio]]-AVERAGE(Table2[Sharpe Ratio]))/_xlfn.STDEV.P(Table2[Sharpe Ratio])</f>
        <v>-1.0427680212578387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626</v>
      </c>
      <c r="AT612">
        <f>_xlfn.RANK.AVG(Table2[[#This Row],[6M Return vs Nifty Z-Score]],Table2[6M Return vs Nifty Z-Score])</f>
        <v>405</v>
      </c>
      <c r="AU612">
        <f>_xlfn.RANK.AVG(Table2[[#This Row],[Sharpe Ratio Z-Score]],Table2[Sharpe Ratio Z-Score])</f>
        <v>623</v>
      </c>
      <c r="AV612">
        <f>(Table2[[#This Row],[Rank 1Y]]+Table2[[#This Row],[Rank 6M]]+Table2[[#This Row],[Rank Sharpe]])/3</f>
        <v>551.33333333333337</v>
      </c>
    </row>
    <row r="613" spans="1:48" x14ac:dyDescent="0.3">
      <c r="A613" t="s">
        <v>1547</v>
      </c>
      <c r="B613" t="s">
        <v>1548</v>
      </c>
      <c r="C613" t="s">
        <v>3116</v>
      </c>
      <c r="D613" t="s">
        <v>276</v>
      </c>
      <c r="E613">
        <v>6142.5139853299997</v>
      </c>
      <c r="F613">
        <v>159.65</v>
      </c>
      <c r="G613">
        <v>-40.778601508063602</v>
      </c>
      <c r="H613">
        <f>(Table2[[#This Row],[1Y Return vs Nifty]]-AVERAGE(Table2[1Y Return vs Nifty]))/_xlfn.STDEV.P(Table2[1Y Return vs Nifty])</f>
        <v>-1.1505045226271859</v>
      </c>
      <c r="I613">
        <v>-14.1208164005235</v>
      </c>
      <c r="J613">
        <f>(Table2[[#This Row],[1M Return vs Nifty]]-AVERAGE(Table2[1M Return vs Nifty]))/_xlfn.STDEV.P(Table2[1M Return vs Nifty])</f>
        <v>-1.2703218503086418</v>
      </c>
      <c r="K613">
        <v>-31.534213609225301</v>
      </c>
      <c r="L613">
        <f>(Table2[[#This Row],[6M Return vs Nifty]]-AVERAGE(Table2[6M Return vs Nifty]))/_xlfn.STDEV.P(Table2[6M Return vs Nifty])</f>
        <v>-1.1426800484101656</v>
      </c>
      <c r="M613">
        <v>4.2906375972419397</v>
      </c>
      <c r="N613">
        <f>(Table2[[#This Row],[1W Return vs Nifty]]-AVERAGE(Table2[1W Return vs Nifty]))/_xlfn.STDEV.P(Table2[1W Return vs Nifty])</f>
        <v>0.75246059402385601</v>
      </c>
      <c r="O613">
        <v>183.45</v>
      </c>
      <c r="P613">
        <v>196.995743916761</v>
      </c>
      <c r="Q613">
        <v>202.413368068095</v>
      </c>
      <c r="R613">
        <v>25.320414861862499</v>
      </c>
      <c r="S613" s="1">
        <f>(Table2[[#This Row],[Close Price]]-Table2[[#This Row],[20D EMA]])/Table2[[#This Row],[20D EMA]]</f>
        <v>-0.12973562278550005</v>
      </c>
      <c r="T613" s="1">
        <f>(Table2[[#This Row],[Close Price]]-Table2[[#This Row],[50D EMA]])/Table2[[#This Row],[50D EMA]]</f>
        <v>-0.18957639984618727</v>
      </c>
      <c r="U613" s="1">
        <f>(Table2[[#This Row],[Close Price]]-Table2[[#This Row],[200D EMA]])/Table2[[#This Row],[200D EMA]]</f>
        <v>-0.2112675090397623</v>
      </c>
      <c r="V613">
        <v>1.4616610125687099</v>
      </c>
      <c r="W613">
        <v>158.1</v>
      </c>
      <c r="X613">
        <v>167.2</v>
      </c>
      <c r="Y613">
        <v>158.1</v>
      </c>
      <c r="Z613">
        <v>177.73</v>
      </c>
      <c r="AA613">
        <v>153.87</v>
      </c>
      <c r="AB613">
        <v>210.5</v>
      </c>
      <c r="AC613" s="1">
        <f>(Table2[[#This Row],[Close Price]]/Table2[[#This Row],[Day Low]])-1</f>
        <v>9.8039215686274161E-3</v>
      </c>
      <c r="AD613" s="1">
        <f>(Table2[[#This Row],[Day High]]/Table2[[#This Row],[Close Price]])-1</f>
        <v>4.7290948950829748E-2</v>
      </c>
      <c r="AE613" s="1">
        <f>(Table2[[#This Row],[Close Price]]/Table2[[#This Row],[Current Week Low]])-1</f>
        <v>9.8039215686274161E-3</v>
      </c>
      <c r="AF613" s="1">
        <f>(Table2[[#This Row],[Current Week High]]/Table2[[#This Row],[Close Price]])-1</f>
        <v>0.11324772940808003</v>
      </c>
      <c r="AG613" s="1">
        <f>(Table2[[#This Row],[Close Price]]/Table2[[#This Row],[Current Month Low]])-1</f>
        <v>3.7564177552479316E-2</v>
      </c>
      <c r="AH613" s="1">
        <f>(Table2[[#This Row],[Current Month High]]/Table2[[#This Row],[Close Price]])-1</f>
        <v>0.31850923896022554</v>
      </c>
      <c r="AI613">
        <v>64.108988412151504</v>
      </c>
      <c r="AJ613">
        <v>3.7564177552479299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-0.2</v>
      </c>
      <c r="AM613" t="s">
        <v>3149</v>
      </c>
      <c r="AN613">
        <v>-23</v>
      </c>
      <c r="AO613" t="s">
        <v>3149</v>
      </c>
      <c r="AP613">
        <v>8.0513520113381004E-2</v>
      </c>
      <c r="AQ613">
        <f>(Table2[[#This Row],[Sharpe Ratio]]-AVERAGE(Table2[Sharpe Ratio]))/_xlfn.STDEV.P(Table2[Sharpe Ratio])</f>
        <v>0.28319243055588295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694</v>
      </c>
      <c r="AT613">
        <f>_xlfn.RANK.AVG(Table2[[#This Row],[6M Return vs Nifty Z-Score]],Table2[6M Return vs Nifty Z-Score])</f>
        <v>690</v>
      </c>
      <c r="AU613">
        <f>_xlfn.RANK.AVG(Table2[[#This Row],[Sharpe Ratio Z-Score]],Table2[Sharpe Ratio Z-Score])</f>
        <v>274</v>
      </c>
      <c r="AV613">
        <f>(Table2[[#This Row],[Rank 1Y]]+Table2[[#This Row],[Rank 6M]]+Table2[[#This Row],[Rank Sharpe]])/3</f>
        <v>552.66666666666663</v>
      </c>
    </row>
    <row r="614" spans="1:48" x14ac:dyDescent="0.3">
      <c r="A614" t="s">
        <v>1598</v>
      </c>
      <c r="B614" t="s">
        <v>1599</v>
      </c>
      <c r="C614" t="s">
        <v>3104</v>
      </c>
      <c r="D614" t="s">
        <v>487</v>
      </c>
      <c r="E614">
        <v>5732.6292860499998</v>
      </c>
      <c r="F614">
        <v>262.7</v>
      </c>
      <c r="G614">
        <v>-39.573305858361699</v>
      </c>
      <c r="H614">
        <f>(Table2[[#This Row],[1Y Return vs Nifty]]-AVERAGE(Table2[1Y Return vs Nifty]))/_xlfn.STDEV.P(Table2[1Y Return vs Nifty])</f>
        <v>-1.1259904441156523</v>
      </c>
      <c r="I614">
        <v>-9.6970964498566392</v>
      </c>
      <c r="J614">
        <f>(Table2[[#This Row],[1M Return vs Nifty]]-AVERAGE(Table2[1M Return vs Nifty]))/_xlfn.STDEV.P(Table2[1M Return vs Nifty])</f>
        <v>-0.80336260270292814</v>
      </c>
      <c r="K614">
        <v>-19.8396452567086</v>
      </c>
      <c r="L614">
        <f>(Table2[[#This Row],[6M Return vs Nifty]]-AVERAGE(Table2[6M Return vs Nifty]))/_xlfn.STDEV.P(Table2[6M Return vs Nifty])</f>
        <v>-0.74703839914180259</v>
      </c>
      <c r="M614">
        <v>-0.24903746299733401</v>
      </c>
      <c r="N614">
        <f>(Table2[[#This Row],[1W Return vs Nifty]]-AVERAGE(Table2[1W Return vs Nifty]))/_xlfn.STDEV.P(Table2[1W Return vs Nifty])</f>
        <v>-0.35463630512772254</v>
      </c>
      <c r="O614">
        <v>284.17</v>
      </c>
      <c r="P614">
        <v>294.27471404375001</v>
      </c>
      <c r="Q614">
        <v>306.976053361109</v>
      </c>
      <c r="R614">
        <v>18.843426724337</v>
      </c>
      <c r="S614" s="1">
        <f>(Table2[[#This Row],[Close Price]]-Table2[[#This Row],[20D EMA]])/Table2[[#This Row],[20D EMA]]</f>
        <v>-7.5553365942921585E-2</v>
      </c>
      <c r="T614" s="1">
        <f>(Table2[[#This Row],[Close Price]]-Table2[[#This Row],[50D EMA]])/Table2[[#This Row],[50D EMA]]</f>
        <v>-0.1072967283184779</v>
      </c>
      <c r="U614" s="1">
        <f>(Table2[[#This Row],[Close Price]]-Table2[[#This Row],[200D EMA]])/Table2[[#This Row],[200D EMA]]</f>
        <v>-0.14423292265414983</v>
      </c>
      <c r="V614">
        <v>0.42880913032046802</v>
      </c>
      <c r="W614">
        <v>261.10000000000002</v>
      </c>
      <c r="X614">
        <v>273.3</v>
      </c>
      <c r="Y614">
        <v>261.10000000000002</v>
      </c>
      <c r="Z614">
        <v>278.75</v>
      </c>
      <c r="AA614">
        <v>261.10000000000002</v>
      </c>
      <c r="AB614">
        <v>299.64999999999998</v>
      </c>
      <c r="AC614" s="1">
        <f>(Table2[[#This Row],[Close Price]]/Table2[[#This Row],[Day Low]])-1</f>
        <v>6.127920337035464E-3</v>
      </c>
      <c r="AD614" s="1">
        <f>(Table2[[#This Row],[Day High]]/Table2[[#This Row],[Close Price]])-1</f>
        <v>4.035020936429401E-2</v>
      </c>
      <c r="AE614" s="1">
        <f>(Table2[[#This Row],[Close Price]]/Table2[[#This Row],[Current Week Low]])-1</f>
        <v>6.127920337035464E-3</v>
      </c>
      <c r="AF614" s="1">
        <f>(Table2[[#This Row],[Current Week High]]/Table2[[#This Row],[Close Price]])-1</f>
        <v>6.1096307575180919E-2</v>
      </c>
      <c r="AG614" s="1">
        <f>(Table2[[#This Row],[Close Price]]/Table2[[#This Row],[Current Month Low]])-1</f>
        <v>6.127920337035464E-3</v>
      </c>
      <c r="AH614" s="1">
        <f>(Table2[[#This Row],[Current Month High]]/Table2[[#This Row],[Close Price]])-1</f>
        <v>0.14065473924628846</v>
      </c>
      <c r="AI614">
        <v>54.2748382185002</v>
      </c>
      <c r="AJ614">
        <v>0.61279203370354596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-0.06</v>
      </c>
      <c r="AM614" t="s">
        <v>3149</v>
      </c>
      <c r="AN614">
        <v>-10.96</v>
      </c>
      <c r="AO614" t="s">
        <v>3149</v>
      </c>
      <c r="AP614">
        <v>4.2577970435061001E-2</v>
      </c>
      <c r="AQ614">
        <f>(Table2[[#This Row],[Sharpe Ratio]]-AVERAGE(Table2[Sharpe Ratio]))/_xlfn.STDEV.P(Table2[Sharpe Ratio])</f>
        <v>-0.15862501241913976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685</v>
      </c>
      <c r="AT614">
        <f>_xlfn.RANK.AVG(Table2[[#This Row],[6M Return vs Nifty Z-Score]],Table2[6M Return vs Nifty Z-Score])</f>
        <v>587</v>
      </c>
      <c r="AU614">
        <f>_xlfn.RANK.AVG(Table2[[#This Row],[Sharpe Ratio Z-Score]],Table2[Sharpe Ratio Z-Score])</f>
        <v>392</v>
      </c>
      <c r="AV614">
        <f>(Table2[[#This Row],[Rank 1Y]]+Table2[[#This Row],[Rank 6M]]+Table2[[#This Row],[Rank Sharpe]])/3</f>
        <v>554.66666666666663</v>
      </c>
    </row>
    <row r="615" spans="1:48" x14ac:dyDescent="0.3">
      <c r="A615" t="s">
        <v>1649</v>
      </c>
      <c r="B615" t="s">
        <v>1650</v>
      </c>
      <c r="C615" t="s">
        <v>3106</v>
      </c>
      <c r="D615" t="s">
        <v>37</v>
      </c>
      <c r="E615">
        <v>5318.5846142</v>
      </c>
      <c r="F615">
        <v>318.2</v>
      </c>
      <c r="G615">
        <v>-10.717247595242799</v>
      </c>
      <c r="H615">
        <f>(Table2[[#This Row],[1Y Return vs Nifty]]-AVERAGE(Table2[1Y Return vs Nifty]))/_xlfn.STDEV.P(Table2[1Y Return vs Nifty])</f>
        <v>-0.53909736276217535</v>
      </c>
      <c r="I615">
        <v>-9.1102801924745904</v>
      </c>
      <c r="J615">
        <f>(Table2[[#This Row],[1M Return vs Nifty]]-AVERAGE(Table2[1M Return vs Nifty]))/_xlfn.STDEV.P(Table2[1M Return vs Nifty])</f>
        <v>-0.7414194234136029</v>
      </c>
      <c r="K615">
        <v>-17.793281347760999</v>
      </c>
      <c r="L615">
        <f>(Table2[[#This Row],[6M Return vs Nifty]]-AVERAGE(Table2[6M Return vs Nifty]))/_xlfn.STDEV.P(Table2[6M Return vs Nifty])</f>
        <v>-0.67780738799763751</v>
      </c>
      <c r="M615">
        <v>2.89489157176547</v>
      </c>
      <c r="N615">
        <f>(Table2[[#This Row],[1W Return vs Nifty]]-AVERAGE(Table2[1W Return vs Nifty]))/_xlfn.STDEV.P(Table2[1W Return vs Nifty])</f>
        <v>0.41207806084609705</v>
      </c>
      <c r="O615">
        <v>331.44</v>
      </c>
      <c r="P615">
        <v>355.84493204649499</v>
      </c>
      <c r="Q615">
        <v>361.02006438223702</v>
      </c>
      <c r="R615">
        <v>33.537110354517502</v>
      </c>
      <c r="S615" s="1">
        <f>(Table2[[#This Row],[Close Price]]-Table2[[#This Row],[20D EMA]])/Table2[[#This Row],[20D EMA]]</f>
        <v>-3.9946898382814414E-2</v>
      </c>
      <c r="T615" s="1">
        <f>(Table2[[#This Row],[Close Price]]-Table2[[#This Row],[50D EMA]])/Table2[[#This Row],[50D EMA]]</f>
        <v>-0.10579027170626189</v>
      </c>
      <c r="U615" s="1">
        <f>(Table2[[#This Row],[Close Price]]-Table2[[#This Row],[200D EMA]])/Table2[[#This Row],[200D EMA]]</f>
        <v>-0.11860854452926045</v>
      </c>
      <c r="V615">
        <v>0.235013585259508</v>
      </c>
      <c r="W615">
        <v>312.14999999999998</v>
      </c>
      <c r="X615">
        <v>319.95</v>
      </c>
      <c r="Y615">
        <v>312.14999999999998</v>
      </c>
      <c r="Z615">
        <v>322.5</v>
      </c>
      <c r="AA615">
        <v>308.7</v>
      </c>
      <c r="AB615">
        <v>354.95</v>
      </c>
      <c r="AC615" s="1">
        <f>(Table2[[#This Row],[Close Price]]/Table2[[#This Row],[Day Low]])-1</f>
        <v>1.9381707512413859E-2</v>
      </c>
      <c r="AD615" s="1">
        <f>(Table2[[#This Row],[Day High]]/Table2[[#This Row],[Close Price]])-1</f>
        <v>5.4996857322437975E-3</v>
      </c>
      <c r="AE615" s="1">
        <f>(Table2[[#This Row],[Close Price]]/Table2[[#This Row],[Current Week Low]])-1</f>
        <v>1.9381707512413859E-2</v>
      </c>
      <c r="AF615" s="1">
        <f>(Table2[[#This Row],[Current Week High]]/Table2[[#This Row],[Close Price]])-1</f>
        <v>1.3513513513513598E-2</v>
      </c>
      <c r="AG615" s="1">
        <f>(Table2[[#This Row],[Close Price]]/Table2[[#This Row],[Current Month Low]])-1</f>
        <v>3.0774214447683912E-2</v>
      </c>
      <c r="AH615" s="1">
        <f>(Table2[[#This Row],[Current Month High]]/Table2[[#This Row],[Close Price]])-1</f>
        <v>0.1154934003771213</v>
      </c>
      <c r="AI615">
        <v>52.781269641734703</v>
      </c>
      <c r="AJ615">
        <v>9.6553884711779201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-0.14000000000000001</v>
      </c>
      <c r="AM615" t="s">
        <v>3149</v>
      </c>
      <c r="AN615">
        <v>-10.75</v>
      </c>
      <c r="AO615" t="s">
        <v>3149</v>
      </c>
      <c r="AP615">
        <v>-1.8070754911324999E-2</v>
      </c>
      <c r="AQ615">
        <f>(Table2[[#This Row],[Sharpe Ratio]]-AVERAGE(Table2[Sharpe Ratio]))/_xlfn.STDEV.P(Table2[Sharpe Ratio])</f>
        <v>-0.86497209265001662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508</v>
      </c>
      <c r="AT615">
        <f>_xlfn.RANK.AVG(Table2[[#This Row],[6M Return vs Nifty Z-Score]],Table2[6M Return vs Nifty Z-Score])</f>
        <v>559</v>
      </c>
      <c r="AU615">
        <f>_xlfn.RANK.AVG(Table2[[#This Row],[Sharpe Ratio Z-Score]],Table2[Sharpe Ratio Z-Score])</f>
        <v>600</v>
      </c>
      <c r="AV615">
        <f>(Table2[[#This Row],[Rank 1Y]]+Table2[[#This Row],[Rank 6M]]+Table2[[#This Row],[Rank Sharpe]])/3</f>
        <v>555.66666666666663</v>
      </c>
    </row>
    <row r="616" spans="1:48" x14ac:dyDescent="0.3">
      <c r="A616" t="s">
        <v>627</v>
      </c>
      <c r="B616" t="s">
        <v>628</v>
      </c>
      <c r="C616" t="s">
        <v>3104</v>
      </c>
      <c r="D616" t="s">
        <v>43</v>
      </c>
      <c r="E616">
        <v>28108.288</v>
      </c>
      <c r="F616">
        <v>170.56</v>
      </c>
      <c r="G616">
        <v>-11.017431150493801</v>
      </c>
      <c r="H616">
        <f>(Table2[[#This Row],[1Y Return vs Nifty]]-AVERAGE(Table2[1Y Return vs Nifty]))/_xlfn.STDEV.P(Table2[1Y Return vs Nifty])</f>
        <v>-0.54520268907204328</v>
      </c>
      <c r="I616">
        <v>-11.6702449029668</v>
      </c>
      <c r="J616">
        <f>(Table2[[#This Row],[1M Return vs Nifty]]-AVERAGE(Table2[1M Return vs Nifty]))/_xlfn.STDEV.P(Table2[1M Return vs Nifty])</f>
        <v>-1.0116443039303766</v>
      </c>
      <c r="K616">
        <v>-30.015199451532101</v>
      </c>
      <c r="L616">
        <f>(Table2[[#This Row],[6M Return vs Nifty]]-AVERAGE(Table2[6M Return vs Nifty]))/_xlfn.STDEV.P(Table2[6M Return vs Nifty])</f>
        <v>-1.0912899287840403</v>
      </c>
      <c r="M616">
        <v>2.07415080045664</v>
      </c>
      <c r="N616">
        <f>(Table2[[#This Row],[1W Return vs Nifty]]-AVERAGE(Table2[1W Return vs Nifty]))/_xlfn.STDEV.P(Table2[1W Return vs Nifty])</f>
        <v>0.21192286232063501</v>
      </c>
      <c r="O616">
        <v>187.86</v>
      </c>
      <c r="P616">
        <v>206.85305241578999</v>
      </c>
      <c r="Q616">
        <v>222.518867292056</v>
      </c>
      <c r="R616">
        <v>22.167301361257401</v>
      </c>
      <c r="S616" s="1">
        <f>(Table2[[#This Row],[Close Price]]-Table2[[#This Row],[20D EMA]])/Table2[[#This Row],[20D EMA]]</f>
        <v>-9.208985414670505E-2</v>
      </c>
      <c r="T616" s="1">
        <f>(Table2[[#This Row],[Close Price]]-Table2[[#This Row],[50D EMA]])/Table2[[#This Row],[50D EMA]]</f>
        <v>-0.17545330848122201</v>
      </c>
      <c r="U616" s="1">
        <f>(Table2[[#This Row],[Close Price]]-Table2[[#This Row],[200D EMA]])/Table2[[#This Row],[200D EMA]]</f>
        <v>-0.23350319873712097</v>
      </c>
      <c r="V616">
        <v>0.662651158498753</v>
      </c>
      <c r="W616">
        <v>168.8</v>
      </c>
      <c r="X616">
        <v>177</v>
      </c>
      <c r="Y616">
        <v>168.8</v>
      </c>
      <c r="Z616">
        <v>180.96</v>
      </c>
      <c r="AA616">
        <v>168.8</v>
      </c>
      <c r="AB616">
        <v>200.62</v>
      </c>
      <c r="AC616" s="1">
        <f>(Table2[[#This Row],[Close Price]]/Table2[[#This Row],[Day Low]])-1</f>
        <v>1.0426540284360186E-2</v>
      </c>
      <c r="AD616" s="1">
        <f>(Table2[[#This Row],[Day High]]/Table2[[#This Row],[Close Price]])-1</f>
        <v>3.7757973733583583E-2</v>
      </c>
      <c r="AE616" s="1">
        <f>(Table2[[#This Row],[Close Price]]/Table2[[#This Row],[Current Week Low]])-1</f>
        <v>1.0426540284360186E-2</v>
      </c>
      <c r="AF616" s="1">
        <f>(Table2[[#This Row],[Current Week High]]/Table2[[#This Row],[Close Price]])-1</f>
        <v>6.0975609756097615E-2</v>
      </c>
      <c r="AG616" s="1">
        <f>(Table2[[#This Row],[Close Price]]/Table2[[#This Row],[Current Month Low]])-1</f>
        <v>1.0426540284360186E-2</v>
      </c>
      <c r="AH616" s="1">
        <f>(Table2[[#This Row],[Current Month High]]/Table2[[#This Row],[Close Price]])-1</f>
        <v>0.17624296435272035</v>
      </c>
      <c r="AI616">
        <v>90.372889305816102</v>
      </c>
      <c r="AJ616">
        <v>9.1933418693982194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-0.34</v>
      </c>
      <c r="AM616" t="s">
        <v>3149</v>
      </c>
      <c r="AN616">
        <v>-14.53</v>
      </c>
      <c r="AO616" t="s">
        <v>3149</v>
      </c>
      <c r="AP616">
        <v>1.2283784705670001E-2</v>
      </c>
      <c r="AQ616">
        <f>(Table2[[#This Row],[Sharpe Ratio]]-AVERAGE(Table2[Sharpe Ratio]))/_xlfn.STDEV.P(Table2[Sharpe Ratio])</f>
        <v>-0.5114470959124795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513</v>
      </c>
      <c r="AT616">
        <f>_xlfn.RANK.AVG(Table2[[#This Row],[6M Return vs Nifty Z-Score]],Table2[6M Return vs Nifty Z-Score])</f>
        <v>682</v>
      </c>
      <c r="AU616">
        <f>_xlfn.RANK.AVG(Table2[[#This Row],[Sharpe Ratio Z-Score]],Table2[Sharpe Ratio Z-Score])</f>
        <v>473</v>
      </c>
      <c r="AV616">
        <f>(Table2[[#This Row],[Rank 1Y]]+Table2[[#This Row],[Rank 6M]]+Table2[[#This Row],[Rank Sharpe]])/3</f>
        <v>556</v>
      </c>
    </row>
    <row r="617" spans="1:48" x14ac:dyDescent="0.3">
      <c r="A617" t="s">
        <v>426</v>
      </c>
      <c r="B617" t="s">
        <v>427</v>
      </c>
      <c r="C617" t="s">
        <v>3106</v>
      </c>
      <c r="D617" t="s">
        <v>197</v>
      </c>
      <c r="E617">
        <v>51534.826777279901</v>
      </c>
      <c r="F617">
        <v>15876.05</v>
      </c>
      <c r="G617">
        <v>-29.641311318000501</v>
      </c>
      <c r="H617">
        <f>(Table2[[#This Row],[1Y Return vs Nifty]]-AVERAGE(Table2[1Y Return vs Nifty]))/_xlfn.STDEV.P(Table2[1Y Return vs Nifty])</f>
        <v>-0.92398714807890292</v>
      </c>
      <c r="I617">
        <v>4.3479741280033402</v>
      </c>
      <c r="J617">
        <f>(Table2[[#This Row],[1M Return vs Nifty]]-AVERAGE(Table2[1M Return vs Nifty]))/_xlfn.STDEV.P(Table2[1M Return vs Nifty])</f>
        <v>0.67920764648700416</v>
      </c>
      <c r="K617">
        <v>-2.32114913169486</v>
      </c>
      <c r="L617">
        <f>(Table2[[#This Row],[6M Return vs Nifty]]-AVERAGE(Table2[6M Return vs Nifty]))/_xlfn.STDEV.P(Table2[6M Return vs Nifty])</f>
        <v>-0.15436610114199803</v>
      </c>
      <c r="M617">
        <v>2.3870808324633002</v>
      </c>
      <c r="N617">
        <f>(Table2[[#This Row],[1W Return vs Nifty]]-AVERAGE(Table2[1W Return vs Nifty]))/_xlfn.STDEV.P(Table2[1W Return vs Nifty])</f>
        <v>0.2882375464089974</v>
      </c>
      <c r="O617">
        <v>15898.42</v>
      </c>
      <c r="P617">
        <v>16182.184243960601</v>
      </c>
      <c r="Q617">
        <v>16381.901575784699</v>
      </c>
      <c r="R617">
        <v>53.387951256401003</v>
      </c>
      <c r="S617" s="1">
        <f>(Table2[[#This Row],[Close Price]]-Table2[[#This Row],[20D EMA]])/Table2[[#This Row],[20D EMA]]</f>
        <v>-1.4070580598575708E-3</v>
      </c>
      <c r="T617" s="1">
        <f>(Table2[[#This Row],[Close Price]]-Table2[[#This Row],[50D EMA]])/Table2[[#This Row],[50D EMA]]</f>
        <v>-1.8917980375538899E-2</v>
      </c>
      <c r="U617" s="1">
        <f>(Table2[[#This Row],[Close Price]]-Table2[[#This Row],[200D EMA]])/Table2[[#This Row],[200D EMA]]</f>
        <v>-3.0878684836712519E-2</v>
      </c>
      <c r="V617">
        <v>1.8007203884660301</v>
      </c>
      <c r="W617">
        <v>15580</v>
      </c>
      <c r="X617">
        <v>16250</v>
      </c>
      <c r="Y617">
        <v>15540.2</v>
      </c>
      <c r="Z617">
        <v>16250</v>
      </c>
      <c r="AA617">
        <v>15346</v>
      </c>
      <c r="AB617">
        <v>16406.95</v>
      </c>
      <c r="AC617" s="1">
        <f>(Table2[[#This Row],[Close Price]]/Table2[[#This Row],[Day Low]])-1</f>
        <v>1.9001925545571119E-2</v>
      </c>
      <c r="AD617" s="1">
        <f>(Table2[[#This Row],[Day High]]/Table2[[#This Row],[Close Price]])-1</f>
        <v>2.3554347586458801E-2</v>
      </c>
      <c r="AE617" s="1">
        <f>(Table2[[#This Row],[Close Price]]/Table2[[#This Row],[Current Week Low]])-1</f>
        <v>2.1611690969228103E-2</v>
      </c>
      <c r="AF617" s="1">
        <f>(Table2[[#This Row],[Current Week High]]/Table2[[#This Row],[Close Price]])-1</f>
        <v>2.3554347586458801E-2</v>
      </c>
      <c r="AG617" s="1">
        <f>(Table2[[#This Row],[Close Price]]/Table2[[#This Row],[Current Month Low]])-1</f>
        <v>3.4539945262609173E-2</v>
      </c>
      <c r="AH617" s="1">
        <f>(Table2[[#This Row],[Current Month High]]/Table2[[#This Row],[Close Price]])-1</f>
        <v>3.3440307885147957E-2</v>
      </c>
      <c r="AI617">
        <v>16.484578972729299</v>
      </c>
      <c r="AJ617">
        <v>3.45803954279457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0.1</v>
      </c>
      <c r="AM617" t="s">
        <v>3150</v>
      </c>
      <c r="AN617">
        <v>-2.35</v>
      </c>
      <c r="AO617" t="s">
        <v>3149</v>
      </c>
      <c r="AP617">
        <v>-6.0077903246531998E-2</v>
      </c>
      <c r="AQ617">
        <f>(Table2[[#This Row],[Sharpe Ratio]]-AVERAGE(Table2[Sharpe Ratio]))/_xlfn.STDEV.P(Table2[Sharpe Ratio])</f>
        <v>-1.3542095235429794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636</v>
      </c>
      <c r="AT617">
        <f>_xlfn.RANK.AVG(Table2[[#This Row],[6M Return vs Nifty Z-Score]],Table2[6M Return vs Nifty Z-Score])</f>
        <v>359</v>
      </c>
      <c r="AU617">
        <f>_xlfn.RANK.AVG(Table2[[#This Row],[Sharpe Ratio Z-Score]],Table2[Sharpe Ratio Z-Score])</f>
        <v>677</v>
      </c>
      <c r="AV617">
        <f>(Table2[[#This Row],[Rank 1Y]]+Table2[[#This Row],[Rank 6M]]+Table2[[#This Row],[Rank Sharpe]])/3</f>
        <v>557.33333333333337</v>
      </c>
    </row>
    <row r="618" spans="1:48" x14ac:dyDescent="0.3">
      <c r="A618" t="s">
        <v>735</v>
      </c>
      <c r="B618" t="s">
        <v>736</v>
      </c>
      <c r="C618" t="s">
        <v>3113</v>
      </c>
      <c r="D618" t="s">
        <v>267</v>
      </c>
      <c r="E618">
        <v>22490.553599999999</v>
      </c>
      <c r="F618">
        <v>2031.3</v>
      </c>
      <c r="G618">
        <v>-19.214320770221601</v>
      </c>
      <c r="H618">
        <f>(Table2[[#This Row],[1Y Return vs Nifty]]-AVERAGE(Table2[1Y Return vs Nifty]))/_xlfn.STDEV.P(Table2[1Y Return vs Nifty])</f>
        <v>-0.71191630472151535</v>
      </c>
      <c r="I618">
        <v>-8.9315890860550606</v>
      </c>
      <c r="J618">
        <f>(Table2[[#This Row],[1M Return vs Nifty]]-AVERAGE(Table2[1M Return vs Nifty]))/_xlfn.STDEV.P(Table2[1M Return vs Nifty])</f>
        <v>-0.72255713883455353</v>
      </c>
      <c r="K618">
        <v>-16.463260524873299</v>
      </c>
      <c r="L618">
        <f>(Table2[[#This Row],[6M Return vs Nifty]]-AVERAGE(Table2[6M Return vs Nifty]))/_xlfn.STDEV.P(Table2[6M Return vs Nifty])</f>
        <v>-0.63281114563394969</v>
      </c>
      <c r="M618">
        <v>2.6209592626673301</v>
      </c>
      <c r="N618">
        <f>(Table2[[#This Row],[1W Return vs Nifty]]-AVERAGE(Table2[1W Return vs Nifty]))/_xlfn.STDEV.P(Table2[1W Return vs Nifty])</f>
        <v>0.34527380592570239</v>
      </c>
      <c r="O618">
        <v>2167.86</v>
      </c>
      <c r="P618">
        <v>2276.8783007062898</v>
      </c>
      <c r="Q618">
        <v>2334.57638331812</v>
      </c>
      <c r="R618">
        <v>23.822925007355799</v>
      </c>
      <c r="S618" s="1">
        <f>(Table2[[#This Row],[Close Price]]-Table2[[#This Row],[20D EMA]])/Table2[[#This Row],[20D EMA]]</f>
        <v>-6.2992997702803769E-2</v>
      </c>
      <c r="T618" s="1">
        <f>(Table2[[#This Row],[Close Price]]-Table2[[#This Row],[50D EMA]])/Table2[[#This Row],[50D EMA]]</f>
        <v>-0.10785745581136735</v>
      </c>
      <c r="U618" s="1">
        <f>(Table2[[#This Row],[Close Price]]-Table2[[#This Row],[200D EMA]])/Table2[[#This Row],[200D EMA]]</f>
        <v>-0.12990638707955873</v>
      </c>
      <c r="V618">
        <v>0.46572972072644497</v>
      </c>
      <c r="W618">
        <v>2015.6</v>
      </c>
      <c r="X618">
        <v>2083.4499999999998</v>
      </c>
      <c r="Y618">
        <v>2015.6</v>
      </c>
      <c r="Z618">
        <v>2124</v>
      </c>
      <c r="AA618">
        <v>2015.6</v>
      </c>
      <c r="AB618">
        <v>2304.75</v>
      </c>
      <c r="AC618" s="1">
        <f>(Table2[[#This Row],[Close Price]]/Table2[[#This Row],[Day Low]])-1</f>
        <v>7.7892438975988298E-3</v>
      </c>
      <c r="AD618" s="1">
        <f>(Table2[[#This Row],[Day High]]/Table2[[#This Row],[Close Price]])-1</f>
        <v>2.5673214197804217E-2</v>
      </c>
      <c r="AE618" s="1">
        <f>(Table2[[#This Row],[Close Price]]/Table2[[#This Row],[Current Week Low]])-1</f>
        <v>7.7892438975988298E-3</v>
      </c>
      <c r="AF618" s="1">
        <f>(Table2[[#This Row],[Current Week High]]/Table2[[#This Row],[Close Price]])-1</f>
        <v>4.5635799734160321E-2</v>
      </c>
      <c r="AG618" s="1">
        <f>(Table2[[#This Row],[Close Price]]/Table2[[#This Row],[Current Month Low]])-1</f>
        <v>7.7892438975988298E-3</v>
      </c>
      <c r="AH618" s="1">
        <f>(Table2[[#This Row],[Current Month High]]/Table2[[#This Row],[Close Price]])-1</f>
        <v>0.13461822478215923</v>
      </c>
      <c r="AI618">
        <v>45.719489981785003</v>
      </c>
      <c r="AJ618">
        <v>8.3244453924914605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-0.06</v>
      </c>
      <c r="AM618" t="s">
        <v>3149</v>
      </c>
      <c r="AN618">
        <v>-9.7899999999999991</v>
      </c>
      <c r="AO618" t="s">
        <v>3149</v>
      </c>
      <c r="AP618">
        <v>-2.6497955511399999E-3</v>
      </c>
      <c r="AQ618">
        <f>(Table2[[#This Row],[Sharpe Ratio]]-AVERAGE(Table2[Sharpe Ratio]))/_xlfn.STDEV.P(Table2[Sharpe Ratio])</f>
        <v>-0.68537145708489067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571</v>
      </c>
      <c r="AT618">
        <f>_xlfn.RANK.AVG(Table2[[#This Row],[6M Return vs Nifty Z-Score]],Table2[6M Return vs Nifty Z-Score])</f>
        <v>537</v>
      </c>
      <c r="AU618">
        <f>_xlfn.RANK.AVG(Table2[[#This Row],[Sharpe Ratio Z-Score]],Table2[Sharpe Ratio Z-Score])</f>
        <v>566</v>
      </c>
      <c r="AV618">
        <f>(Table2[[#This Row],[Rank 1Y]]+Table2[[#This Row],[Rank 6M]]+Table2[[#This Row],[Rank Sharpe]])/3</f>
        <v>558</v>
      </c>
    </row>
    <row r="619" spans="1:48" x14ac:dyDescent="0.3">
      <c r="A619" t="s">
        <v>2018</v>
      </c>
      <c r="B619" t="s">
        <v>2019</v>
      </c>
      <c r="C619" t="s">
        <v>3109</v>
      </c>
      <c r="D619" t="s">
        <v>211</v>
      </c>
      <c r="E619">
        <v>3158.0457363</v>
      </c>
      <c r="F619">
        <v>201.24</v>
      </c>
      <c r="G619">
        <v>-45.267369345350502</v>
      </c>
      <c r="H619">
        <f>(Table2[[#This Row],[1Y Return vs Nifty]]-AVERAGE(Table2[1Y Return vs Nifty]))/_xlfn.STDEV.P(Table2[1Y Return vs Nifty])</f>
        <v>-1.2417999713500896</v>
      </c>
      <c r="I619">
        <v>4.0448726782201296</v>
      </c>
      <c r="J619">
        <f>(Table2[[#This Row],[1M Return vs Nifty]]-AVERAGE(Table2[1M Return vs Nifty]))/_xlfn.STDEV.P(Table2[1M Return vs Nifty])</f>
        <v>0.6472128487788823</v>
      </c>
      <c r="K619">
        <v>-13.522604466413499</v>
      </c>
      <c r="L619">
        <f>(Table2[[#This Row],[6M Return vs Nifty]]-AVERAGE(Table2[6M Return vs Nifty]))/_xlfn.STDEV.P(Table2[6M Return vs Nifty])</f>
        <v>-0.53332512974780877</v>
      </c>
      <c r="M619">
        <v>5.7199876059809798</v>
      </c>
      <c r="N619">
        <f>(Table2[[#This Row],[1W Return vs Nifty]]-AVERAGE(Table2[1W Return vs Nifty]))/_xlfn.STDEV.P(Table2[1W Return vs Nifty])</f>
        <v>1.1010381775467322</v>
      </c>
      <c r="O619">
        <v>205.31</v>
      </c>
      <c r="P619">
        <v>209.708177593595</v>
      </c>
      <c r="Q619">
        <v>222.273452028402</v>
      </c>
      <c r="R619">
        <v>44.0752502410391</v>
      </c>
      <c r="S619" s="1">
        <f>(Table2[[#This Row],[Close Price]]-Table2[[#This Row],[20D EMA]])/Table2[[#This Row],[20D EMA]]</f>
        <v>-1.9823681262481092E-2</v>
      </c>
      <c r="T619" s="1">
        <f>(Table2[[#This Row],[Close Price]]-Table2[[#This Row],[50D EMA]])/Table2[[#This Row],[50D EMA]]</f>
        <v>-4.0380769556855024E-2</v>
      </c>
      <c r="U619" s="1">
        <f>(Table2[[#This Row],[Close Price]]-Table2[[#This Row],[200D EMA]])/Table2[[#This Row],[200D EMA]]</f>
        <v>-9.4628718978613566E-2</v>
      </c>
      <c r="V619">
        <v>0.52406236288083996</v>
      </c>
      <c r="W619">
        <v>200.44</v>
      </c>
      <c r="X619">
        <v>207.7</v>
      </c>
      <c r="Y619">
        <v>195</v>
      </c>
      <c r="Z619">
        <v>210.44</v>
      </c>
      <c r="AA619">
        <v>195</v>
      </c>
      <c r="AB619">
        <v>216.99</v>
      </c>
      <c r="AC619" s="1">
        <f>(Table2[[#This Row],[Close Price]]/Table2[[#This Row],[Day Low]])-1</f>
        <v>3.9912193175015709E-3</v>
      </c>
      <c r="AD619" s="1">
        <f>(Table2[[#This Row],[Day High]]/Table2[[#This Row],[Close Price]])-1</f>
        <v>3.2100973961439072E-2</v>
      </c>
      <c r="AE619" s="1">
        <f>(Table2[[#This Row],[Close Price]]/Table2[[#This Row],[Current Week Low]])-1</f>
        <v>3.2000000000000028E-2</v>
      </c>
      <c r="AF619" s="1">
        <f>(Table2[[#This Row],[Current Week High]]/Table2[[#This Row],[Close Price]])-1</f>
        <v>4.5716557344464226E-2</v>
      </c>
      <c r="AG619" s="1">
        <f>(Table2[[#This Row],[Close Price]]/Table2[[#This Row],[Current Month Low]])-1</f>
        <v>3.2000000000000028E-2</v>
      </c>
      <c r="AH619" s="1">
        <f>(Table2[[#This Row],[Current Month High]]/Table2[[#This Row],[Close Price]])-1</f>
        <v>7.8264758497316622E-2</v>
      </c>
      <c r="AI619">
        <v>44.8270721526535</v>
      </c>
      <c r="AJ619">
        <v>6.5607625099285096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</v>
      </c>
      <c r="AM619" t="s">
        <v>3151</v>
      </c>
      <c r="AN619">
        <v>-2.72</v>
      </c>
      <c r="AO619" t="s">
        <v>3149</v>
      </c>
      <c r="AP619">
        <v>1.0348520625412E-2</v>
      </c>
      <c r="AQ619">
        <f>(Table2[[#This Row],[Sharpe Ratio]]-AVERAGE(Table2[Sharpe Ratio]))/_xlfn.STDEV.P(Table2[Sharpe Ratio])</f>
        <v>-0.53398620328462454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705</v>
      </c>
      <c r="AT619">
        <f>_xlfn.RANK.AVG(Table2[[#This Row],[6M Return vs Nifty Z-Score]],Table2[6M Return vs Nifty Z-Score])</f>
        <v>499</v>
      </c>
      <c r="AU619">
        <f>_xlfn.RANK.AVG(Table2[[#This Row],[Sharpe Ratio Z-Score]],Table2[Sharpe Ratio Z-Score])</f>
        <v>477</v>
      </c>
      <c r="AV619">
        <f>(Table2[[#This Row],[Rank 1Y]]+Table2[[#This Row],[Rank 6M]]+Table2[[#This Row],[Rank Sharpe]])/3</f>
        <v>560.33333333333337</v>
      </c>
    </row>
    <row r="620" spans="1:48" x14ac:dyDescent="0.3">
      <c r="A620" t="s">
        <v>1810</v>
      </c>
      <c r="B620" t="s">
        <v>1811</v>
      </c>
      <c r="C620" t="s">
        <v>3108</v>
      </c>
      <c r="D620" t="s">
        <v>51</v>
      </c>
      <c r="E620">
        <v>4150.5032499999998</v>
      </c>
      <c r="F620">
        <v>454.75</v>
      </c>
      <c r="G620">
        <v>-20.674083183157901</v>
      </c>
      <c r="H620">
        <f>(Table2[[#This Row],[1Y Return vs Nifty]]-AVERAGE(Table2[1Y Return vs Nifty]))/_xlfn.STDEV.P(Table2[1Y Return vs Nifty])</f>
        <v>-0.74160589200888083</v>
      </c>
      <c r="I620">
        <v>-2.3097797785327598</v>
      </c>
      <c r="J620">
        <f>(Table2[[#This Row],[1M Return vs Nifty]]-AVERAGE(Table2[1M Return vs Nifty]))/_xlfn.STDEV.P(Table2[1M Return vs Nifty])</f>
        <v>-2.3571867046948705E-2</v>
      </c>
      <c r="K620">
        <v>-11.6074929394685</v>
      </c>
      <c r="L620">
        <f>(Table2[[#This Row],[6M Return vs Nifty]]-AVERAGE(Table2[6M Return vs Nifty]))/_xlfn.STDEV.P(Table2[6M Return vs Nifty])</f>
        <v>-0.46853454832456931</v>
      </c>
      <c r="M620">
        <v>1.23555714519808</v>
      </c>
      <c r="N620">
        <f>(Table2[[#This Row],[1W Return vs Nifty]]-AVERAGE(Table2[1W Return vs Nifty]))/_xlfn.STDEV.P(Table2[1W Return vs Nifty])</f>
        <v>7.4138560447527674E-3</v>
      </c>
      <c r="O620">
        <v>479.25</v>
      </c>
      <c r="P620">
        <v>496.78484650284997</v>
      </c>
      <c r="Q620">
        <v>506.99252307861701</v>
      </c>
      <c r="R620">
        <v>17.916729808900602</v>
      </c>
      <c r="S620" s="1">
        <f>(Table2[[#This Row],[Close Price]]-Table2[[#This Row],[20D EMA]])/Table2[[#This Row],[20D EMA]]</f>
        <v>-5.1121544079290558E-2</v>
      </c>
      <c r="T620" s="1">
        <f>(Table2[[#This Row],[Close Price]]-Table2[[#This Row],[50D EMA]])/Table2[[#This Row],[50D EMA]]</f>
        <v>-8.4613785623207066E-2</v>
      </c>
      <c r="U620" s="1">
        <f>(Table2[[#This Row],[Close Price]]-Table2[[#This Row],[200D EMA]])/Table2[[#This Row],[200D EMA]]</f>
        <v>-0.10304397146013927</v>
      </c>
      <c r="V620">
        <v>0.38274169413465498</v>
      </c>
      <c r="W620">
        <v>449.85</v>
      </c>
      <c r="X620">
        <v>460.9</v>
      </c>
      <c r="Y620">
        <v>449.85</v>
      </c>
      <c r="Z620">
        <v>470.7</v>
      </c>
      <c r="AA620">
        <v>449.85</v>
      </c>
      <c r="AB620">
        <v>502</v>
      </c>
      <c r="AC620" s="1">
        <f>(Table2[[#This Row],[Close Price]]/Table2[[#This Row],[Day Low]])-1</f>
        <v>1.0892519728798344E-2</v>
      </c>
      <c r="AD620" s="1">
        <f>(Table2[[#This Row],[Day High]]/Table2[[#This Row],[Close Price]])-1</f>
        <v>1.352391423859256E-2</v>
      </c>
      <c r="AE620" s="1">
        <f>(Table2[[#This Row],[Close Price]]/Table2[[#This Row],[Current Week Low]])-1</f>
        <v>1.0892519728798344E-2</v>
      </c>
      <c r="AF620" s="1">
        <f>(Table2[[#This Row],[Current Week High]]/Table2[[#This Row],[Close Price]])-1</f>
        <v>3.5074216602528852E-2</v>
      </c>
      <c r="AG620" s="1">
        <f>(Table2[[#This Row],[Close Price]]/Table2[[#This Row],[Current Month Low]])-1</f>
        <v>1.0892519728798344E-2</v>
      </c>
      <c r="AH620" s="1">
        <f>(Table2[[#This Row],[Current Month High]]/Table2[[#This Row],[Close Price]])-1</f>
        <v>0.10390324354040681</v>
      </c>
      <c r="AI620">
        <v>39.637163276525499</v>
      </c>
      <c r="AJ620">
        <v>5.4982020647256604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-0.18</v>
      </c>
      <c r="AM620" t="s">
        <v>3149</v>
      </c>
      <c r="AN620">
        <v>-6.78</v>
      </c>
      <c r="AO620" t="s">
        <v>3149</v>
      </c>
      <c r="AP620">
        <v>-3.4606142872673003E-2</v>
      </c>
      <c r="AQ620">
        <f>(Table2[[#This Row],[Sharpe Ratio]]-AVERAGE(Table2[Sharpe Ratio]))/_xlfn.STDEV.P(Table2[Sharpe Ratio])</f>
        <v>-1.0575519521652164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580</v>
      </c>
      <c r="AT620">
        <f>_xlfn.RANK.AVG(Table2[[#This Row],[6M Return vs Nifty Z-Score]],Table2[6M Return vs Nifty Z-Score])</f>
        <v>476</v>
      </c>
      <c r="AU620">
        <f>_xlfn.RANK.AVG(Table2[[#This Row],[Sharpe Ratio Z-Score]],Table2[Sharpe Ratio Z-Score])</f>
        <v>626</v>
      </c>
      <c r="AV620">
        <f>(Table2[[#This Row],[Rank 1Y]]+Table2[[#This Row],[Rank 6M]]+Table2[[#This Row],[Rank Sharpe]])/3</f>
        <v>560.66666666666663</v>
      </c>
    </row>
    <row r="621" spans="1:48" x14ac:dyDescent="0.3">
      <c r="A621" t="s">
        <v>371</v>
      </c>
      <c r="B621" t="s">
        <v>372</v>
      </c>
      <c r="C621" t="s">
        <v>3118</v>
      </c>
      <c r="D621" t="s">
        <v>166</v>
      </c>
      <c r="E621">
        <v>63543.107611125</v>
      </c>
      <c r="F621">
        <v>2199.5</v>
      </c>
      <c r="G621">
        <v>-24.5731717984774</v>
      </c>
      <c r="H621">
        <f>(Table2[[#This Row],[1Y Return vs Nifty]]-AVERAGE(Table2[1Y Return vs Nifty]))/_xlfn.STDEV.P(Table2[1Y Return vs Nifty])</f>
        <v>-0.82090806526654558</v>
      </c>
      <c r="I621">
        <v>0.39583330798282601</v>
      </c>
      <c r="J621">
        <f>(Table2[[#This Row],[1M Return vs Nifty]]-AVERAGE(Table2[1M Return vs Nifty]))/_xlfn.STDEV.P(Table2[1M Return vs Nifty])</f>
        <v>0.26202737189245023</v>
      </c>
      <c r="K621">
        <v>-7.40215984885225</v>
      </c>
      <c r="L621">
        <f>(Table2[[#This Row],[6M Return vs Nifty]]-AVERAGE(Table2[6M Return vs Nifty]))/_xlfn.STDEV.P(Table2[6M Return vs Nifty])</f>
        <v>-0.32626295098629043</v>
      </c>
      <c r="M621">
        <v>0.64284969670460501</v>
      </c>
      <c r="N621">
        <f>(Table2[[#This Row],[1W Return vs Nifty]]-AVERAGE(Table2[1W Return vs Nifty]))/_xlfn.STDEV.P(Table2[1W Return vs Nifty])</f>
        <v>-0.13713053746886239</v>
      </c>
      <c r="O621">
        <v>2254.21</v>
      </c>
      <c r="P621">
        <v>2327.0004116765699</v>
      </c>
      <c r="Q621">
        <v>2389.4222623323399</v>
      </c>
      <c r="R621">
        <v>31.7996282304806</v>
      </c>
      <c r="S621" s="1">
        <f>(Table2[[#This Row],[Close Price]]-Table2[[#This Row],[20D EMA]])/Table2[[#This Row],[20D EMA]]</f>
        <v>-2.4270143420533151E-2</v>
      </c>
      <c r="T621" s="1">
        <f>(Table2[[#This Row],[Close Price]]-Table2[[#This Row],[50D EMA]])/Table2[[#This Row],[50D EMA]]</f>
        <v>-5.4791744357581662E-2</v>
      </c>
      <c r="U621" s="1">
        <f>(Table2[[#This Row],[Close Price]]-Table2[[#This Row],[200D EMA]])/Table2[[#This Row],[200D EMA]]</f>
        <v>-7.9484595639012237E-2</v>
      </c>
      <c r="V621">
        <v>0.49658571143255598</v>
      </c>
      <c r="W621">
        <v>2133.9499999999998</v>
      </c>
      <c r="X621">
        <v>2195.25</v>
      </c>
      <c r="Y621">
        <v>2133.9499999999998</v>
      </c>
      <c r="Z621">
        <v>2242.3000000000002</v>
      </c>
      <c r="AA621">
        <v>2133.9499999999998</v>
      </c>
      <c r="AB621">
        <v>2389</v>
      </c>
      <c r="AC621" s="1">
        <f>(Table2[[#This Row],[Close Price]]/Table2[[#This Row],[Day Low]])-1</f>
        <v>3.0717683169708909E-2</v>
      </c>
      <c r="AD621" s="1">
        <f>(Table2[[#This Row],[Day High]]/Table2[[#This Row],[Close Price]])-1</f>
        <v>-1.9322573312116065E-3</v>
      </c>
      <c r="AE621" s="1">
        <f>(Table2[[#This Row],[Close Price]]/Table2[[#This Row],[Current Week Low]])-1</f>
        <v>3.0717683169708909E-2</v>
      </c>
      <c r="AF621" s="1">
        <f>(Table2[[#This Row],[Current Week High]]/Table2[[#This Row],[Close Price]])-1</f>
        <v>1.9458967947260764E-2</v>
      </c>
      <c r="AG621" s="1">
        <f>(Table2[[#This Row],[Close Price]]/Table2[[#This Row],[Current Month Low]])-1</f>
        <v>3.0717683169708909E-2</v>
      </c>
      <c r="AH621" s="1">
        <f>(Table2[[#This Row],[Current Month High]]/Table2[[#This Row],[Close Price]])-1</f>
        <v>8.6155944532848361E-2</v>
      </c>
      <c r="AI621">
        <v>22.4801091157081</v>
      </c>
      <c r="AJ621">
        <v>5.2845723038629204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-0.04</v>
      </c>
      <c r="AM621" t="s">
        <v>3149</v>
      </c>
      <c r="AN621">
        <v>-4.82</v>
      </c>
      <c r="AO621" t="s">
        <v>3149</v>
      </c>
      <c r="AP621">
        <v>-4.6556864203837998E-2</v>
      </c>
      <c r="AQ621">
        <f>(Table2[[#This Row],[Sharpe Ratio]]-AVERAGE(Table2[Sharpe Ratio]))/_xlfn.STDEV.P(Table2[Sharpe Ratio])</f>
        <v>-1.1967363632259553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604</v>
      </c>
      <c r="AT621">
        <f>_xlfn.RANK.AVG(Table2[[#This Row],[6M Return vs Nifty Z-Score]],Table2[6M Return vs Nifty Z-Score])</f>
        <v>428</v>
      </c>
      <c r="AU621">
        <f>_xlfn.RANK.AVG(Table2[[#This Row],[Sharpe Ratio Z-Score]],Table2[Sharpe Ratio Z-Score])</f>
        <v>655</v>
      </c>
      <c r="AV621">
        <f>(Table2[[#This Row],[Rank 1Y]]+Table2[[#This Row],[Rank 6M]]+Table2[[#This Row],[Rank Sharpe]])/3</f>
        <v>562.33333333333337</v>
      </c>
    </row>
    <row r="622" spans="1:48" x14ac:dyDescent="0.3">
      <c r="A622" t="s">
        <v>1294</v>
      </c>
      <c r="B622" t="s">
        <v>1295</v>
      </c>
      <c r="C622" t="s">
        <v>3116</v>
      </c>
      <c r="D622" t="s">
        <v>971</v>
      </c>
      <c r="E622">
        <v>8498.1934516159999</v>
      </c>
      <c r="F622">
        <v>61.48</v>
      </c>
      <c r="G622">
        <v>-34.567214113054902</v>
      </c>
      <c r="H622">
        <f>(Table2[[#This Row],[1Y Return vs Nifty]]-AVERAGE(Table2[1Y Return vs Nifty]))/_xlfn.STDEV.P(Table2[1Y Return vs Nifty])</f>
        <v>-1.0241733288620265</v>
      </c>
      <c r="I622">
        <v>-6.1274086456569297</v>
      </c>
      <c r="J622">
        <f>(Table2[[#This Row],[1M Return vs Nifty]]-AVERAGE(Table2[1M Return vs Nifty]))/_xlfn.STDEV.P(Table2[1M Return vs Nifty])</f>
        <v>-0.42655332231773796</v>
      </c>
      <c r="K622">
        <v>-23.2775049637075</v>
      </c>
      <c r="L622">
        <f>(Table2[[#This Row],[6M Return vs Nifty]]-AVERAGE(Table2[6M Return vs Nifty]))/_xlfn.STDEV.P(Table2[6M Return vs Nifty])</f>
        <v>-0.86334542676609161</v>
      </c>
      <c r="M622">
        <v>1.8282491461199999</v>
      </c>
      <c r="N622">
        <f>(Table2[[#This Row],[1W Return vs Nifty]]-AVERAGE(Table2[1W Return vs Nifty]))/_xlfn.STDEV.P(Table2[1W Return vs Nifty])</f>
        <v>0.15195448233751155</v>
      </c>
      <c r="O622">
        <v>66.95</v>
      </c>
      <c r="P622">
        <v>70.830997238968706</v>
      </c>
      <c r="Q622">
        <v>73.153613913663804</v>
      </c>
      <c r="R622">
        <v>34.190858488494399</v>
      </c>
      <c r="S622" s="1">
        <f>(Table2[[#This Row],[Close Price]]-Table2[[#This Row],[20D EMA]])/Table2[[#This Row],[20D EMA]]</f>
        <v>-8.1702763256161395E-2</v>
      </c>
      <c r="T622" s="1">
        <f>(Table2[[#This Row],[Close Price]]-Table2[[#This Row],[50D EMA]])/Table2[[#This Row],[50D EMA]]</f>
        <v>-0.13201843265626256</v>
      </c>
      <c r="U622" s="1">
        <f>(Table2[[#This Row],[Close Price]]-Table2[[#This Row],[200D EMA]])/Table2[[#This Row],[200D EMA]]</f>
        <v>-0.1595767220392017</v>
      </c>
      <c r="V622">
        <v>0.947543056480736</v>
      </c>
      <c r="W622">
        <v>60.8</v>
      </c>
      <c r="X622">
        <v>63.54</v>
      </c>
      <c r="Y622">
        <v>59.84</v>
      </c>
      <c r="Z622">
        <v>66</v>
      </c>
      <c r="AA622">
        <v>59.84</v>
      </c>
      <c r="AB622">
        <v>77.59</v>
      </c>
      <c r="AC622" s="1">
        <f>(Table2[[#This Row],[Close Price]]/Table2[[#This Row],[Day Low]])-1</f>
        <v>1.1184210526315796E-2</v>
      </c>
      <c r="AD622" s="1">
        <f>(Table2[[#This Row],[Day High]]/Table2[[#This Row],[Close Price]])-1</f>
        <v>3.3506831489915401E-2</v>
      </c>
      <c r="AE622" s="1">
        <f>(Table2[[#This Row],[Close Price]]/Table2[[#This Row],[Current Week Low]])-1</f>
        <v>2.7406417112299408E-2</v>
      </c>
      <c r="AF622" s="1">
        <f>(Table2[[#This Row],[Current Week High]]/Table2[[#This Row],[Close Price]])-1</f>
        <v>7.3519843851659106E-2</v>
      </c>
      <c r="AG622" s="1">
        <f>(Table2[[#This Row],[Close Price]]/Table2[[#This Row],[Current Month Low]])-1</f>
        <v>2.7406417112299408E-2</v>
      </c>
      <c r="AH622" s="1">
        <f>(Table2[[#This Row],[Current Month High]]/Table2[[#This Row],[Close Price]])-1</f>
        <v>0.26203643461288229</v>
      </c>
      <c r="AI622">
        <v>54.277813923227001</v>
      </c>
      <c r="AJ622">
        <v>3.85135135135135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</v>
      </c>
      <c r="AM622">
        <v>0</v>
      </c>
      <c r="AN622">
        <v>-18.61</v>
      </c>
      <c r="AO622" t="s">
        <v>3149</v>
      </c>
      <c r="AP622">
        <v>3.4205636269857002E-2</v>
      </c>
      <c r="AQ622">
        <f>(Table2[[#This Row],[Sharpe Ratio]]-AVERAGE(Table2[Sharpe Ratio]))/_xlfn.STDEV.P(Table2[Sharpe Ratio])</f>
        <v>-0.25613363701979602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658</v>
      </c>
      <c r="AT622">
        <f>_xlfn.RANK.AVG(Table2[[#This Row],[6M Return vs Nifty Z-Score]],Table2[6M Return vs Nifty Z-Score])</f>
        <v>621</v>
      </c>
      <c r="AU622">
        <f>_xlfn.RANK.AVG(Table2[[#This Row],[Sharpe Ratio Z-Score]],Table2[Sharpe Ratio Z-Score])</f>
        <v>413</v>
      </c>
      <c r="AV622">
        <f>(Table2[[#This Row],[Rank 1Y]]+Table2[[#This Row],[Rank 6M]]+Table2[[#This Row],[Rank Sharpe]])/3</f>
        <v>564</v>
      </c>
    </row>
    <row r="623" spans="1:48" x14ac:dyDescent="0.3">
      <c r="A623" t="s">
        <v>1577</v>
      </c>
      <c r="B623" t="s">
        <v>1578</v>
      </c>
      <c r="C623" t="s">
        <v>3114</v>
      </c>
      <c r="D623" t="s">
        <v>1467</v>
      </c>
      <c r="E623">
        <v>5859.3566507449996</v>
      </c>
      <c r="F623">
        <v>287.95</v>
      </c>
      <c r="G623">
        <v>-22.933400806202801</v>
      </c>
      <c r="H623">
        <f>(Table2[[#This Row],[1Y Return vs Nifty]]-AVERAGE(Table2[1Y Return vs Nifty]))/_xlfn.STDEV.P(Table2[1Y Return vs Nifty])</f>
        <v>-0.78755734766004215</v>
      </c>
      <c r="I623">
        <v>-16.1955517079437</v>
      </c>
      <c r="J623">
        <f>(Table2[[#This Row],[1M Return vs Nifty]]-AVERAGE(Table2[1M Return vs Nifty]))/_xlfn.STDEV.P(Table2[1M Return vs Nifty])</f>
        <v>-1.4893268616877866</v>
      </c>
      <c r="K623">
        <v>-49.532834957523399</v>
      </c>
      <c r="L623">
        <f>(Table2[[#This Row],[6M Return vs Nifty]]-AVERAGE(Table2[6M Return vs Nifty]))/_xlfn.STDEV.P(Table2[6M Return vs Nifty])</f>
        <v>-1.7515955739896085</v>
      </c>
      <c r="M623">
        <v>-3.3581738228959801</v>
      </c>
      <c r="N623">
        <f>(Table2[[#This Row],[1W Return vs Nifty]]-AVERAGE(Table2[1W Return vs Nifty]))/_xlfn.STDEV.P(Table2[1W Return vs Nifty])</f>
        <v>-1.112865732874869</v>
      </c>
      <c r="O623">
        <v>320.93</v>
      </c>
      <c r="P623">
        <v>353.530104423556</v>
      </c>
      <c r="Q623">
        <v>375.230577880537</v>
      </c>
      <c r="R623">
        <v>18.135023470760299</v>
      </c>
      <c r="S623" s="1">
        <f>(Table2[[#This Row],[Close Price]]-Table2[[#This Row],[20D EMA]])/Table2[[#This Row],[20D EMA]]</f>
        <v>-0.10276384258249469</v>
      </c>
      <c r="T623" s="1">
        <f>(Table2[[#This Row],[Close Price]]-Table2[[#This Row],[50D EMA]])/Table2[[#This Row],[50D EMA]]</f>
        <v>-0.18550076387550307</v>
      </c>
      <c r="U623" s="1">
        <f>(Table2[[#This Row],[Close Price]]-Table2[[#This Row],[200D EMA]])/Table2[[#This Row],[200D EMA]]</f>
        <v>-0.23260518472011288</v>
      </c>
      <c r="V623">
        <v>0.83604896554689101</v>
      </c>
      <c r="W623">
        <v>280.7</v>
      </c>
      <c r="X623">
        <v>290</v>
      </c>
      <c r="Y623">
        <v>280.7</v>
      </c>
      <c r="Z623">
        <v>303.75</v>
      </c>
      <c r="AA623">
        <v>280.7</v>
      </c>
      <c r="AB623">
        <v>345.3</v>
      </c>
      <c r="AC623" s="1">
        <f>(Table2[[#This Row],[Close Price]]/Table2[[#This Row],[Day Low]])-1</f>
        <v>2.5828286426790248E-2</v>
      </c>
      <c r="AD623" s="1">
        <f>(Table2[[#This Row],[Day High]]/Table2[[#This Row],[Close Price]])-1</f>
        <v>7.1192915436708581E-3</v>
      </c>
      <c r="AE623" s="1">
        <f>(Table2[[#This Row],[Close Price]]/Table2[[#This Row],[Current Week Low]])-1</f>
        <v>2.5828286426790248E-2</v>
      </c>
      <c r="AF623" s="1">
        <f>(Table2[[#This Row],[Current Week High]]/Table2[[#This Row],[Close Price]])-1</f>
        <v>5.4870637263413791E-2</v>
      </c>
      <c r="AG623" s="1">
        <f>(Table2[[#This Row],[Close Price]]/Table2[[#This Row],[Current Month Low]])-1</f>
        <v>2.5828286426790248E-2</v>
      </c>
      <c r="AH623" s="1">
        <f>(Table2[[#This Row],[Current Month High]]/Table2[[#This Row],[Close Price]])-1</f>
        <v>0.19916652196561913</v>
      </c>
      <c r="AI623">
        <v>104.202118423337</v>
      </c>
      <c r="AJ623">
        <v>10.9633911368015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-0.2</v>
      </c>
      <c r="AM623" t="s">
        <v>3149</v>
      </c>
      <c r="AN623">
        <v>-13.94</v>
      </c>
      <c r="AO623" t="s">
        <v>3149</v>
      </c>
      <c r="AP623">
        <v>5.1790976859928999E-2</v>
      </c>
      <c r="AQ623">
        <f>(Table2[[#This Row],[Sharpe Ratio]]-AVERAGE(Table2[Sharpe Ratio]))/_xlfn.STDEV.P(Table2[Sharpe Ratio])</f>
        <v>-5.1325474775326778E-2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594</v>
      </c>
      <c r="AT623">
        <f>_xlfn.RANK.AVG(Table2[[#This Row],[6M Return vs Nifty Z-Score]],Table2[6M Return vs Nifty Z-Score])</f>
        <v>733</v>
      </c>
      <c r="AU623">
        <f>_xlfn.RANK.AVG(Table2[[#This Row],[Sharpe Ratio Z-Score]],Table2[Sharpe Ratio Z-Score])</f>
        <v>367</v>
      </c>
      <c r="AV623">
        <f>(Table2[[#This Row],[Rank 1Y]]+Table2[[#This Row],[Rank 6M]]+Table2[[#This Row],[Rank Sharpe]])/3</f>
        <v>564.66666666666663</v>
      </c>
    </row>
    <row r="624" spans="1:48" x14ac:dyDescent="0.3">
      <c r="A624" t="s">
        <v>471</v>
      </c>
      <c r="B624" t="s">
        <v>472</v>
      </c>
      <c r="C624" t="s">
        <v>3114</v>
      </c>
      <c r="D624" t="s">
        <v>114</v>
      </c>
      <c r="E624">
        <v>45679.479171051004</v>
      </c>
      <c r="F624">
        <v>110.59</v>
      </c>
      <c r="G624">
        <v>4.9176539451214101</v>
      </c>
      <c r="H624">
        <f>(Table2[[#This Row],[1Y Return vs Nifty]]-AVERAGE(Table2[1Y Return vs Nifty]))/_xlfn.STDEV.P(Table2[1Y Return vs Nifty])</f>
        <v>-0.22110467443265061</v>
      </c>
      <c r="I624">
        <v>-9.0702910145784195</v>
      </c>
      <c r="J624">
        <f>(Table2[[#This Row],[1M Return vs Nifty]]-AVERAGE(Table2[1M Return vs Nifty]))/_xlfn.STDEV.P(Table2[1M Return vs Nifty])</f>
        <v>-0.73719824381113908</v>
      </c>
      <c r="K624">
        <v>-40.213635615184202</v>
      </c>
      <c r="L624">
        <f>(Table2[[#This Row],[6M Return vs Nifty]]-AVERAGE(Table2[6M Return vs Nifty]))/_xlfn.STDEV.P(Table2[6M Return vs Nifty])</f>
        <v>-1.4363155836109762</v>
      </c>
      <c r="M624">
        <v>-1.0293759574852701</v>
      </c>
      <c r="N624">
        <f>(Table2[[#This Row],[1W Return vs Nifty]]-AVERAGE(Table2[1W Return vs Nifty]))/_xlfn.STDEV.P(Table2[1W Return vs Nifty])</f>
        <v>-0.54493854396035624</v>
      </c>
      <c r="O624">
        <v>116.89</v>
      </c>
      <c r="P624">
        <v>123.644427939061</v>
      </c>
      <c r="Q624">
        <v>129.86700926965199</v>
      </c>
      <c r="R624">
        <v>31.511034898588601</v>
      </c>
      <c r="S624" s="1">
        <f>(Table2[[#This Row],[Close Price]]-Table2[[#This Row],[20D EMA]])/Table2[[#This Row],[20D EMA]]</f>
        <v>-5.3896826075797731E-2</v>
      </c>
      <c r="T624" s="1">
        <f>(Table2[[#This Row],[Close Price]]-Table2[[#This Row],[50D EMA]])/Table2[[#This Row],[50D EMA]]</f>
        <v>-0.10558039821652912</v>
      </c>
      <c r="U624" s="1">
        <f>(Table2[[#This Row],[Close Price]]-Table2[[#This Row],[200D EMA]])/Table2[[#This Row],[200D EMA]]</f>
        <v>-0.14843653810203464</v>
      </c>
      <c r="V624">
        <v>1.05019896628909</v>
      </c>
      <c r="W624">
        <v>108.65</v>
      </c>
      <c r="X624">
        <v>112.2</v>
      </c>
      <c r="Y624">
        <v>108.65</v>
      </c>
      <c r="Z624">
        <v>115.11</v>
      </c>
      <c r="AA624">
        <v>108.65</v>
      </c>
      <c r="AB624">
        <v>126.85</v>
      </c>
      <c r="AC624" s="1">
        <f>(Table2[[#This Row],[Close Price]]/Table2[[#This Row],[Day Low]])-1</f>
        <v>1.7855499309709977E-2</v>
      </c>
      <c r="AD624" s="1">
        <f>(Table2[[#This Row],[Day High]]/Table2[[#This Row],[Close Price]])-1</f>
        <v>1.4558278325345952E-2</v>
      </c>
      <c r="AE624" s="1">
        <f>(Table2[[#This Row],[Close Price]]/Table2[[#This Row],[Current Week Low]])-1</f>
        <v>1.7855499309709977E-2</v>
      </c>
      <c r="AF624" s="1">
        <f>(Table2[[#This Row],[Current Week High]]/Table2[[#This Row],[Close Price]])-1</f>
        <v>4.087168821774112E-2</v>
      </c>
      <c r="AG624" s="1">
        <f>(Table2[[#This Row],[Close Price]]/Table2[[#This Row],[Current Month Low]])-1</f>
        <v>1.7855499309709977E-2</v>
      </c>
      <c r="AH624" s="1">
        <f>(Table2[[#This Row],[Current Month High]]/Table2[[#This Row],[Close Price]])-1</f>
        <v>0.14702956867709549</v>
      </c>
      <c r="AI624">
        <v>58.558640021701699</v>
      </c>
      <c r="AJ624">
        <v>25.456608054452602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-0.11</v>
      </c>
      <c r="AM624" t="s">
        <v>3149</v>
      </c>
      <c r="AN624">
        <v>-6.08</v>
      </c>
      <c r="AO624" t="s">
        <v>3149</v>
      </c>
      <c r="AP624">
        <v>-9.6204253153340004E-3</v>
      </c>
      <c r="AQ624">
        <f>(Table2[[#This Row],[Sharpe Ratio]]-AVERAGE(Table2[Sharpe Ratio]))/_xlfn.STDEV.P(Table2[Sharpe Ratio])</f>
        <v>-0.766555092077844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387</v>
      </c>
      <c r="AT624">
        <f>_xlfn.RANK.AVG(Table2[[#This Row],[6M Return vs Nifty Z-Score]],Table2[6M Return vs Nifty Z-Score])</f>
        <v>726</v>
      </c>
      <c r="AU624">
        <f>_xlfn.RANK.AVG(Table2[[#This Row],[Sharpe Ratio Z-Score]],Table2[Sharpe Ratio Z-Score])</f>
        <v>582</v>
      </c>
      <c r="AV624">
        <f>(Table2[[#This Row],[Rank 1Y]]+Table2[[#This Row],[Rank 6M]]+Table2[[#This Row],[Rank Sharpe]])/3</f>
        <v>565</v>
      </c>
    </row>
    <row r="625" spans="1:48" x14ac:dyDescent="0.3">
      <c r="A625" t="s">
        <v>479</v>
      </c>
      <c r="B625" t="s">
        <v>480</v>
      </c>
      <c r="C625" t="s">
        <v>3104</v>
      </c>
      <c r="D625" t="s">
        <v>54</v>
      </c>
      <c r="E625">
        <v>44172.017637470002</v>
      </c>
      <c r="F625">
        <v>593.9</v>
      </c>
      <c r="G625">
        <v>-35.921599834234698</v>
      </c>
      <c r="H625">
        <f>(Table2[[#This Row],[1Y Return vs Nifty]]-AVERAGE(Table2[1Y Return vs Nifty]))/_xlfn.STDEV.P(Table2[1Y Return vs Nifty])</f>
        <v>-1.051719697184283</v>
      </c>
      <c r="I625">
        <v>-7.2872963577291099</v>
      </c>
      <c r="J625">
        <f>(Table2[[#This Row],[1M Return vs Nifty]]-AVERAGE(Table2[1M Return vs Nifty]))/_xlfn.STDEV.P(Table2[1M Return vs Nifty])</f>
        <v>-0.5489888063394357</v>
      </c>
      <c r="K625">
        <v>-7.1528600339782296</v>
      </c>
      <c r="L625">
        <f>(Table2[[#This Row],[6M Return vs Nifty]]-AVERAGE(Table2[6M Return vs Nifty]))/_xlfn.STDEV.P(Table2[6M Return vs Nifty])</f>
        <v>-0.31782883123548927</v>
      </c>
      <c r="M625">
        <v>4.78946303790475</v>
      </c>
      <c r="N625">
        <f>(Table2[[#This Row],[1W Return vs Nifty]]-AVERAGE(Table2[1W Return vs Nifty]))/_xlfn.STDEV.P(Table2[1W Return vs Nifty])</f>
        <v>0.87410985112874884</v>
      </c>
      <c r="O625">
        <v>607.46</v>
      </c>
      <c r="P625">
        <v>640.38016735074405</v>
      </c>
      <c r="Q625">
        <v>657.38596357211202</v>
      </c>
      <c r="R625">
        <v>47.955425687156499</v>
      </c>
      <c r="S625" s="1">
        <f>(Table2[[#This Row],[Close Price]]-Table2[[#This Row],[20D EMA]])/Table2[[#This Row],[20D EMA]]</f>
        <v>-2.2322457445757841E-2</v>
      </c>
      <c r="T625" s="1">
        <f>(Table2[[#This Row],[Close Price]]-Table2[[#This Row],[50D EMA]])/Table2[[#This Row],[50D EMA]]</f>
        <v>-7.2582146856659771E-2</v>
      </c>
      <c r="U625" s="1">
        <f>(Table2[[#This Row],[Close Price]]-Table2[[#This Row],[200D EMA]])/Table2[[#This Row],[200D EMA]]</f>
        <v>-9.6573348215622412E-2</v>
      </c>
      <c r="V625">
        <v>0.87432938457292397</v>
      </c>
      <c r="W625">
        <v>581.04999999999995</v>
      </c>
      <c r="X625">
        <v>595.65</v>
      </c>
      <c r="Y625">
        <v>570.25</v>
      </c>
      <c r="Z625">
        <v>597.1</v>
      </c>
      <c r="AA625">
        <v>557.25</v>
      </c>
      <c r="AB625">
        <v>628.4</v>
      </c>
      <c r="AC625" s="1">
        <f>(Table2[[#This Row],[Close Price]]/Table2[[#This Row],[Day Low]])-1</f>
        <v>2.2115136391016366E-2</v>
      </c>
      <c r="AD625" s="1">
        <f>(Table2[[#This Row],[Day High]]/Table2[[#This Row],[Close Price]])-1</f>
        <v>2.9466240107762776E-3</v>
      </c>
      <c r="AE625" s="1">
        <f>(Table2[[#This Row],[Close Price]]/Table2[[#This Row],[Current Week Low]])-1</f>
        <v>4.1473038141166096E-2</v>
      </c>
      <c r="AF625" s="1">
        <f>(Table2[[#This Row],[Current Week High]]/Table2[[#This Row],[Close Price]])-1</f>
        <v>5.388112476848006E-3</v>
      </c>
      <c r="AG625" s="1">
        <f>(Table2[[#This Row],[Close Price]]/Table2[[#This Row],[Current Month Low]])-1</f>
        <v>6.5769403319874353E-2</v>
      </c>
      <c r="AH625" s="1">
        <f>(Table2[[#This Row],[Current Month High]]/Table2[[#This Row],[Close Price]])-1</f>
        <v>5.8090587641016933E-2</v>
      </c>
      <c r="AI625">
        <v>36.959084020878898</v>
      </c>
      <c r="AJ625">
        <v>7.2602492324363297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-0.11</v>
      </c>
      <c r="AM625" t="s">
        <v>3149</v>
      </c>
      <c r="AN625">
        <v>-3.8</v>
      </c>
      <c r="AO625" t="s">
        <v>3149</v>
      </c>
      <c r="AP625">
        <v>-2.0658099308719001E-2</v>
      </c>
      <c r="AQ625">
        <f>(Table2[[#This Row],[Sharpe Ratio]]-AVERAGE(Table2[Sharpe Ratio]))/_xlfn.STDEV.P(Table2[Sharpe Ratio])</f>
        <v>-0.89510567171887778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666</v>
      </c>
      <c r="AT625">
        <f>_xlfn.RANK.AVG(Table2[[#This Row],[6M Return vs Nifty Z-Score]],Table2[6M Return vs Nifty Z-Score])</f>
        <v>426</v>
      </c>
      <c r="AU625">
        <f>_xlfn.RANK.AVG(Table2[[#This Row],[Sharpe Ratio Z-Score]],Table2[Sharpe Ratio Z-Score])</f>
        <v>607</v>
      </c>
      <c r="AV625">
        <f>(Table2[[#This Row],[Rank 1Y]]+Table2[[#This Row],[Rank 6M]]+Table2[[#This Row],[Rank Sharpe]])/3</f>
        <v>566.33333333333337</v>
      </c>
    </row>
    <row r="626" spans="1:48" x14ac:dyDescent="0.3">
      <c r="A626" t="s">
        <v>869</v>
      </c>
      <c r="B626" t="s">
        <v>870</v>
      </c>
      <c r="C626" t="s">
        <v>3112</v>
      </c>
      <c r="D626" t="s">
        <v>40</v>
      </c>
      <c r="E626">
        <v>16727.62362482</v>
      </c>
      <c r="F626">
        <v>757.3</v>
      </c>
      <c r="G626">
        <v>-18.3079595092163</v>
      </c>
      <c r="H626">
        <f>(Table2[[#This Row],[1Y Return vs Nifty]]-AVERAGE(Table2[1Y Return vs Nifty]))/_xlfn.STDEV.P(Table2[1Y Return vs Nifty])</f>
        <v>-0.69348214616664805</v>
      </c>
      <c r="I626">
        <v>-4.2671449434852704</v>
      </c>
      <c r="J626">
        <f>(Table2[[#This Row],[1M Return vs Nifty]]-AVERAGE(Table2[1M Return vs Nifty]))/_xlfn.STDEV.P(Table2[1M Return vs Nifty])</f>
        <v>-0.23018751516863284</v>
      </c>
      <c r="K626">
        <v>-21.439990220134799</v>
      </c>
      <c r="L626">
        <f>(Table2[[#This Row],[6M Return vs Nifty]]-AVERAGE(Table2[6M Return vs Nifty]))/_xlfn.STDEV.P(Table2[6M Return vs Nifty])</f>
        <v>-0.80118004008505306</v>
      </c>
      <c r="M626">
        <v>-3.0792812570831498</v>
      </c>
      <c r="N626">
        <f>(Table2[[#This Row],[1W Return vs Nifty]]-AVERAGE(Table2[1W Return vs Nifty]))/_xlfn.STDEV.P(Table2[1W Return vs Nifty])</f>
        <v>-1.0448518132196729</v>
      </c>
      <c r="O626">
        <v>824.77</v>
      </c>
      <c r="P626">
        <v>852.84024396180303</v>
      </c>
      <c r="Q626">
        <v>860.12286732522796</v>
      </c>
      <c r="R626">
        <v>16.6124872169379</v>
      </c>
      <c r="S626" s="1">
        <f>(Table2[[#This Row],[Close Price]]-Table2[[#This Row],[20D EMA]])/Table2[[#This Row],[20D EMA]]</f>
        <v>-8.1804624319507288E-2</v>
      </c>
      <c r="T626" s="1">
        <f>(Table2[[#This Row],[Close Price]]-Table2[[#This Row],[50D EMA]])/Table2[[#This Row],[50D EMA]]</f>
        <v>-0.11202595637135777</v>
      </c>
      <c r="U626" s="1">
        <f>(Table2[[#This Row],[Close Price]]-Table2[[#This Row],[200D EMA]])/Table2[[#This Row],[200D EMA]]</f>
        <v>-0.11954439444794905</v>
      </c>
      <c r="V626">
        <v>1.1304344798182899</v>
      </c>
      <c r="W626">
        <v>755</v>
      </c>
      <c r="X626">
        <v>795</v>
      </c>
      <c r="Y626">
        <v>755</v>
      </c>
      <c r="Z626">
        <v>809.1</v>
      </c>
      <c r="AA626">
        <v>755</v>
      </c>
      <c r="AB626">
        <v>870.15</v>
      </c>
      <c r="AC626" s="1">
        <f>(Table2[[#This Row],[Close Price]]/Table2[[#This Row],[Day Low]])-1</f>
        <v>3.046357615893891E-3</v>
      </c>
      <c r="AD626" s="1">
        <f>(Table2[[#This Row],[Day High]]/Table2[[#This Row],[Close Price]])-1</f>
        <v>4.9782120691931997E-2</v>
      </c>
      <c r="AE626" s="1">
        <f>(Table2[[#This Row],[Close Price]]/Table2[[#This Row],[Current Week Low]])-1</f>
        <v>3.046357615893891E-3</v>
      </c>
      <c r="AF626" s="1">
        <f>(Table2[[#This Row],[Current Week High]]/Table2[[#This Row],[Close Price]])-1</f>
        <v>6.8400897926845561E-2</v>
      </c>
      <c r="AG626" s="1">
        <f>(Table2[[#This Row],[Close Price]]/Table2[[#This Row],[Current Month Low]])-1</f>
        <v>3.046357615893891E-3</v>
      </c>
      <c r="AH626" s="1">
        <f>(Table2[[#This Row],[Current Month High]]/Table2[[#This Row],[Close Price]])-1</f>
        <v>0.14901624191205598</v>
      </c>
      <c r="AI626">
        <v>35.349267133236502</v>
      </c>
      <c r="AJ626">
        <v>6.4820022497187697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-0.04</v>
      </c>
      <c r="AM626" t="s">
        <v>3149</v>
      </c>
      <c r="AN626">
        <v>-9.19</v>
      </c>
      <c r="AO626" t="s">
        <v>3149</v>
      </c>
      <c r="AQ626">
        <f>(Table2[[#This Row],[Sharpe Ratio]]-AVERAGE(Table2[Sharpe Ratio]))/_xlfn.STDEV.P(Table2[Sharpe Ratio])</f>
        <v>-0.65451053890290556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561</v>
      </c>
      <c r="AT626">
        <f>_xlfn.RANK.AVG(Table2[[#This Row],[6M Return vs Nifty Z-Score]],Table2[6M Return vs Nifty Z-Score])</f>
        <v>604</v>
      </c>
      <c r="AU626">
        <f>_xlfn.RANK.AVG(Table2[[#This Row],[Sharpe Ratio Z-Score]],Table2[Sharpe Ratio Z-Score])</f>
        <v>534</v>
      </c>
      <c r="AV626">
        <f>(Table2[[#This Row],[Rank 1Y]]+Table2[[#This Row],[Rank 6M]]+Table2[[#This Row],[Rank Sharpe]])/3</f>
        <v>566.33333333333337</v>
      </c>
    </row>
    <row r="627" spans="1:48" x14ac:dyDescent="0.3">
      <c r="A627" t="s">
        <v>888</v>
      </c>
      <c r="B627" t="s">
        <v>889</v>
      </c>
      <c r="C627" t="s">
        <v>3118</v>
      </c>
      <c r="D627" t="s">
        <v>490</v>
      </c>
      <c r="E627">
        <v>16178.3329524</v>
      </c>
      <c r="F627">
        <v>3262.45</v>
      </c>
      <c r="G627">
        <v>-25.988035458829899</v>
      </c>
      <c r="H627">
        <f>(Table2[[#This Row],[1Y Return vs Nifty]]-AVERAGE(Table2[1Y Return vs Nifty]))/_xlfn.STDEV.P(Table2[1Y Return vs Nifty])</f>
        <v>-0.8496844728322539</v>
      </c>
      <c r="I627">
        <v>4.3767160925981798</v>
      </c>
      <c r="J627">
        <f>(Table2[[#This Row],[1M Return vs Nifty]]-AVERAGE(Table2[1M Return vs Nifty]))/_xlfn.STDEV.P(Table2[1M Return vs Nifty])</f>
        <v>0.68224159219595282</v>
      </c>
      <c r="K627">
        <v>-7.21547440955736</v>
      </c>
      <c r="L627">
        <f>(Table2[[#This Row],[6M Return vs Nifty]]-AVERAGE(Table2[6M Return vs Nifty]))/_xlfn.STDEV.P(Table2[6M Return vs Nifty])</f>
        <v>-0.31994715267115859</v>
      </c>
      <c r="M627">
        <v>3.0501802327090202</v>
      </c>
      <c r="N627">
        <f>(Table2[[#This Row],[1W Return vs Nifty]]-AVERAGE(Table2[1W Return vs Nifty]))/_xlfn.STDEV.P(Table2[1W Return vs Nifty])</f>
        <v>0.44994852353840786</v>
      </c>
      <c r="O627">
        <v>3352.57</v>
      </c>
      <c r="P627">
        <v>3367.0565415881701</v>
      </c>
      <c r="Q627">
        <v>3453.6815928088599</v>
      </c>
      <c r="R627">
        <v>40.121743496058201</v>
      </c>
      <c r="S627" s="1">
        <f>(Table2[[#This Row],[Close Price]]-Table2[[#This Row],[20D EMA]])/Table2[[#This Row],[20D EMA]]</f>
        <v>-2.6880870496365578E-2</v>
      </c>
      <c r="T627" s="1">
        <f>(Table2[[#This Row],[Close Price]]-Table2[[#This Row],[50D EMA]])/Table2[[#This Row],[50D EMA]]</f>
        <v>-3.1067652204863069E-2</v>
      </c>
      <c r="U627" s="1">
        <f>(Table2[[#This Row],[Close Price]]-Table2[[#This Row],[200D EMA]])/Table2[[#This Row],[200D EMA]]</f>
        <v>-5.5370359910142303E-2</v>
      </c>
      <c r="V627">
        <v>0.65220988511828304</v>
      </c>
      <c r="W627">
        <v>3250.1</v>
      </c>
      <c r="X627">
        <v>3337.85</v>
      </c>
      <c r="Y627">
        <v>3224.55</v>
      </c>
      <c r="Z627">
        <v>3393.65</v>
      </c>
      <c r="AA627">
        <v>3204.6</v>
      </c>
      <c r="AB627">
        <v>3560.25</v>
      </c>
      <c r="AC627" s="1">
        <f>(Table2[[#This Row],[Close Price]]/Table2[[#This Row],[Day Low]])-1</f>
        <v>3.7998830805205941E-3</v>
      </c>
      <c r="AD627" s="1">
        <f>(Table2[[#This Row],[Day High]]/Table2[[#This Row],[Close Price]])-1</f>
        <v>2.3111465309813228E-2</v>
      </c>
      <c r="AE627" s="1">
        <f>(Table2[[#This Row],[Close Price]]/Table2[[#This Row],[Current Week Low]])-1</f>
        <v>1.1753578018638189E-2</v>
      </c>
      <c r="AF627" s="1">
        <f>(Table2[[#This Row],[Current Week High]]/Table2[[#This Row],[Close Price]])-1</f>
        <v>4.0215175711505236E-2</v>
      </c>
      <c r="AG627" s="1">
        <f>(Table2[[#This Row],[Close Price]]/Table2[[#This Row],[Current Month Low]])-1</f>
        <v>1.8052174998439696E-2</v>
      </c>
      <c r="AH627" s="1">
        <f>(Table2[[#This Row],[Current Month High]]/Table2[[#This Row],[Close Price]])-1</f>
        <v>9.1281092430535393E-2</v>
      </c>
      <c r="AI627">
        <v>21.9773483118515</v>
      </c>
      <c r="AJ627">
        <v>13.439037535422999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0.15</v>
      </c>
      <c r="AM627" t="s">
        <v>3150</v>
      </c>
      <c r="AN627">
        <v>-2.88</v>
      </c>
      <c r="AO627" t="s">
        <v>3149</v>
      </c>
      <c r="AP627">
        <v>-4.8965443815485003E-2</v>
      </c>
      <c r="AQ627">
        <f>(Table2[[#This Row],[Sharpe Ratio]]-AVERAGE(Table2[Sharpe Ratio]))/_xlfn.STDEV.P(Table2[Sharpe Ratio])</f>
        <v>-1.2247879532053623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613</v>
      </c>
      <c r="AT627">
        <f>_xlfn.RANK.AVG(Table2[[#This Row],[6M Return vs Nifty Z-Score]],Table2[6M Return vs Nifty Z-Score])</f>
        <v>427</v>
      </c>
      <c r="AU627">
        <f>_xlfn.RANK.AVG(Table2[[#This Row],[Sharpe Ratio Z-Score]],Table2[Sharpe Ratio Z-Score])</f>
        <v>660</v>
      </c>
      <c r="AV627">
        <f>(Table2[[#This Row],[Rank 1Y]]+Table2[[#This Row],[Rank 6M]]+Table2[[#This Row],[Rank Sharpe]])/3</f>
        <v>566.66666666666663</v>
      </c>
    </row>
    <row r="628" spans="1:48" x14ac:dyDescent="0.3">
      <c r="A628" t="s">
        <v>724</v>
      </c>
      <c r="B628" t="s">
        <v>725</v>
      </c>
      <c r="C628" t="s">
        <v>3113</v>
      </c>
      <c r="D628" t="s">
        <v>267</v>
      </c>
      <c r="E628">
        <v>23099.39383212</v>
      </c>
      <c r="F628">
        <v>4672.3999999999996</v>
      </c>
      <c r="G628">
        <v>-18.147713863298101</v>
      </c>
      <c r="H628">
        <f>(Table2[[#This Row],[1Y Return vs Nifty]]-AVERAGE(Table2[1Y Return vs Nifty]))/_xlfn.STDEV.P(Table2[1Y Return vs Nifty])</f>
        <v>-0.69022296710453024</v>
      </c>
      <c r="I628">
        <v>-7.2013168850893203</v>
      </c>
      <c r="J628">
        <f>(Table2[[#This Row],[1M Return vs Nifty]]-AVERAGE(Table2[1M Return vs Nifty]))/_xlfn.STDEV.P(Table2[1M Return vs Nifty])</f>
        <v>-0.53991298094787588</v>
      </c>
      <c r="K628">
        <v>-25.822065670512899</v>
      </c>
      <c r="L628">
        <f>(Table2[[#This Row],[6M Return vs Nifty]]-AVERAGE(Table2[6M Return vs Nifty]))/_xlfn.STDEV.P(Table2[6M Return vs Nifty])</f>
        <v>-0.94943104911292298</v>
      </c>
      <c r="M628">
        <v>-1.58147190299246</v>
      </c>
      <c r="N628">
        <f>(Table2[[#This Row],[1W Return vs Nifty]]-AVERAGE(Table2[1W Return vs Nifty]))/_xlfn.STDEV.P(Table2[1W Return vs Nifty])</f>
        <v>-0.6795789535038872</v>
      </c>
      <c r="O628">
        <v>4951.34</v>
      </c>
      <c r="P628">
        <v>5153.7375147176699</v>
      </c>
      <c r="Q628">
        <v>5231.4195049956497</v>
      </c>
      <c r="R628">
        <v>35.122442818363403</v>
      </c>
      <c r="S628" s="1">
        <f>(Table2[[#This Row],[Close Price]]-Table2[[#This Row],[20D EMA]])/Table2[[#This Row],[20D EMA]]</f>
        <v>-5.6336264526370743E-2</v>
      </c>
      <c r="T628" s="1">
        <f>(Table2[[#This Row],[Close Price]]-Table2[[#This Row],[50D EMA]])/Table2[[#This Row],[50D EMA]]</f>
        <v>-9.3395814851474579E-2</v>
      </c>
      <c r="U628" s="1">
        <f>(Table2[[#This Row],[Close Price]]-Table2[[#This Row],[200D EMA]])/Table2[[#This Row],[200D EMA]]</f>
        <v>-0.10685809166361529</v>
      </c>
      <c r="V628">
        <v>1.1869475521733901</v>
      </c>
      <c r="W628">
        <v>4632</v>
      </c>
      <c r="X628">
        <v>4699</v>
      </c>
      <c r="Y628">
        <v>4334</v>
      </c>
      <c r="Z628">
        <v>4769</v>
      </c>
      <c r="AA628">
        <v>4334</v>
      </c>
      <c r="AB628">
        <v>5255</v>
      </c>
      <c r="AC628" s="1">
        <f>(Table2[[#This Row],[Close Price]]/Table2[[#This Row],[Day Low]])-1</f>
        <v>8.7219343696027796E-3</v>
      </c>
      <c r="AD628" s="1">
        <f>(Table2[[#This Row],[Day High]]/Table2[[#This Row],[Close Price]])-1</f>
        <v>5.6930057358104413E-3</v>
      </c>
      <c r="AE628" s="1">
        <f>(Table2[[#This Row],[Close Price]]/Table2[[#This Row],[Current Week Low]])-1</f>
        <v>7.8080295339178596E-2</v>
      </c>
      <c r="AF628" s="1">
        <f>(Table2[[#This Row],[Current Week High]]/Table2[[#This Row],[Close Price]])-1</f>
        <v>2.067459977741648E-2</v>
      </c>
      <c r="AG628" s="1">
        <f>(Table2[[#This Row],[Close Price]]/Table2[[#This Row],[Current Month Low]])-1</f>
        <v>7.8080295339178596E-2</v>
      </c>
      <c r="AH628" s="1">
        <f>(Table2[[#This Row],[Current Month High]]/Table2[[#This Row],[Close Price]])-1</f>
        <v>0.12468966698056683</v>
      </c>
      <c r="AI628">
        <v>57.306737436863301</v>
      </c>
      <c r="AJ628">
        <v>16.098894272580399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0.01</v>
      </c>
      <c r="AM628" t="s">
        <v>3150</v>
      </c>
      <c r="AN628">
        <v>-10.83</v>
      </c>
      <c r="AO628" t="s">
        <v>3149</v>
      </c>
      <c r="AP628">
        <v>5.9167418254440001E-3</v>
      </c>
      <c r="AQ628">
        <f>(Table2[[#This Row],[Sharpe Ratio]]-AVERAGE(Table2[Sharpe Ratio]))/_xlfn.STDEV.P(Table2[Sharpe Ratio])</f>
        <v>-0.58560103933777885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559</v>
      </c>
      <c r="AT628">
        <f>_xlfn.RANK.AVG(Table2[[#This Row],[6M Return vs Nifty Z-Score]],Table2[6M Return vs Nifty Z-Score])</f>
        <v>648</v>
      </c>
      <c r="AU628">
        <f>_xlfn.RANK.AVG(Table2[[#This Row],[Sharpe Ratio Z-Score]],Table2[Sharpe Ratio Z-Score])</f>
        <v>494</v>
      </c>
      <c r="AV628">
        <f>(Table2[[#This Row],[Rank 1Y]]+Table2[[#This Row],[Rank 6M]]+Table2[[#This Row],[Rank Sharpe]])/3</f>
        <v>567</v>
      </c>
    </row>
    <row r="629" spans="1:48" x14ac:dyDescent="0.3">
      <c r="A629" t="s">
        <v>461</v>
      </c>
      <c r="B629" t="s">
        <v>462</v>
      </c>
      <c r="C629" t="s">
        <v>3115</v>
      </c>
      <c r="D629" t="s">
        <v>463</v>
      </c>
      <c r="E629">
        <v>46912.6183242599</v>
      </c>
      <c r="F629">
        <v>769.95</v>
      </c>
      <c r="G629">
        <v>-13.1701972247341</v>
      </c>
      <c r="H629">
        <f>(Table2[[#This Row],[1Y Return vs Nifty]]-AVERAGE(Table2[1Y Return vs Nifty]))/_xlfn.STDEV.P(Table2[1Y Return vs Nifty])</f>
        <v>-0.58898703075945003</v>
      </c>
      <c r="I629">
        <v>-4.2240581629939804</v>
      </c>
      <c r="J629">
        <f>(Table2[[#This Row],[1M Return vs Nifty]]-AVERAGE(Table2[1M Return vs Nifty]))/_xlfn.STDEV.P(Table2[1M Return vs Nifty])</f>
        <v>-0.22563935867944723</v>
      </c>
      <c r="K629">
        <v>-33.254525029249201</v>
      </c>
      <c r="L629">
        <f>(Table2[[#This Row],[6M Return vs Nifty]]-AVERAGE(Table2[6M Return vs Nifty]))/_xlfn.STDEV.P(Table2[6M Return vs Nifty])</f>
        <v>-1.2008803023192365</v>
      </c>
      <c r="M629">
        <v>0.25140848352744699</v>
      </c>
      <c r="N629">
        <f>(Table2[[#This Row],[1W Return vs Nifty]]-AVERAGE(Table2[1W Return vs Nifty]))/_xlfn.STDEV.P(Table2[1W Return vs Nifty])</f>
        <v>-0.23259185299432256</v>
      </c>
      <c r="O629">
        <v>818.92</v>
      </c>
      <c r="P629">
        <v>863.10777115146402</v>
      </c>
      <c r="Q629">
        <v>913.19557223404502</v>
      </c>
      <c r="R629">
        <v>21.664538328102999</v>
      </c>
      <c r="S629" s="1">
        <f>(Table2[[#This Row],[Close Price]]-Table2[[#This Row],[20D EMA]])/Table2[[#This Row],[20D EMA]]</f>
        <v>-5.9798270893371655E-2</v>
      </c>
      <c r="T629" s="1">
        <f>(Table2[[#This Row],[Close Price]]-Table2[[#This Row],[50D EMA]])/Table2[[#This Row],[50D EMA]]</f>
        <v>-0.10793295375753953</v>
      </c>
      <c r="U629" s="1">
        <f>(Table2[[#This Row],[Close Price]]-Table2[[#This Row],[200D EMA]])/Table2[[#This Row],[200D EMA]]</f>
        <v>-0.1568618777723686</v>
      </c>
      <c r="V629">
        <v>0.61977551199820902</v>
      </c>
      <c r="W629">
        <v>757.25</v>
      </c>
      <c r="X629">
        <v>785.75</v>
      </c>
      <c r="Y629">
        <v>757.25</v>
      </c>
      <c r="Z629">
        <v>810.2</v>
      </c>
      <c r="AA629">
        <v>757.25</v>
      </c>
      <c r="AB629">
        <v>868</v>
      </c>
      <c r="AC629" s="1">
        <f>(Table2[[#This Row],[Close Price]]/Table2[[#This Row],[Day Low]])-1</f>
        <v>1.677121162099704E-2</v>
      </c>
      <c r="AD629" s="1">
        <f>(Table2[[#This Row],[Day High]]/Table2[[#This Row],[Close Price]])-1</f>
        <v>2.0520813039807795E-2</v>
      </c>
      <c r="AE629" s="1">
        <f>(Table2[[#This Row],[Close Price]]/Table2[[#This Row],[Current Week Low]])-1</f>
        <v>1.677121162099704E-2</v>
      </c>
      <c r="AF629" s="1">
        <f>(Table2[[#This Row],[Current Week High]]/Table2[[#This Row],[Close Price]])-1</f>
        <v>5.2276121826092536E-2</v>
      </c>
      <c r="AG629" s="1">
        <f>(Table2[[#This Row],[Close Price]]/Table2[[#This Row],[Current Month Low]])-1</f>
        <v>1.677121162099704E-2</v>
      </c>
      <c r="AH629" s="1">
        <f>(Table2[[#This Row],[Current Month High]]/Table2[[#This Row],[Close Price]])-1</f>
        <v>0.12734593155399687</v>
      </c>
      <c r="AI629">
        <v>53.256704980842898</v>
      </c>
      <c r="AJ629">
        <v>4.2868752539618002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-0.09</v>
      </c>
      <c r="AM629" t="s">
        <v>3149</v>
      </c>
      <c r="AN629">
        <v>-8.9</v>
      </c>
      <c r="AO629" t="s">
        <v>3149</v>
      </c>
      <c r="AP629">
        <v>1.0116800481864001E-2</v>
      </c>
      <c r="AQ629">
        <f>(Table2[[#This Row],[Sharpe Ratio]]-AVERAGE(Table2[Sharpe Ratio]))/_xlfn.STDEV.P(Table2[Sharpe Ratio])</f>
        <v>-0.53668493843348386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531</v>
      </c>
      <c r="AT629">
        <f>_xlfn.RANK.AVG(Table2[[#This Row],[6M Return vs Nifty Z-Score]],Table2[6M Return vs Nifty Z-Score])</f>
        <v>698</v>
      </c>
      <c r="AU629">
        <f>_xlfn.RANK.AVG(Table2[[#This Row],[Sharpe Ratio Z-Score]],Table2[Sharpe Ratio Z-Score])</f>
        <v>479</v>
      </c>
      <c r="AV629">
        <f>(Table2[[#This Row],[Rank 1Y]]+Table2[[#This Row],[Rank 6M]]+Table2[[#This Row],[Rank Sharpe]])/3</f>
        <v>569.33333333333337</v>
      </c>
    </row>
    <row r="630" spans="1:48" x14ac:dyDescent="0.3">
      <c r="A630" t="s">
        <v>1335</v>
      </c>
      <c r="B630" t="s">
        <v>1336</v>
      </c>
      <c r="C630" t="s">
        <v>3118</v>
      </c>
      <c r="D630" t="s">
        <v>421</v>
      </c>
      <c r="E630">
        <v>8163.2896440649902</v>
      </c>
      <c r="F630">
        <v>555.54999999999995</v>
      </c>
      <c r="G630">
        <v>-38.721782410609798</v>
      </c>
      <c r="H630">
        <f>(Table2[[#This Row],[1Y Return vs Nifty]]-AVERAGE(Table2[1Y Return vs Nifty]))/_xlfn.STDEV.P(Table2[1Y Return vs Nifty])</f>
        <v>-1.1086716122939622</v>
      </c>
      <c r="I630">
        <v>-6.7791819900736803</v>
      </c>
      <c r="J630">
        <f>(Table2[[#This Row],[1M Return vs Nifty]]-AVERAGE(Table2[1M Return vs Nifty]))/_xlfn.STDEV.P(Table2[1M Return vs Nifty])</f>
        <v>-0.49535324498744165</v>
      </c>
      <c r="K630">
        <v>-21.1381345054923</v>
      </c>
      <c r="L630">
        <f>(Table2[[#This Row],[6M Return vs Nifty]]-AVERAGE(Table2[6M Return vs Nifty]))/_xlfn.STDEV.P(Table2[6M Return vs Nifty])</f>
        <v>-0.7909678895223059</v>
      </c>
      <c r="M630">
        <v>7.5417771712739796</v>
      </c>
      <c r="N630">
        <f>(Table2[[#This Row],[1W Return vs Nifty]]-AVERAGE(Table2[1W Return vs Nifty]))/_xlfn.STDEV.P(Table2[1W Return vs Nifty])</f>
        <v>1.5453205439891176</v>
      </c>
      <c r="O630">
        <v>596.51</v>
      </c>
      <c r="P630">
        <v>625.05826438823897</v>
      </c>
      <c r="Q630">
        <v>655.50848324223398</v>
      </c>
      <c r="R630">
        <v>28.830328551390998</v>
      </c>
      <c r="S630" s="1">
        <f>(Table2[[#This Row],[Close Price]]-Table2[[#This Row],[20D EMA]])/Table2[[#This Row],[20D EMA]]</f>
        <v>-6.8666074332366656E-2</v>
      </c>
      <c r="T630" s="1">
        <f>(Table2[[#This Row],[Close Price]]-Table2[[#This Row],[50D EMA]])/Table2[[#This Row],[50D EMA]]</f>
        <v>-0.11120285635494891</v>
      </c>
      <c r="U630" s="1">
        <f>(Table2[[#This Row],[Close Price]]-Table2[[#This Row],[200D EMA]])/Table2[[#This Row],[200D EMA]]</f>
        <v>-0.15248999181189204</v>
      </c>
      <c r="V630">
        <v>1.2074243670401501</v>
      </c>
      <c r="W630">
        <v>549.15</v>
      </c>
      <c r="X630">
        <v>568</v>
      </c>
      <c r="Y630">
        <v>546.29999999999995</v>
      </c>
      <c r="Z630">
        <v>568</v>
      </c>
      <c r="AA630">
        <v>524</v>
      </c>
      <c r="AB630">
        <v>647</v>
      </c>
      <c r="AC630" s="1">
        <f>(Table2[[#This Row],[Close Price]]/Table2[[#This Row],[Day Low]])-1</f>
        <v>1.1654374943093737E-2</v>
      </c>
      <c r="AD630" s="1">
        <f>(Table2[[#This Row],[Day High]]/Table2[[#This Row],[Close Price]])-1</f>
        <v>2.2410224102241028E-2</v>
      </c>
      <c r="AE630" s="1">
        <f>(Table2[[#This Row],[Close Price]]/Table2[[#This Row],[Current Week Low]])-1</f>
        <v>1.6932088596009587E-2</v>
      </c>
      <c r="AF630" s="1">
        <f>(Table2[[#This Row],[Current Week High]]/Table2[[#This Row],[Close Price]])-1</f>
        <v>2.2410224102241028E-2</v>
      </c>
      <c r="AG630" s="1">
        <f>(Table2[[#This Row],[Close Price]]/Table2[[#This Row],[Current Month Low]])-1</f>
        <v>6.0209923664122034E-2</v>
      </c>
      <c r="AH630" s="1">
        <f>(Table2[[#This Row],[Current Month High]]/Table2[[#This Row],[Close Price]])-1</f>
        <v>0.16461164611646129</v>
      </c>
      <c r="AI630">
        <v>46.683466834668302</v>
      </c>
      <c r="AJ630">
        <v>6.0209923664121998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-7.0000000000000007E-2</v>
      </c>
      <c r="AM630" t="s">
        <v>3149</v>
      </c>
      <c r="AN630">
        <v>-11.35</v>
      </c>
      <c r="AO630" t="s">
        <v>3149</v>
      </c>
      <c r="AP630">
        <v>2.5455699601359998E-2</v>
      </c>
      <c r="AQ630">
        <f>(Table2[[#This Row],[Sharpe Ratio]]-AVERAGE(Table2[Sharpe Ratio]))/_xlfn.STDEV.P(Table2[Sharpe Ratio])</f>
        <v>-0.3580400197623681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678</v>
      </c>
      <c r="AT630">
        <f>_xlfn.RANK.AVG(Table2[[#This Row],[6M Return vs Nifty Z-Score]],Table2[6M Return vs Nifty Z-Score])</f>
        <v>600</v>
      </c>
      <c r="AU630">
        <f>_xlfn.RANK.AVG(Table2[[#This Row],[Sharpe Ratio Z-Score]],Table2[Sharpe Ratio Z-Score])</f>
        <v>432</v>
      </c>
      <c r="AV630">
        <f>(Table2[[#This Row],[Rank 1Y]]+Table2[[#This Row],[Rank 6M]]+Table2[[#This Row],[Rank Sharpe]])/3</f>
        <v>570</v>
      </c>
    </row>
    <row r="631" spans="1:48" x14ac:dyDescent="0.3">
      <c r="A631" t="s">
        <v>519</v>
      </c>
      <c r="B631" t="s">
        <v>520</v>
      </c>
      <c r="C631" t="s">
        <v>3106</v>
      </c>
      <c r="D631" t="s">
        <v>120</v>
      </c>
      <c r="E631">
        <v>38327.522061449999</v>
      </c>
      <c r="F631">
        <v>294.89999999999998</v>
      </c>
      <c r="G631">
        <v>-15.573081266868099</v>
      </c>
      <c r="H631">
        <f>(Table2[[#This Row],[1Y Return vs Nifty]]-AVERAGE(Table2[1Y Return vs Nifty]))/_xlfn.STDEV.P(Table2[1Y Return vs Nifty])</f>
        <v>-0.63785843262467123</v>
      </c>
      <c r="I631">
        <v>4.8680653365666204</v>
      </c>
      <c r="J631">
        <f>(Table2[[#This Row],[1M Return vs Nifty]]-AVERAGE(Table2[1M Return vs Nifty]))/_xlfn.STDEV.P(Table2[1M Return vs Nifty])</f>
        <v>0.734107459799202</v>
      </c>
      <c r="K631">
        <v>-17.891846037929099</v>
      </c>
      <c r="L631">
        <f>(Table2[[#This Row],[6M Return vs Nifty]]-AVERAGE(Table2[6M Return vs Nifty]))/_xlfn.STDEV.P(Table2[6M Return vs Nifty])</f>
        <v>-0.68114195284879264</v>
      </c>
      <c r="M631">
        <v>1.9501741823181</v>
      </c>
      <c r="N631">
        <f>(Table2[[#This Row],[1W Return vs Nifty]]-AVERAGE(Table2[1W Return vs Nifty]))/_xlfn.STDEV.P(Table2[1W Return vs Nifty])</f>
        <v>0.18168851125207136</v>
      </c>
      <c r="O631">
        <v>329.41</v>
      </c>
      <c r="P631">
        <v>337.132739787459</v>
      </c>
      <c r="Q631">
        <v>349.899540298717</v>
      </c>
      <c r="R631">
        <v>25.083388636542601</v>
      </c>
      <c r="S631" s="1">
        <f>(Table2[[#This Row],[Close Price]]-Table2[[#This Row],[20D EMA]])/Table2[[#This Row],[20D EMA]]</f>
        <v>-0.10476306123068529</v>
      </c>
      <c r="T631" s="1">
        <f>(Table2[[#This Row],[Close Price]]-Table2[[#This Row],[50D EMA]])/Table2[[#This Row],[50D EMA]]</f>
        <v>-0.12527036031589253</v>
      </c>
      <c r="U631" s="1">
        <f>(Table2[[#This Row],[Close Price]]-Table2[[#This Row],[200D EMA]])/Table2[[#This Row],[200D EMA]]</f>
        <v>-0.15718666063911571</v>
      </c>
      <c r="V631">
        <v>1.03738809520928</v>
      </c>
      <c r="W631">
        <v>294.89999999999998</v>
      </c>
      <c r="X631">
        <v>306.95</v>
      </c>
      <c r="Y631">
        <v>294.89999999999998</v>
      </c>
      <c r="Z631">
        <v>333.95</v>
      </c>
      <c r="AA631">
        <v>294.89999999999998</v>
      </c>
      <c r="AB631">
        <v>352.8</v>
      </c>
      <c r="AC631" s="1">
        <f>(Table2[[#This Row],[Close Price]]/Table2[[#This Row],[Day Low]])-1</f>
        <v>0</v>
      </c>
      <c r="AD631" s="1">
        <f>(Table2[[#This Row],[Day High]]/Table2[[#This Row],[Close Price]])-1</f>
        <v>4.0861308918277439E-2</v>
      </c>
      <c r="AE631" s="1">
        <f>(Table2[[#This Row],[Close Price]]/Table2[[#This Row],[Current Week Low]])-1</f>
        <v>0</v>
      </c>
      <c r="AF631" s="1">
        <f>(Table2[[#This Row],[Current Week High]]/Table2[[#This Row],[Close Price]])-1</f>
        <v>0.13241776873516442</v>
      </c>
      <c r="AG631" s="1">
        <f>(Table2[[#This Row],[Close Price]]/Table2[[#This Row],[Current Month Low]])-1</f>
        <v>0</v>
      </c>
      <c r="AH631" s="1">
        <f>(Table2[[#This Row],[Current Month High]]/Table2[[#This Row],[Close Price]])-1</f>
        <v>0.19633774160732465</v>
      </c>
      <c r="AI631">
        <v>39.199728721600501</v>
      </c>
      <c r="AJ631">
        <v>0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-0.11</v>
      </c>
      <c r="AM631" t="s">
        <v>3149</v>
      </c>
      <c r="AN631">
        <v>-14.26</v>
      </c>
      <c r="AO631" t="s">
        <v>3149</v>
      </c>
      <c r="AP631">
        <v>-1.8860335363603001E-2</v>
      </c>
      <c r="AQ631">
        <f>(Table2[[#This Row],[Sharpe Ratio]]-AVERAGE(Table2[Sharpe Ratio]))/_xlfn.STDEV.P(Table2[Sharpe Ratio])</f>
        <v>-0.87416796352592729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546</v>
      </c>
      <c r="AT631">
        <f>_xlfn.RANK.AVG(Table2[[#This Row],[6M Return vs Nifty Z-Score]],Table2[6M Return vs Nifty Z-Score])</f>
        <v>561</v>
      </c>
      <c r="AU631">
        <f>_xlfn.RANK.AVG(Table2[[#This Row],[Sharpe Ratio Z-Score]],Table2[Sharpe Ratio Z-Score])</f>
        <v>604</v>
      </c>
      <c r="AV631">
        <f>(Table2[[#This Row],[Rank 1Y]]+Table2[[#This Row],[Rank 6M]]+Table2[[#This Row],[Rank Sharpe]])/3</f>
        <v>570.33333333333337</v>
      </c>
    </row>
    <row r="632" spans="1:48" x14ac:dyDescent="0.3">
      <c r="A632" t="s">
        <v>521</v>
      </c>
      <c r="B632" t="s">
        <v>522</v>
      </c>
      <c r="C632" t="s">
        <v>3111</v>
      </c>
      <c r="D632" t="s">
        <v>69</v>
      </c>
      <c r="E632">
        <v>38068.233955359901</v>
      </c>
      <c r="F632">
        <v>2027.2</v>
      </c>
      <c r="G632">
        <v>0.78936157979902699</v>
      </c>
      <c r="H632">
        <f>(Table2[[#This Row],[1Y Return vs Nifty]]-AVERAGE(Table2[1Y Return vs Nifty]))/_xlfn.STDEV.P(Table2[1Y Return vs Nifty])</f>
        <v>-0.30506854104671155</v>
      </c>
      <c r="I632">
        <v>0.79754111716561704</v>
      </c>
      <c r="J632">
        <f>(Table2[[#This Row],[1M Return vs Nifty]]-AVERAGE(Table2[1M Return vs Nifty]))/_xlfn.STDEV.P(Table2[1M Return vs Nifty])</f>
        <v>0.30443086452426982</v>
      </c>
      <c r="K632">
        <v>-23.448886233874099</v>
      </c>
      <c r="L632">
        <f>(Table2[[#This Row],[6M Return vs Nifty]]-AVERAGE(Table2[6M Return vs Nifty]))/_xlfn.STDEV.P(Table2[6M Return vs Nifty])</f>
        <v>-0.86914346619247429</v>
      </c>
      <c r="M632">
        <v>-7.8258340006742505E-2</v>
      </c>
      <c r="N632">
        <f>(Table2[[#This Row],[1W Return vs Nifty]]-AVERAGE(Table2[1W Return vs Nifty]))/_xlfn.STDEV.P(Table2[1W Return vs Nifty])</f>
        <v>-0.3129881618148519</v>
      </c>
      <c r="O632">
        <v>2247.31</v>
      </c>
      <c r="P632">
        <v>2318.7090454971199</v>
      </c>
      <c r="Q632">
        <v>2380.1744261271201</v>
      </c>
      <c r="R632">
        <v>11.8038151306072</v>
      </c>
      <c r="S632" s="1">
        <f>(Table2[[#This Row],[Close Price]]-Table2[[#This Row],[20D EMA]])/Table2[[#This Row],[20D EMA]]</f>
        <v>-9.7943763877702636E-2</v>
      </c>
      <c r="T632" s="1">
        <f>(Table2[[#This Row],[Close Price]]-Table2[[#This Row],[50D EMA]])/Table2[[#This Row],[50D EMA]]</f>
        <v>-0.12572040725127792</v>
      </c>
      <c r="U632" s="1">
        <f>(Table2[[#This Row],[Close Price]]-Table2[[#This Row],[200D EMA]])/Table2[[#This Row],[200D EMA]]</f>
        <v>-0.14829771392068072</v>
      </c>
      <c r="V632">
        <v>1.46128505417609</v>
      </c>
      <c r="W632">
        <v>1868.2</v>
      </c>
      <c r="X632">
        <v>2052.3000000000002</v>
      </c>
      <c r="Y632">
        <v>1868.2</v>
      </c>
      <c r="Z632">
        <v>2231.5500000000002</v>
      </c>
      <c r="AA632">
        <v>1868.2</v>
      </c>
      <c r="AB632">
        <v>2367</v>
      </c>
      <c r="AC632" s="1">
        <f>(Table2[[#This Row],[Close Price]]/Table2[[#This Row],[Day Low]])-1</f>
        <v>8.5108660742961195E-2</v>
      </c>
      <c r="AD632" s="1">
        <f>(Table2[[#This Row],[Day High]]/Table2[[#This Row],[Close Price]])-1</f>
        <v>1.2381610102604634E-2</v>
      </c>
      <c r="AE632" s="1">
        <f>(Table2[[#This Row],[Close Price]]/Table2[[#This Row],[Current Week Low]])-1</f>
        <v>8.5108660742961195E-2</v>
      </c>
      <c r="AF632" s="1">
        <f>(Table2[[#This Row],[Current Week High]]/Table2[[#This Row],[Close Price]])-1</f>
        <v>0.10080406471981074</v>
      </c>
      <c r="AG632" s="1">
        <f>(Table2[[#This Row],[Close Price]]/Table2[[#This Row],[Current Month Low]])-1</f>
        <v>8.5108660742961195E-2</v>
      </c>
      <c r="AH632" s="1">
        <f>(Table2[[#This Row],[Current Month High]]/Table2[[#This Row],[Close Price]])-1</f>
        <v>0.16762036306235206</v>
      </c>
      <c r="AI632">
        <v>40.292028413575302</v>
      </c>
      <c r="AJ632">
        <v>12.434830837492999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-0.02</v>
      </c>
      <c r="AM632" t="s">
        <v>3149</v>
      </c>
      <c r="AN632">
        <v>-12.92</v>
      </c>
      <c r="AO632" t="s">
        <v>3149</v>
      </c>
      <c r="AP632">
        <v>-5.7765164477908998E-2</v>
      </c>
      <c r="AQ632">
        <f>(Table2[[#This Row],[Sharpe Ratio]]-AVERAGE(Table2[Sharpe Ratio]))/_xlfn.STDEV.P(Table2[Sharpe Ratio])</f>
        <v>-1.3272741466290612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416</v>
      </c>
      <c r="AT632">
        <f>_xlfn.RANK.AVG(Table2[[#This Row],[6M Return vs Nifty Z-Score]],Table2[6M Return vs Nifty Z-Score])</f>
        <v>623</v>
      </c>
      <c r="AU632">
        <f>_xlfn.RANK.AVG(Table2[[#This Row],[Sharpe Ratio Z-Score]],Table2[Sharpe Ratio Z-Score])</f>
        <v>675</v>
      </c>
      <c r="AV632">
        <f>(Table2[[#This Row],[Rank 1Y]]+Table2[[#This Row],[Rank 6M]]+Table2[[#This Row],[Rank Sharpe]])/3</f>
        <v>571.33333333333337</v>
      </c>
    </row>
    <row r="633" spans="1:48" x14ac:dyDescent="0.3">
      <c r="A633" t="s">
        <v>271</v>
      </c>
      <c r="B633" t="s">
        <v>272</v>
      </c>
      <c r="C633" t="s">
        <v>3106</v>
      </c>
      <c r="D633" t="s">
        <v>273</v>
      </c>
      <c r="E633">
        <v>90208.942203059996</v>
      </c>
      <c r="F633">
        <v>917.15</v>
      </c>
      <c r="G633">
        <v>-17.936129855339399</v>
      </c>
      <c r="H633">
        <f>(Table2[[#This Row],[1Y Return vs Nifty]]-AVERAGE(Table2[1Y Return vs Nifty]))/_xlfn.STDEV.P(Table2[1Y Return vs Nifty])</f>
        <v>-0.68591963539984224</v>
      </c>
      <c r="I633">
        <v>-6.03713086787916</v>
      </c>
      <c r="J633">
        <f>(Table2[[#This Row],[1M Return vs Nifty]]-AVERAGE(Table2[1M Return vs Nifty]))/_xlfn.STDEV.P(Table2[1M Return vs Nifty])</f>
        <v>-0.41702377622152353</v>
      </c>
      <c r="K633">
        <v>-18.763050803059802</v>
      </c>
      <c r="L633">
        <f>(Table2[[#This Row],[6M Return vs Nifty]]-AVERAGE(Table2[6M Return vs Nifty]))/_xlfn.STDEV.P(Table2[6M Return vs Nifty])</f>
        <v>-0.71061588294494626</v>
      </c>
      <c r="M633">
        <v>-2.8636792437233498</v>
      </c>
      <c r="N633">
        <f>(Table2[[#This Row],[1W Return vs Nifty]]-AVERAGE(Table2[1W Return vs Nifty]))/_xlfn.STDEV.P(Table2[1W Return vs Nifty])</f>
        <v>-0.99227264901207191</v>
      </c>
      <c r="O633">
        <v>982.07</v>
      </c>
      <c r="P633">
        <v>1056.6108685076699</v>
      </c>
      <c r="Q633">
        <v>1085.67798592853</v>
      </c>
      <c r="R633">
        <v>19.418760688231099</v>
      </c>
      <c r="S633" s="1">
        <f>(Table2[[#This Row],[Close Price]]-Table2[[#This Row],[20D EMA]])/Table2[[#This Row],[20D EMA]]</f>
        <v>-6.61052674452942E-2</v>
      </c>
      <c r="T633" s="1">
        <f>(Table2[[#This Row],[Close Price]]-Table2[[#This Row],[50D EMA]])/Table2[[#This Row],[50D EMA]]</f>
        <v>-0.13198886426811121</v>
      </c>
      <c r="U633" s="1">
        <f>(Table2[[#This Row],[Close Price]]-Table2[[#This Row],[200D EMA]])/Table2[[#This Row],[200D EMA]]</f>
        <v>-0.15522833484036785</v>
      </c>
      <c r="V633">
        <v>0.81278663931144202</v>
      </c>
      <c r="W633">
        <v>900.5</v>
      </c>
      <c r="X633">
        <v>922</v>
      </c>
      <c r="Y633">
        <v>900.5</v>
      </c>
      <c r="Z633">
        <v>942.5</v>
      </c>
      <c r="AA633">
        <v>900.5</v>
      </c>
      <c r="AB633">
        <v>1013.1</v>
      </c>
      <c r="AC633" s="1">
        <f>(Table2[[#This Row],[Close Price]]/Table2[[#This Row],[Day Low]])-1</f>
        <v>1.8489727928928446E-2</v>
      </c>
      <c r="AD633" s="1">
        <f>(Table2[[#This Row],[Day High]]/Table2[[#This Row],[Close Price]])-1</f>
        <v>5.288120809028074E-3</v>
      </c>
      <c r="AE633" s="1">
        <f>(Table2[[#This Row],[Close Price]]/Table2[[#This Row],[Current Week Low]])-1</f>
        <v>1.8489727928928446E-2</v>
      </c>
      <c r="AF633" s="1">
        <f>(Table2[[#This Row],[Current Week High]]/Table2[[#This Row],[Close Price]])-1</f>
        <v>2.7639971651311157E-2</v>
      </c>
      <c r="AG633" s="1">
        <f>(Table2[[#This Row],[Close Price]]/Table2[[#This Row],[Current Month Low]])-1</f>
        <v>1.8489727928928446E-2</v>
      </c>
      <c r="AH633" s="1">
        <f>(Table2[[#This Row],[Current Month High]]/Table2[[#This Row],[Close Price]])-1</f>
        <v>0.10461756528375954</v>
      </c>
      <c r="AI633">
        <v>36.664711205707299</v>
      </c>
      <c r="AJ633">
        <v>2.48894826604917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-0.13</v>
      </c>
      <c r="AM633" t="s">
        <v>3149</v>
      </c>
      <c r="AN633">
        <v>-9.1999999999999993</v>
      </c>
      <c r="AO633" t="s">
        <v>3149</v>
      </c>
      <c r="AP633">
        <v>-1.5707751724350998E-2</v>
      </c>
      <c r="AQ633">
        <f>(Table2[[#This Row],[Sharpe Ratio]]-AVERAGE(Table2[Sharpe Ratio]))/_xlfn.STDEV.P(Table2[Sharpe Ratio])</f>
        <v>-0.83745130977844706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555</v>
      </c>
      <c r="AT633">
        <f>_xlfn.RANK.AVG(Table2[[#This Row],[6M Return vs Nifty Z-Score]],Table2[6M Return vs Nifty Z-Score])</f>
        <v>571</v>
      </c>
      <c r="AU633">
        <f>_xlfn.RANK.AVG(Table2[[#This Row],[Sharpe Ratio Z-Score]],Table2[Sharpe Ratio Z-Score])</f>
        <v>594</v>
      </c>
      <c r="AV633">
        <f>(Table2[[#This Row],[Rank 1Y]]+Table2[[#This Row],[Rank 6M]]+Table2[[#This Row],[Rank Sharpe]])/3</f>
        <v>573.33333333333337</v>
      </c>
    </row>
    <row r="634" spans="1:48" x14ac:dyDescent="0.3">
      <c r="A634" t="s">
        <v>52</v>
      </c>
      <c r="B634" t="s">
        <v>53</v>
      </c>
      <c r="C634" t="s">
        <v>3104</v>
      </c>
      <c r="D634" t="s">
        <v>54</v>
      </c>
      <c r="E634">
        <v>400007.11632804997</v>
      </c>
      <c r="F634">
        <v>6465.65</v>
      </c>
      <c r="G634">
        <v>-25.177385304709301</v>
      </c>
      <c r="H634">
        <f>(Table2[[#This Row],[1Y Return vs Nifty]]-AVERAGE(Table2[1Y Return vs Nifty]))/_xlfn.STDEV.P(Table2[1Y Return vs Nifty])</f>
        <v>-0.8331969483577284</v>
      </c>
      <c r="I634">
        <v>1.1500175490026201</v>
      </c>
      <c r="J634">
        <f>(Table2[[#This Row],[1M Return vs Nifty]]-AVERAGE(Table2[1M Return vs Nifty]))/_xlfn.STDEV.P(Table2[1M Return vs Nifty])</f>
        <v>0.34163758901064739</v>
      </c>
      <c r="K634">
        <v>-7.7545393396509299</v>
      </c>
      <c r="L634">
        <f>(Table2[[#This Row],[6M Return vs Nifty]]-AVERAGE(Table2[6M Return vs Nifty]))/_xlfn.STDEV.P(Table2[6M Return vs Nifty])</f>
        <v>-0.33818438311661209</v>
      </c>
      <c r="M634">
        <v>0.95526658218868199</v>
      </c>
      <c r="N634">
        <f>(Table2[[#This Row],[1W Return vs Nifty]]-AVERAGE(Table2[1W Return vs Nifty]))/_xlfn.STDEV.P(Table2[1W Return vs Nifty])</f>
        <v>-6.094099513986026E-2</v>
      </c>
      <c r="O634">
        <v>6782.86</v>
      </c>
      <c r="P634">
        <v>6956.1054520111002</v>
      </c>
      <c r="Q634">
        <v>7015.8447037770102</v>
      </c>
      <c r="R634">
        <v>23.683427488653098</v>
      </c>
      <c r="S634" s="1">
        <f>(Table2[[#This Row],[Close Price]]-Table2[[#This Row],[20D EMA]])/Table2[[#This Row],[20D EMA]]</f>
        <v>-4.6766408270257687E-2</v>
      </c>
      <c r="T634" s="1">
        <f>(Table2[[#This Row],[Close Price]]-Table2[[#This Row],[50D EMA]])/Table2[[#This Row],[50D EMA]]</f>
        <v>-7.0507190466657391E-2</v>
      </c>
      <c r="U634" s="1">
        <f>(Table2[[#This Row],[Close Price]]-Table2[[#This Row],[200D EMA]])/Table2[[#This Row],[200D EMA]]</f>
        <v>-7.8421733519958167E-2</v>
      </c>
      <c r="V634">
        <v>0.62236027981207398</v>
      </c>
      <c r="W634">
        <v>6451</v>
      </c>
      <c r="X634">
        <v>6614</v>
      </c>
      <c r="Y634">
        <v>6451</v>
      </c>
      <c r="Z634">
        <v>6657</v>
      </c>
      <c r="AA634">
        <v>6451</v>
      </c>
      <c r="AB634">
        <v>7038.95</v>
      </c>
      <c r="AC634" s="1">
        <f>(Table2[[#This Row],[Close Price]]/Table2[[#This Row],[Day Low]])-1</f>
        <v>2.2709657417454565E-3</v>
      </c>
      <c r="AD634" s="1">
        <f>(Table2[[#This Row],[Day High]]/Table2[[#This Row],[Close Price]])-1</f>
        <v>2.294432887644704E-2</v>
      </c>
      <c r="AE634" s="1">
        <f>(Table2[[#This Row],[Close Price]]/Table2[[#This Row],[Current Week Low]])-1</f>
        <v>2.2709657417454565E-3</v>
      </c>
      <c r="AF634" s="1">
        <f>(Table2[[#This Row],[Current Week High]]/Table2[[#This Row],[Close Price]])-1</f>
        <v>2.9594858985562134E-2</v>
      </c>
      <c r="AG634" s="1">
        <f>(Table2[[#This Row],[Close Price]]/Table2[[#This Row],[Current Month Low]])-1</f>
        <v>2.2709657417454565E-3</v>
      </c>
      <c r="AH634" s="1">
        <f>(Table2[[#This Row],[Current Month High]]/Table2[[#This Row],[Close Price]])-1</f>
        <v>8.866857933850425E-2</v>
      </c>
      <c r="AI634">
        <v>21.101513382258499</v>
      </c>
      <c r="AJ634">
        <v>4.4902873396037197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-0.11</v>
      </c>
      <c r="AM634" t="s">
        <v>3149</v>
      </c>
      <c r="AN634">
        <v>-6.61</v>
      </c>
      <c r="AO634" t="s">
        <v>3149</v>
      </c>
      <c r="AP634">
        <v>-6.0216539187173998E-2</v>
      </c>
      <c r="AQ634">
        <f>(Table2[[#This Row],[Sharpe Ratio]]-AVERAGE(Table2[Sharpe Ratio]))/_xlfn.STDEV.P(Table2[Sharpe Ratio])</f>
        <v>-1.3558241509127755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611</v>
      </c>
      <c r="AT634">
        <f>_xlfn.RANK.AVG(Table2[[#This Row],[6M Return vs Nifty Z-Score]],Table2[6M Return vs Nifty Z-Score])</f>
        <v>433</v>
      </c>
      <c r="AU634">
        <f>_xlfn.RANK.AVG(Table2[[#This Row],[Sharpe Ratio Z-Score]],Table2[Sharpe Ratio Z-Score])</f>
        <v>678</v>
      </c>
      <c r="AV634">
        <f>(Table2[[#This Row],[Rank 1Y]]+Table2[[#This Row],[Rank 6M]]+Table2[[#This Row],[Rank Sharpe]])/3</f>
        <v>574</v>
      </c>
    </row>
    <row r="635" spans="1:48" x14ac:dyDescent="0.3">
      <c r="A635" t="s">
        <v>456</v>
      </c>
      <c r="B635" t="s">
        <v>457</v>
      </c>
      <c r="C635" t="s">
        <v>3116</v>
      </c>
      <c r="D635" t="s">
        <v>458</v>
      </c>
      <c r="E635">
        <v>48001.571042718999</v>
      </c>
      <c r="F635">
        <v>167.93</v>
      </c>
      <c r="G635">
        <v>-18.489458722239998</v>
      </c>
      <c r="H635">
        <f>(Table2[[#This Row],[1Y Return vs Nifty]]-AVERAGE(Table2[1Y Return vs Nifty]))/_xlfn.STDEV.P(Table2[1Y Return vs Nifty])</f>
        <v>-0.69717359395287781</v>
      </c>
      <c r="I635">
        <v>-2.3142153255154301</v>
      </c>
      <c r="J635">
        <f>(Table2[[#This Row],[1M Return vs Nifty]]-AVERAGE(Table2[1M Return vs Nifty]))/_xlfn.STDEV.P(Table2[1M Return vs Nifty])</f>
        <v>-2.4040074732978936E-2</v>
      </c>
      <c r="K635">
        <v>-9.0084095543405898</v>
      </c>
      <c r="L635">
        <f>(Table2[[#This Row],[6M Return vs Nifty]]-AVERAGE(Table2[6M Return vs Nifty]))/_xlfn.STDEV.P(Table2[6M Return vs Nifty])</f>
        <v>-0.38060435662521408</v>
      </c>
      <c r="M635">
        <v>-1.8753948955581901</v>
      </c>
      <c r="N635">
        <f>(Table2[[#This Row],[1W Return vs Nifty]]-AVERAGE(Table2[1W Return vs Nifty]))/_xlfn.STDEV.P(Table2[1W Return vs Nifty])</f>
        <v>-0.75125836432976267</v>
      </c>
      <c r="O635">
        <v>178.67</v>
      </c>
      <c r="P635">
        <v>185.48069641961899</v>
      </c>
      <c r="Q635">
        <v>180.808974602483</v>
      </c>
      <c r="R635">
        <v>25.812479639518202</v>
      </c>
      <c r="S635" s="1">
        <f>(Table2[[#This Row],[Close Price]]-Table2[[#This Row],[20D EMA]])/Table2[[#This Row],[20D EMA]]</f>
        <v>-6.0110818828006833E-2</v>
      </c>
      <c r="T635" s="1">
        <f>(Table2[[#This Row],[Close Price]]-Table2[[#This Row],[50D EMA]])/Table2[[#This Row],[50D EMA]]</f>
        <v>-9.4622765378848256E-2</v>
      </c>
      <c r="U635" s="1">
        <f>(Table2[[#This Row],[Close Price]]-Table2[[#This Row],[200D EMA]])/Table2[[#This Row],[200D EMA]]</f>
        <v>-7.122973088475297E-2</v>
      </c>
      <c r="V635">
        <v>0.786011888102498</v>
      </c>
      <c r="W635">
        <v>166.84</v>
      </c>
      <c r="X635">
        <v>173.75</v>
      </c>
      <c r="Y635">
        <v>166.22</v>
      </c>
      <c r="Z635">
        <v>173.75</v>
      </c>
      <c r="AA635">
        <v>166.22</v>
      </c>
      <c r="AB635">
        <v>194</v>
      </c>
      <c r="AC635" s="1">
        <f>(Table2[[#This Row],[Close Price]]/Table2[[#This Row],[Day Low]])-1</f>
        <v>6.533205466314973E-3</v>
      </c>
      <c r="AD635" s="1">
        <f>(Table2[[#This Row],[Day High]]/Table2[[#This Row],[Close Price]])-1</f>
        <v>3.465729768355863E-2</v>
      </c>
      <c r="AE635" s="1">
        <f>(Table2[[#This Row],[Close Price]]/Table2[[#This Row],[Current Week Low]])-1</f>
        <v>1.0287570689447856E-2</v>
      </c>
      <c r="AF635" s="1">
        <f>(Table2[[#This Row],[Current Week High]]/Table2[[#This Row],[Close Price]])-1</f>
        <v>3.465729768355863E-2</v>
      </c>
      <c r="AG635" s="1">
        <f>(Table2[[#This Row],[Close Price]]/Table2[[#This Row],[Current Month Low]])-1</f>
        <v>1.0287570689447856E-2</v>
      </c>
      <c r="AH635" s="1">
        <f>(Table2[[#This Row],[Current Month High]]/Table2[[#This Row],[Close Price]])-1</f>
        <v>0.15524325611862078</v>
      </c>
      <c r="AI635">
        <v>36.842732090752101</v>
      </c>
      <c r="AJ635">
        <v>20.121602288984199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-0.18</v>
      </c>
      <c r="AM635" t="s">
        <v>3149</v>
      </c>
      <c r="AN635">
        <v>-8.82</v>
      </c>
      <c r="AO635" t="s">
        <v>3149</v>
      </c>
      <c r="AP635">
        <v>-9.7796802629406002E-2</v>
      </c>
      <c r="AQ635">
        <f>(Table2[[#This Row],[Sharpe Ratio]]-AVERAGE(Table2[Sharpe Ratio]))/_xlfn.STDEV.P(Table2[Sharpe Ratio])</f>
        <v>-1.7935037427775948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564</v>
      </c>
      <c r="AT635">
        <f>_xlfn.RANK.AVG(Table2[[#This Row],[6M Return vs Nifty Z-Score]],Table2[6M Return vs Nifty Z-Score])</f>
        <v>450</v>
      </c>
      <c r="AU635">
        <f>_xlfn.RANK.AVG(Table2[[#This Row],[Sharpe Ratio Z-Score]],Table2[Sharpe Ratio Z-Score])</f>
        <v>708</v>
      </c>
      <c r="AV635">
        <f>(Table2[[#This Row],[Rank 1Y]]+Table2[[#This Row],[Rank 6M]]+Table2[[#This Row],[Rank Sharpe]])/3</f>
        <v>574</v>
      </c>
    </row>
    <row r="636" spans="1:48" x14ac:dyDescent="0.3">
      <c r="A636" t="s">
        <v>859</v>
      </c>
      <c r="B636" t="s">
        <v>860</v>
      </c>
      <c r="C636" t="s">
        <v>3113</v>
      </c>
      <c r="D636" t="s">
        <v>554</v>
      </c>
      <c r="E636">
        <v>17138.350763474999</v>
      </c>
      <c r="F636">
        <v>1515.75</v>
      </c>
      <c r="G636">
        <v>-31.878094208999201</v>
      </c>
      <c r="H636">
        <f>(Table2[[#This Row],[1Y Return vs Nifty]]-AVERAGE(Table2[1Y Return vs Nifty]))/_xlfn.STDEV.P(Table2[1Y Return vs Nifty])</f>
        <v>-0.96948027784897961</v>
      </c>
      <c r="I636">
        <v>-4.94891711827609</v>
      </c>
      <c r="J636">
        <f>(Table2[[#This Row],[1M Return vs Nifty]]-AVERAGE(Table2[1M Return vs Nifty]))/_xlfn.STDEV.P(Table2[1M Return vs Nifty])</f>
        <v>-0.30215405584687821</v>
      </c>
      <c r="K636">
        <v>-17.004478309966998</v>
      </c>
      <c r="L636">
        <f>(Table2[[#This Row],[6M Return vs Nifty]]-AVERAGE(Table2[6M Return vs Nifty]))/_xlfn.STDEV.P(Table2[6M Return vs Nifty])</f>
        <v>-0.6511212098153063</v>
      </c>
      <c r="M636">
        <v>2.3200013199389899</v>
      </c>
      <c r="N636">
        <f>(Table2[[#This Row],[1W Return vs Nifty]]-AVERAGE(Table2[1W Return vs Nifty]))/_xlfn.STDEV.P(Table2[1W Return vs Nifty])</f>
        <v>0.27187877197540411</v>
      </c>
      <c r="O636">
        <v>1550.51</v>
      </c>
      <c r="P636">
        <v>1602.0934304965299</v>
      </c>
      <c r="Q636">
        <v>1608.78438367283</v>
      </c>
      <c r="R636">
        <v>40.719161486478399</v>
      </c>
      <c r="S636" s="1">
        <f>(Table2[[#This Row],[Close Price]]-Table2[[#This Row],[20D EMA]])/Table2[[#This Row],[20D EMA]]</f>
        <v>-2.2418430064946367E-2</v>
      </c>
      <c r="T636" s="1">
        <f>(Table2[[#This Row],[Close Price]]-Table2[[#This Row],[50D EMA]])/Table2[[#This Row],[50D EMA]]</f>
        <v>-5.3894129301666163E-2</v>
      </c>
      <c r="U636" s="1">
        <f>(Table2[[#This Row],[Close Price]]-Table2[[#This Row],[200D EMA]])/Table2[[#This Row],[200D EMA]]</f>
        <v>-5.7828994747222716E-2</v>
      </c>
      <c r="V636">
        <v>0.286660802441775</v>
      </c>
      <c r="W636">
        <v>1511.45</v>
      </c>
      <c r="X636">
        <v>1558.45</v>
      </c>
      <c r="Y636">
        <v>1508.1</v>
      </c>
      <c r="Z636">
        <v>1569</v>
      </c>
      <c r="AA636">
        <v>1463.8</v>
      </c>
      <c r="AB636">
        <v>1612</v>
      </c>
      <c r="AC636" s="1">
        <f>(Table2[[#This Row],[Close Price]]/Table2[[#This Row],[Day Low]])-1</f>
        <v>2.8449502133711668E-3</v>
      </c>
      <c r="AD636" s="1">
        <f>(Table2[[#This Row],[Day High]]/Table2[[#This Row],[Close Price]])-1</f>
        <v>2.8170872505360434E-2</v>
      </c>
      <c r="AE636" s="1">
        <f>(Table2[[#This Row],[Close Price]]/Table2[[#This Row],[Current Week Low]])-1</f>
        <v>5.0726079172469518E-3</v>
      </c>
      <c r="AF636" s="1">
        <f>(Table2[[#This Row],[Current Week High]]/Table2[[#This Row],[Close Price]])-1</f>
        <v>3.5131123206333603E-2</v>
      </c>
      <c r="AG636" s="1">
        <f>(Table2[[#This Row],[Close Price]]/Table2[[#This Row],[Current Month Low]])-1</f>
        <v>3.5489821013799716E-2</v>
      </c>
      <c r="AH636" s="1">
        <f>(Table2[[#This Row],[Current Month High]]/Table2[[#This Row],[Close Price]])-1</f>
        <v>6.3499917532574557E-2</v>
      </c>
      <c r="AI636">
        <v>25.479135741382098</v>
      </c>
      <c r="AJ636">
        <v>15.679615355262101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0.02</v>
      </c>
      <c r="AM636" t="s">
        <v>3150</v>
      </c>
      <c r="AN636">
        <v>-0.92</v>
      </c>
      <c r="AO636" t="s">
        <v>3149</v>
      </c>
      <c r="AQ636">
        <f>(Table2[[#This Row],[Sharpe Ratio]]-AVERAGE(Table2[Sharpe Ratio]))/_xlfn.STDEV.P(Table2[Sharpe Ratio])</f>
        <v>-0.65451053890290556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646</v>
      </c>
      <c r="AT636">
        <f>_xlfn.RANK.AVG(Table2[[#This Row],[6M Return vs Nifty Z-Score]],Table2[6M Return vs Nifty Z-Score])</f>
        <v>544</v>
      </c>
      <c r="AU636">
        <f>_xlfn.RANK.AVG(Table2[[#This Row],[Sharpe Ratio Z-Score]],Table2[Sharpe Ratio Z-Score])</f>
        <v>534</v>
      </c>
      <c r="AV636">
        <f>(Table2[[#This Row],[Rank 1Y]]+Table2[[#This Row],[Rank 6M]]+Table2[[#This Row],[Rank Sharpe]])/3</f>
        <v>574.66666666666663</v>
      </c>
    </row>
    <row r="637" spans="1:48" x14ac:dyDescent="0.3">
      <c r="A637" t="s">
        <v>1262</v>
      </c>
      <c r="B637" t="s">
        <v>1263</v>
      </c>
      <c r="C637" t="s">
        <v>3105</v>
      </c>
      <c r="D637" t="s">
        <v>21</v>
      </c>
      <c r="E637">
        <v>8748.0371211799993</v>
      </c>
      <c r="F637">
        <v>1389.4</v>
      </c>
      <c r="G637">
        <v>-26.923426198322801</v>
      </c>
      <c r="H637">
        <f>(Table2[[#This Row],[1Y Return vs Nifty]]-AVERAGE(Table2[1Y Return vs Nifty]))/_xlfn.STDEV.P(Table2[1Y Return vs Nifty])</f>
        <v>-0.86870905160059331</v>
      </c>
      <c r="I637">
        <v>-4.09531503146688</v>
      </c>
      <c r="J637">
        <f>(Table2[[#This Row],[1M Return vs Nifty]]-AVERAGE(Table2[1M Return vs Nifty]))/_xlfn.STDEV.P(Table2[1M Return vs Nifty])</f>
        <v>-0.21204948488482883</v>
      </c>
      <c r="K637">
        <v>-7.4080202001050903</v>
      </c>
      <c r="L637">
        <f>(Table2[[#This Row],[6M Return vs Nifty]]-AVERAGE(Table2[6M Return vs Nifty]))/_xlfn.STDEV.P(Table2[6M Return vs Nifty])</f>
        <v>-0.32646121388621757</v>
      </c>
      <c r="M637">
        <v>-1.11961682175469</v>
      </c>
      <c r="N637">
        <f>(Table2[[#This Row],[1W Return vs Nifty]]-AVERAGE(Table2[1W Return vs Nifty]))/_xlfn.STDEV.P(Table2[1W Return vs Nifty])</f>
        <v>-0.56694570960189183</v>
      </c>
      <c r="O637">
        <v>1468.35</v>
      </c>
      <c r="P637">
        <v>1519.91108333741</v>
      </c>
      <c r="Q637">
        <v>1561.81636611821</v>
      </c>
      <c r="R637">
        <v>22.727402286966001</v>
      </c>
      <c r="S637" s="1">
        <f>(Table2[[#This Row],[Close Price]]-Table2[[#This Row],[20D EMA]])/Table2[[#This Row],[20D EMA]]</f>
        <v>-5.3767834644328549E-2</v>
      </c>
      <c r="T637" s="1">
        <f>(Table2[[#This Row],[Close Price]]-Table2[[#This Row],[50D EMA]])/Table2[[#This Row],[50D EMA]]</f>
        <v>-8.5867577892013644E-2</v>
      </c>
      <c r="U637" s="1">
        <f>(Table2[[#This Row],[Close Price]]-Table2[[#This Row],[200D EMA]])/Table2[[#This Row],[200D EMA]]</f>
        <v>-0.11039477486507536</v>
      </c>
      <c r="V637">
        <v>0.55291610206420505</v>
      </c>
      <c r="W637">
        <v>1382.6</v>
      </c>
      <c r="X637">
        <v>1419.05</v>
      </c>
      <c r="Y637">
        <v>1334</v>
      </c>
      <c r="Z637">
        <v>1443.7</v>
      </c>
      <c r="AA637">
        <v>1334</v>
      </c>
      <c r="AB637">
        <v>1549</v>
      </c>
      <c r="AC637" s="1">
        <f>(Table2[[#This Row],[Close Price]]/Table2[[#This Row],[Day Low]])-1</f>
        <v>4.9182699262260154E-3</v>
      </c>
      <c r="AD637" s="1">
        <f>(Table2[[#This Row],[Day High]]/Table2[[#This Row],[Close Price]])-1</f>
        <v>2.1340146825967965E-2</v>
      </c>
      <c r="AE637" s="1">
        <f>(Table2[[#This Row],[Close Price]]/Table2[[#This Row],[Current Week Low]])-1</f>
        <v>4.1529235382308904E-2</v>
      </c>
      <c r="AF637" s="1">
        <f>(Table2[[#This Row],[Current Week High]]/Table2[[#This Row],[Close Price]])-1</f>
        <v>3.9081617964588977E-2</v>
      </c>
      <c r="AG637" s="1">
        <f>(Table2[[#This Row],[Close Price]]/Table2[[#This Row],[Current Month Low]])-1</f>
        <v>4.1529235382308904E-2</v>
      </c>
      <c r="AH637" s="1">
        <f>(Table2[[#This Row],[Current Month High]]/Table2[[#This Row],[Close Price]])-1</f>
        <v>0.11486972794011807</v>
      </c>
      <c r="AI637">
        <v>39.8049517777457</v>
      </c>
      <c r="AJ637">
        <v>4.1529235382308904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</v>
      </c>
      <c r="AM637" t="s">
        <v>3149</v>
      </c>
      <c r="AN637">
        <v>-9.69</v>
      </c>
      <c r="AO637" t="s">
        <v>3149</v>
      </c>
      <c r="AP637">
        <v>-6.5714679402952003E-2</v>
      </c>
      <c r="AQ637">
        <f>(Table2[[#This Row],[Sharpe Ratio]]-AVERAGE(Table2[Sharpe Ratio]))/_xlfn.STDEV.P(Table2[Sharpe Ratio])</f>
        <v>-1.4198583950940704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621</v>
      </c>
      <c r="AT637">
        <f>_xlfn.RANK.AVG(Table2[[#This Row],[6M Return vs Nifty Z-Score]],Table2[6M Return vs Nifty Z-Score])</f>
        <v>429</v>
      </c>
      <c r="AU637">
        <f>_xlfn.RANK.AVG(Table2[[#This Row],[Sharpe Ratio Z-Score]],Table2[Sharpe Ratio Z-Score])</f>
        <v>683</v>
      </c>
      <c r="AV637">
        <f>(Table2[[#This Row],[Rank 1Y]]+Table2[[#This Row],[Rank 6M]]+Table2[[#This Row],[Rank Sharpe]])/3</f>
        <v>577.66666666666663</v>
      </c>
    </row>
    <row r="638" spans="1:48" x14ac:dyDescent="0.3">
      <c r="A638" t="s">
        <v>536</v>
      </c>
      <c r="B638" t="s">
        <v>537</v>
      </c>
      <c r="C638" t="s">
        <v>3113</v>
      </c>
      <c r="D638" t="s">
        <v>129</v>
      </c>
      <c r="E638">
        <v>36423.228697494997</v>
      </c>
      <c r="F638">
        <v>41195.65</v>
      </c>
      <c r="G638">
        <v>-4.1355448320235197</v>
      </c>
      <c r="H638">
        <f>(Table2[[#This Row],[1Y Return vs Nifty]]-AVERAGE(Table2[1Y Return vs Nifty]))/_xlfn.STDEV.P(Table2[1Y Return vs Nifty])</f>
        <v>-0.40523445674650971</v>
      </c>
      <c r="I638">
        <v>-12.9491603527216</v>
      </c>
      <c r="J638">
        <f>(Table2[[#This Row],[1M Return vs Nifty]]-AVERAGE(Table2[1M Return vs Nifty]))/_xlfn.STDEV.P(Table2[1M Return vs Nifty])</f>
        <v>-1.1466441237265639</v>
      </c>
      <c r="K638">
        <v>-26.335455097942798</v>
      </c>
      <c r="L638">
        <f>(Table2[[#This Row],[6M Return vs Nifty]]-AVERAGE(Table2[6M Return vs Nifty]))/_xlfn.STDEV.P(Table2[6M Return vs Nifty])</f>
        <v>-0.96679964568379129</v>
      </c>
      <c r="M638">
        <v>-0.479340221207884</v>
      </c>
      <c r="N638">
        <f>(Table2[[#This Row],[1W Return vs Nifty]]-AVERAGE(Table2[1W Return vs Nifty]))/_xlfn.STDEV.P(Table2[1W Return vs Nifty])</f>
        <v>-0.4108005605199393</v>
      </c>
      <c r="O638">
        <v>44626.38</v>
      </c>
      <c r="P638">
        <v>47247.907483078001</v>
      </c>
      <c r="Q638">
        <v>47380.007813975099</v>
      </c>
      <c r="R638">
        <v>17.790952579270201</v>
      </c>
      <c r="S638" s="1">
        <f>(Table2[[#This Row],[Close Price]]-Table2[[#This Row],[20D EMA]])/Table2[[#This Row],[20D EMA]]</f>
        <v>-7.6876726277148089E-2</v>
      </c>
      <c r="T638" s="1">
        <f>(Table2[[#This Row],[Close Price]]-Table2[[#This Row],[50D EMA]])/Table2[[#This Row],[50D EMA]]</f>
        <v>-0.12809577832088406</v>
      </c>
      <c r="U638" s="1">
        <f>(Table2[[#This Row],[Close Price]]-Table2[[#This Row],[200D EMA]])/Table2[[#This Row],[200D EMA]]</f>
        <v>-0.1305267368940993</v>
      </c>
      <c r="V638">
        <v>0.66467484967300505</v>
      </c>
      <c r="W638">
        <v>41115.75</v>
      </c>
      <c r="X638">
        <v>42326</v>
      </c>
      <c r="Y638">
        <v>41115.75</v>
      </c>
      <c r="Z638">
        <v>42740.95</v>
      </c>
      <c r="AA638">
        <v>41115.75</v>
      </c>
      <c r="AB638">
        <v>46599</v>
      </c>
      <c r="AC638" s="1">
        <f>(Table2[[#This Row],[Close Price]]/Table2[[#This Row],[Day Low]])-1</f>
        <v>1.9432942363937222E-3</v>
      </c>
      <c r="AD638" s="1">
        <f>(Table2[[#This Row],[Day High]]/Table2[[#This Row],[Close Price]])-1</f>
        <v>2.7438576645835155E-2</v>
      </c>
      <c r="AE638" s="1">
        <f>(Table2[[#This Row],[Close Price]]/Table2[[#This Row],[Current Week Low]])-1</f>
        <v>1.9432942363937222E-3</v>
      </c>
      <c r="AF638" s="1">
        <f>(Table2[[#This Row],[Current Week High]]/Table2[[#This Row],[Close Price]])-1</f>
        <v>3.7511242085025875E-2</v>
      </c>
      <c r="AG638" s="1">
        <f>(Table2[[#This Row],[Close Price]]/Table2[[#This Row],[Current Month Low]])-1</f>
        <v>1.9432942363937222E-3</v>
      </c>
      <c r="AH638" s="1">
        <f>(Table2[[#This Row],[Current Month High]]/Table2[[#This Row],[Close Price]])-1</f>
        <v>0.13116312037800104</v>
      </c>
      <c r="AI638">
        <v>45.631881035983099</v>
      </c>
      <c r="AJ638">
        <v>17.776897852059999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</v>
      </c>
      <c r="AM638" t="s">
        <v>3149</v>
      </c>
      <c r="AN638">
        <v>-11.01</v>
      </c>
      <c r="AO638" t="s">
        <v>3149</v>
      </c>
      <c r="AP638">
        <v>-3.5576140177246002E-2</v>
      </c>
      <c r="AQ638">
        <f>(Table2[[#This Row],[Sharpe Ratio]]-AVERAGE(Table2[Sharpe Ratio]))/_xlfn.STDEV.P(Table2[Sharpe Ratio])</f>
        <v>-1.0688490529699539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453</v>
      </c>
      <c r="AT638">
        <f>_xlfn.RANK.AVG(Table2[[#This Row],[6M Return vs Nifty Z-Score]],Table2[6M Return vs Nifty Z-Score])</f>
        <v>653</v>
      </c>
      <c r="AU638">
        <f>_xlfn.RANK.AVG(Table2[[#This Row],[Sharpe Ratio Z-Score]],Table2[Sharpe Ratio Z-Score])</f>
        <v>628</v>
      </c>
      <c r="AV638">
        <f>(Table2[[#This Row],[Rank 1Y]]+Table2[[#This Row],[Rank 6M]]+Table2[[#This Row],[Rank Sharpe]])/3</f>
        <v>578</v>
      </c>
    </row>
    <row r="639" spans="1:48" x14ac:dyDescent="0.3">
      <c r="A639" t="s">
        <v>353</v>
      </c>
      <c r="B639" t="s">
        <v>354</v>
      </c>
      <c r="C639" t="s">
        <v>3102</v>
      </c>
      <c r="D639" t="s">
        <v>188</v>
      </c>
      <c r="E639">
        <v>66197.568895769902</v>
      </c>
      <c r="F639">
        <v>601.9</v>
      </c>
      <c r="G639">
        <v>6.2438348185887902</v>
      </c>
      <c r="H639">
        <f>(Table2[[#This Row],[1Y Return vs Nifty]]-AVERAGE(Table2[1Y Return vs Nifty]))/_xlfn.STDEV.P(Table2[1Y Return vs Nifty])</f>
        <v>-0.19413195445252429</v>
      </c>
      <c r="I639">
        <v>-2.2040829226736798</v>
      </c>
      <c r="J639">
        <f>(Table2[[#This Row],[1M Return vs Nifty]]-AVERAGE(Table2[1M Return vs Nifty]))/_xlfn.STDEV.P(Table2[1M Return vs Nifty])</f>
        <v>-1.2414713150078419E-2</v>
      </c>
      <c r="K639">
        <v>-38.926567334027702</v>
      </c>
      <c r="L639">
        <f>(Table2[[#This Row],[6M Return vs Nifty]]-AVERAGE(Table2[6M Return vs Nifty]))/_xlfn.STDEV.P(Table2[6M Return vs Nifty])</f>
        <v>-1.3927724786302635</v>
      </c>
      <c r="M639">
        <v>-1.3076047376405699</v>
      </c>
      <c r="N639">
        <f>(Table2[[#This Row],[1W Return vs Nifty]]-AVERAGE(Table2[1W Return vs Nifty]))/_xlfn.STDEV.P(Table2[1W Return vs Nifty])</f>
        <v>-0.61279058527990027</v>
      </c>
      <c r="O639">
        <v>698.7</v>
      </c>
      <c r="P639">
        <v>742.63548656197202</v>
      </c>
      <c r="Q639">
        <v>854.99486204938103</v>
      </c>
      <c r="R639">
        <v>14.559721792872001</v>
      </c>
      <c r="S639" s="1">
        <f>(Table2[[#This Row],[Close Price]]-Table2[[#This Row],[20D EMA]])/Table2[[#This Row],[20D EMA]]</f>
        <v>-0.13854300844425371</v>
      </c>
      <c r="T639" s="1">
        <f>(Table2[[#This Row],[Close Price]]-Table2[[#This Row],[50D EMA]])/Table2[[#This Row],[50D EMA]]</f>
        <v>-0.18950816262969927</v>
      </c>
      <c r="U639" s="1">
        <f>(Table2[[#This Row],[Close Price]]-Table2[[#This Row],[200D EMA]])/Table2[[#This Row],[200D EMA]]</f>
        <v>-0.29601916138153744</v>
      </c>
      <c r="V639">
        <v>0.93114860297069801</v>
      </c>
      <c r="W639">
        <v>545.75</v>
      </c>
      <c r="X639">
        <v>619.79999999999995</v>
      </c>
      <c r="Y639">
        <v>545.75</v>
      </c>
      <c r="Z639">
        <v>683.7</v>
      </c>
      <c r="AA639">
        <v>545.75</v>
      </c>
      <c r="AB639">
        <v>752</v>
      </c>
      <c r="AC639" s="1">
        <f>(Table2[[#This Row],[Close Price]]/Table2[[#This Row],[Day Low]])-1</f>
        <v>0.10288593678424185</v>
      </c>
      <c r="AD639" s="1">
        <f>(Table2[[#This Row],[Day High]]/Table2[[#This Row],[Close Price]])-1</f>
        <v>2.973915932879212E-2</v>
      </c>
      <c r="AE639" s="1">
        <f>(Table2[[#This Row],[Close Price]]/Table2[[#This Row],[Current Week Low]])-1</f>
        <v>0.10288593678424185</v>
      </c>
      <c r="AF639" s="1">
        <f>(Table2[[#This Row],[Current Week High]]/Table2[[#This Row],[Close Price]])-1</f>
        <v>0.13590297391593298</v>
      </c>
      <c r="AG639" s="1">
        <f>(Table2[[#This Row],[Close Price]]/Table2[[#This Row],[Current Month Low]])-1</f>
        <v>0.10288593678424185</v>
      </c>
      <c r="AH639" s="1">
        <f>(Table2[[#This Row],[Current Month High]]/Table2[[#This Row],[Close Price]])-1</f>
        <v>0.24937697291908956</v>
      </c>
      <c r="AI639">
        <v>109.237414852965</v>
      </c>
      <c r="AJ639">
        <v>14.007008239416599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-0.13</v>
      </c>
      <c r="AM639" t="s">
        <v>3149</v>
      </c>
      <c r="AN639">
        <v>-16.739999999999998</v>
      </c>
      <c r="AO639" t="s">
        <v>3149</v>
      </c>
      <c r="AP639">
        <v>-4.3794508409566002E-2</v>
      </c>
      <c r="AQ639">
        <f>(Table2[[#This Row],[Sharpe Ratio]]-AVERAGE(Table2[Sharpe Ratio]))/_xlfn.STDEV.P(Table2[Sharpe Ratio])</f>
        <v>-1.1645645090163412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369</v>
      </c>
      <c r="AT639">
        <f>_xlfn.RANK.AVG(Table2[[#This Row],[6M Return vs Nifty Z-Score]],Table2[6M Return vs Nifty Z-Score])</f>
        <v>718</v>
      </c>
      <c r="AU639">
        <f>_xlfn.RANK.AVG(Table2[[#This Row],[Sharpe Ratio Z-Score]],Table2[Sharpe Ratio Z-Score])</f>
        <v>648</v>
      </c>
      <c r="AV639">
        <f>(Table2[[#This Row],[Rank 1Y]]+Table2[[#This Row],[Rank 6M]]+Table2[[#This Row],[Rank Sharpe]])/3</f>
        <v>578.33333333333337</v>
      </c>
    </row>
    <row r="640" spans="1:48" x14ac:dyDescent="0.3">
      <c r="A640" t="s">
        <v>528</v>
      </c>
      <c r="B640" t="s">
        <v>529</v>
      </c>
      <c r="C640" t="s">
        <v>3103</v>
      </c>
      <c r="D640" t="s">
        <v>21</v>
      </c>
      <c r="E640">
        <v>37854.958876949997</v>
      </c>
      <c r="F640">
        <v>948.55</v>
      </c>
      <c r="G640">
        <v>-45.784785364107101</v>
      </c>
      <c r="H640">
        <f>(Table2[[#This Row],[1Y Return vs Nifty]]-AVERAGE(Table2[1Y Return vs Nifty]))/_xlfn.STDEV.P(Table2[1Y Return vs Nifty])</f>
        <v>-1.2523235112882465</v>
      </c>
      <c r="I640">
        <v>-4.9871314558654296</v>
      </c>
      <c r="J640">
        <f>(Table2[[#This Row],[1M Return vs Nifty]]-AVERAGE(Table2[1M Return vs Nifty]))/_xlfn.STDEV.P(Table2[1M Return vs Nifty])</f>
        <v>-0.3061878867691496</v>
      </c>
      <c r="K640">
        <v>-13.4514480536689</v>
      </c>
      <c r="L640">
        <f>(Table2[[#This Row],[6M Return vs Nifty]]-AVERAGE(Table2[6M Return vs Nifty]))/_xlfn.STDEV.P(Table2[6M Return vs Nifty])</f>
        <v>-0.53091782067528237</v>
      </c>
      <c r="M640">
        <v>-0.88201318052210698</v>
      </c>
      <c r="N640">
        <f>(Table2[[#This Row],[1W Return vs Nifty]]-AVERAGE(Table2[1W Return vs Nifty]))/_xlfn.STDEV.P(Table2[1W Return vs Nifty])</f>
        <v>-0.5090009776672999</v>
      </c>
      <c r="O640">
        <v>992.35</v>
      </c>
      <c r="P640">
        <v>1024.4611849113801</v>
      </c>
      <c r="Q640">
        <v>1064.9474609510901</v>
      </c>
      <c r="R640">
        <v>21.791197361479899</v>
      </c>
      <c r="S640" s="1">
        <f>(Table2[[#This Row],[Close Price]]-Table2[[#This Row],[20D EMA]])/Table2[[#This Row],[20D EMA]]</f>
        <v>-4.4137653045800439E-2</v>
      </c>
      <c r="T640" s="1">
        <f>(Table2[[#This Row],[Close Price]]-Table2[[#This Row],[50D EMA]])/Table2[[#This Row],[50D EMA]]</f>
        <v>-7.4098644272156344E-2</v>
      </c>
      <c r="U640" s="1">
        <f>(Table2[[#This Row],[Close Price]]-Table2[[#This Row],[200D EMA]])/Table2[[#This Row],[200D EMA]]</f>
        <v>-0.1092987825400674</v>
      </c>
      <c r="V640">
        <v>0.23258740324746899</v>
      </c>
      <c r="W640">
        <v>931.05</v>
      </c>
      <c r="X640">
        <v>954.9</v>
      </c>
      <c r="Y640">
        <v>931.05</v>
      </c>
      <c r="Z640">
        <v>968</v>
      </c>
      <c r="AA640">
        <v>931.05</v>
      </c>
      <c r="AB640">
        <v>1038</v>
      </c>
      <c r="AC640" s="1">
        <f>(Table2[[#This Row],[Close Price]]/Table2[[#This Row],[Day Low]])-1</f>
        <v>1.8795983029912477E-2</v>
      </c>
      <c r="AD640" s="1">
        <f>(Table2[[#This Row],[Day High]]/Table2[[#This Row],[Close Price]])-1</f>
        <v>6.6944283379894998E-3</v>
      </c>
      <c r="AE640" s="1">
        <f>(Table2[[#This Row],[Close Price]]/Table2[[#This Row],[Current Week Low]])-1</f>
        <v>1.8795983029912477E-2</v>
      </c>
      <c r="AF640" s="1">
        <f>(Table2[[#This Row],[Current Week High]]/Table2[[#This Row],[Close Price]])-1</f>
        <v>2.0504981287227997E-2</v>
      </c>
      <c r="AG640" s="1">
        <f>(Table2[[#This Row],[Close Price]]/Table2[[#This Row],[Current Month Low]])-1</f>
        <v>1.8795983029912477E-2</v>
      </c>
      <c r="AH640" s="1">
        <f>(Table2[[#This Row],[Current Month High]]/Table2[[#This Row],[Close Price]])-1</f>
        <v>9.4301829107585222E-2</v>
      </c>
      <c r="AI640">
        <v>47.593695640714699</v>
      </c>
      <c r="AJ640">
        <v>0.909574468085105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-0.09</v>
      </c>
      <c r="AM640" t="s">
        <v>3149</v>
      </c>
      <c r="AN640">
        <v>-9.16</v>
      </c>
      <c r="AO640" t="s">
        <v>3149</v>
      </c>
      <c r="AQ640">
        <f>(Table2[[#This Row],[Sharpe Ratio]]-AVERAGE(Table2[Sharpe Ratio]))/_xlfn.STDEV.P(Table2[Sharpe Ratio])</f>
        <v>-0.65451053890290556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707</v>
      </c>
      <c r="AT640">
        <f>_xlfn.RANK.AVG(Table2[[#This Row],[6M Return vs Nifty Z-Score]],Table2[6M Return vs Nifty Z-Score])</f>
        <v>496</v>
      </c>
      <c r="AU640">
        <f>_xlfn.RANK.AVG(Table2[[#This Row],[Sharpe Ratio Z-Score]],Table2[Sharpe Ratio Z-Score])</f>
        <v>534</v>
      </c>
      <c r="AV640">
        <f>(Table2[[#This Row],[Rank 1Y]]+Table2[[#This Row],[Rank 6M]]+Table2[[#This Row],[Rank Sharpe]])/3</f>
        <v>579</v>
      </c>
    </row>
    <row r="641" spans="1:48" x14ac:dyDescent="0.3">
      <c r="A641" t="s">
        <v>1614</v>
      </c>
      <c r="B641" t="s">
        <v>1615</v>
      </c>
      <c r="C641" t="s">
        <v>3113</v>
      </c>
      <c r="D641" t="s">
        <v>1616</v>
      </c>
      <c r="E641">
        <v>5577.8630376000001</v>
      </c>
      <c r="F641">
        <v>427.2</v>
      </c>
      <c r="G641">
        <v>-11.5749559252124</v>
      </c>
      <c r="H641">
        <f>(Table2[[#This Row],[1Y Return vs Nifty]]-AVERAGE(Table2[1Y Return vs Nifty]))/_xlfn.STDEV.P(Table2[1Y Return vs Nifty])</f>
        <v>-0.55654198669827892</v>
      </c>
      <c r="I641">
        <v>0.95830916243042896</v>
      </c>
      <c r="J641">
        <f>(Table2[[#This Row],[1M Return vs Nifty]]-AVERAGE(Table2[1M Return vs Nifty]))/_xlfn.STDEV.P(Table2[1M Return vs Nifty])</f>
        <v>0.32140122573454061</v>
      </c>
      <c r="K641">
        <v>-18.135111310222602</v>
      </c>
      <c r="L641">
        <f>(Table2[[#This Row],[6M Return vs Nifty]]-AVERAGE(Table2[6M Return vs Nifty]))/_xlfn.STDEV.P(Table2[6M Return vs Nifty])</f>
        <v>-0.68937191659253405</v>
      </c>
      <c r="M641">
        <v>-0.314322167402872</v>
      </c>
      <c r="N641">
        <f>(Table2[[#This Row],[1W Return vs Nifty]]-AVERAGE(Table2[1W Return vs Nifty]))/_xlfn.STDEV.P(Table2[1W Return vs Nifty])</f>
        <v>-0.37055737719793125</v>
      </c>
      <c r="O641">
        <v>449.21</v>
      </c>
      <c r="P641">
        <v>463.06884112772002</v>
      </c>
      <c r="Q641">
        <v>488.260347296872</v>
      </c>
      <c r="R641">
        <v>37.879620169725499</v>
      </c>
      <c r="S641" s="1">
        <f>(Table2[[#This Row],[Close Price]]-Table2[[#This Row],[20D EMA]])/Table2[[#This Row],[20D EMA]]</f>
        <v>-4.8997128291890187E-2</v>
      </c>
      <c r="T641" s="1">
        <f>(Table2[[#This Row],[Close Price]]-Table2[[#This Row],[50D EMA]])/Table2[[#This Row],[50D EMA]]</f>
        <v>-7.7458982211733335E-2</v>
      </c>
      <c r="U641" s="1">
        <f>(Table2[[#This Row],[Close Price]]-Table2[[#This Row],[200D EMA]])/Table2[[#This Row],[200D EMA]]</f>
        <v>-0.12505694479372928</v>
      </c>
      <c r="V641">
        <v>2.1140266258451699</v>
      </c>
      <c r="W641">
        <v>423.75</v>
      </c>
      <c r="X641">
        <v>440.05</v>
      </c>
      <c r="Y641">
        <v>423.75</v>
      </c>
      <c r="Z641">
        <v>449.45</v>
      </c>
      <c r="AA641">
        <v>423.75</v>
      </c>
      <c r="AB641">
        <v>514.79999999999995</v>
      </c>
      <c r="AC641" s="1">
        <f>(Table2[[#This Row],[Close Price]]/Table2[[#This Row],[Day Low]])-1</f>
        <v>8.1415929203538795E-3</v>
      </c>
      <c r="AD641" s="1">
        <f>(Table2[[#This Row],[Day High]]/Table2[[#This Row],[Close Price]])-1</f>
        <v>3.007958801498134E-2</v>
      </c>
      <c r="AE641" s="1">
        <f>(Table2[[#This Row],[Close Price]]/Table2[[#This Row],[Current Week Low]])-1</f>
        <v>8.1415929203538795E-3</v>
      </c>
      <c r="AF641" s="1">
        <f>(Table2[[#This Row],[Current Week High]]/Table2[[#This Row],[Close Price]])-1</f>
        <v>5.2083333333333259E-2</v>
      </c>
      <c r="AG641" s="1">
        <f>(Table2[[#This Row],[Close Price]]/Table2[[#This Row],[Current Month Low]])-1</f>
        <v>8.1415929203538795E-3</v>
      </c>
      <c r="AH641" s="1">
        <f>(Table2[[#This Row],[Current Month High]]/Table2[[#This Row],[Close Price]])-1</f>
        <v>0.20505617977528079</v>
      </c>
      <c r="AI641">
        <v>56.683052434456897</v>
      </c>
      <c r="AJ641">
        <v>6.0575968222442897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-0.04</v>
      </c>
      <c r="AM641" t="s">
        <v>3149</v>
      </c>
      <c r="AN641">
        <v>-6.61</v>
      </c>
      <c r="AO641" t="s">
        <v>3149</v>
      </c>
      <c r="AP641">
        <v>-4.7779346967464997E-2</v>
      </c>
      <c r="AQ641">
        <f>(Table2[[#This Row],[Sharpe Ratio]]-AVERAGE(Table2[Sharpe Ratio]))/_xlfn.STDEV.P(Table2[Sharpe Ratio])</f>
        <v>-1.2109740430088161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519</v>
      </c>
      <c r="AT641">
        <f>_xlfn.RANK.AVG(Table2[[#This Row],[6M Return vs Nifty Z-Score]],Table2[6M Return vs Nifty Z-Score])</f>
        <v>564</v>
      </c>
      <c r="AU641">
        <f>_xlfn.RANK.AVG(Table2[[#This Row],[Sharpe Ratio Z-Score]],Table2[Sharpe Ratio Z-Score])</f>
        <v>658</v>
      </c>
      <c r="AV641">
        <f>(Table2[[#This Row],[Rank 1Y]]+Table2[[#This Row],[Rank 6M]]+Table2[[#This Row],[Rank Sharpe]])/3</f>
        <v>580.33333333333337</v>
      </c>
    </row>
    <row r="642" spans="1:48" x14ac:dyDescent="0.3">
      <c r="A642" t="s">
        <v>1181</v>
      </c>
      <c r="B642" t="s">
        <v>1182</v>
      </c>
      <c r="C642" t="s">
        <v>3103</v>
      </c>
      <c r="D642" t="s">
        <v>250</v>
      </c>
      <c r="E642">
        <v>9771.6076971799994</v>
      </c>
      <c r="F642">
        <v>705.95</v>
      </c>
      <c r="G642">
        <v>-15.540604922840901</v>
      </c>
      <c r="H642">
        <f>(Table2[[#This Row],[1Y Return vs Nifty]]-AVERAGE(Table2[1Y Return vs Nifty]))/_xlfn.STDEV.P(Table2[1Y Return vs Nifty])</f>
        <v>-0.63719790784185371</v>
      </c>
      <c r="I642">
        <v>-11.2865163508172</v>
      </c>
      <c r="J642">
        <f>(Table2[[#This Row],[1M Return vs Nifty]]-AVERAGE(Table2[1M Return vs Nifty]))/_xlfn.STDEV.P(Table2[1M Return vs Nifty])</f>
        <v>-0.97113866659463266</v>
      </c>
      <c r="K642">
        <v>-24.8060620079073</v>
      </c>
      <c r="L642">
        <f>(Table2[[#This Row],[6M Return vs Nifty]]-AVERAGE(Table2[6M Return vs Nifty]))/_xlfn.STDEV.P(Table2[6M Return vs Nifty])</f>
        <v>-0.91505839399483391</v>
      </c>
      <c r="M642">
        <v>-0.25840524397481801</v>
      </c>
      <c r="N642">
        <f>(Table2[[#This Row],[1W Return vs Nifty]]-AVERAGE(Table2[1W Return vs Nifty]))/_xlfn.STDEV.P(Table2[1W Return vs Nifty])</f>
        <v>-0.35692083896207966</v>
      </c>
      <c r="O642">
        <v>757.93</v>
      </c>
      <c r="P642">
        <v>830.40172323530999</v>
      </c>
      <c r="Q642">
        <v>898.32028157081697</v>
      </c>
      <c r="R642">
        <v>26.874608216882599</v>
      </c>
      <c r="S642" s="1">
        <f>(Table2[[#This Row],[Close Price]]-Table2[[#This Row],[20D EMA]])/Table2[[#This Row],[20D EMA]]</f>
        <v>-6.858153127597523E-2</v>
      </c>
      <c r="T642" s="1">
        <f>(Table2[[#This Row],[Close Price]]-Table2[[#This Row],[50D EMA]])/Table2[[#This Row],[50D EMA]]</f>
        <v>-0.14986929789889683</v>
      </c>
      <c r="U642" s="1">
        <f>(Table2[[#This Row],[Close Price]]-Table2[[#This Row],[200D EMA]])/Table2[[#This Row],[200D EMA]]</f>
        <v>-0.21414442656736551</v>
      </c>
      <c r="V642">
        <v>0.55528145239636095</v>
      </c>
      <c r="W642">
        <v>701.95</v>
      </c>
      <c r="X642">
        <v>725</v>
      </c>
      <c r="Y642">
        <v>701.95</v>
      </c>
      <c r="Z642">
        <v>734.05</v>
      </c>
      <c r="AA642">
        <v>701.95</v>
      </c>
      <c r="AB642">
        <v>799.8</v>
      </c>
      <c r="AC642" s="1">
        <f>(Table2[[#This Row],[Close Price]]/Table2[[#This Row],[Day Low]])-1</f>
        <v>5.6984115677753966E-3</v>
      </c>
      <c r="AD642" s="1">
        <f>(Table2[[#This Row],[Day High]]/Table2[[#This Row],[Close Price]])-1</f>
        <v>2.6984913945746758E-2</v>
      </c>
      <c r="AE642" s="1">
        <f>(Table2[[#This Row],[Close Price]]/Table2[[#This Row],[Current Week Low]])-1</f>
        <v>5.6984115677753966E-3</v>
      </c>
      <c r="AF642" s="1">
        <f>(Table2[[#This Row],[Current Week High]]/Table2[[#This Row],[Close Price]])-1</f>
        <v>3.9804518733621119E-2</v>
      </c>
      <c r="AG642" s="1">
        <f>(Table2[[#This Row],[Close Price]]/Table2[[#This Row],[Current Month Low]])-1</f>
        <v>5.6984115677753966E-3</v>
      </c>
      <c r="AH642" s="1">
        <f>(Table2[[#This Row],[Current Month High]]/Table2[[#This Row],[Close Price]])-1</f>
        <v>0.13294142644663198</v>
      </c>
      <c r="AI642">
        <v>69.842056802889701</v>
      </c>
      <c r="AJ642">
        <v>2.57919209532113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-0.27</v>
      </c>
      <c r="AM642" t="s">
        <v>3149</v>
      </c>
      <c r="AN642">
        <v>-4.99</v>
      </c>
      <c r="AO642" t="s">
        <v>3149</v>
      </c>
      <c r="AP642">
        <v>-1.3288729800399999E-3</v>
      </c>
      <c r="AQ642">
        <f>(Table2[[#This Row],[Sharpe Ratio]]-AVERAGE(Table2[Sharpe Ratio]))/_xlfn.STDEV.P(Table2[Sharpe Ratio])</f>
        <v>-0.66998729532421575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545</v>
      </c>
      <c r="AT642">
        <f>_xlfn.RANK.AVG(Table2[[#This Row],[6M Return vs Nifty Z-Score]],Table2[6M Return vs Nifty Z-Score])</f>
        <v>638</v>
      </c>
      <c r="AU642">
        <f>_xlfn.RANK.AVG(Table2[[#This Row],[Sharpe Ratio Z-Score]],Table2[Sharpe Ratio Z-Score])</f>
        <v>560</v>
      </c>
      <c r="AV642">
        <f>(Table2[[#This Row],[Rank 1Y]]+Table2[[#This Row],[Rank 6M]]+Table2[[#This Row],[Rank Sharpe]])/3</f>
        <v>581</v>
      </c>
    </row>
    <row r="643" spans="1:48" x14ac:dyDescent="0.3">
      <c r="A643" t="s">
        <v>16</v>
      </c>
      <c r="B643" t="s">
        <v>17</v>
      </c>
      <c r="C643" t="s">
        <v>3102</v>
      </c>
      <c r="D643" t="s">
        <v>18</v>
      </c>
      <c r="E643">
        <v>1655009.2054254001</v>
      </c>
      <c r="F643">
        <v>1223</v>
      </c>
      <c r="G643">
        <v>-13.6391574703341</v>
      </c>
      <c r="H643">
        <f>(Table2[[#This Row],[1Y Return vs Nifty]]-AVERAGE(Table2[1Y Return vs Nifty]))/_xlfn.STDEV.P(Table2[1Y Return vs Nifty])</f>
        <v>-0.5985250460026561</v>
      </c>
      <c r="I643">
        <v>-3.3677598009978298</v>
      </c>
      <c r="J643">
        <f>(Table2[[#This Row],[1M Return vs Nifty]]-AVERAGE(Table2[1M Return vs Nifty]))/_xlfn.STDEV.P(Table2[1M Return vs Nifty])</f>
        <v>-0.13525017416891996</v>
      </c>
      <c r="K643">
        <v>-18.483800044480901</v>
      </c>
      <c r="L643">
        <f>(Table2[[#This Row],[6M Return vs Nifty]]-AVERAGE(Table2[6M Return vs Nifty]))/_xlfn.STDEV.P(Table2[6M Return vs Nifty])</f>
        <v>-0.70116848588391478</v>
      </c>
      <c r="M643">
        <v>-0.59736956379274397</v>
      </c>
      <c r="N643">
        <f>(Table2[[#This Row],[1W Return vs Nifty]]-AVERAGE(Table2[1W Return vs Nifty]))/_xlfn.STDEV.P(Table2[1W Return vs Nifty])</f>
        <v>-0.43958454119050971</v>
      </c>
      <c r="O643">
        <v>1295.92</v>
      </c>
      <c r="P643">
        <v>1357.35952362322</v>
      </c>
      <c r="Q643">
        <v>1402.08876771925</v>
      </c>
      <c r="R643">
        <v>20.267010953617699</v>
      </c>
      <c r="S643" s="1">
        <f>(Table2[[#This Row],[Close Price]]-Table2[[#This Row],[20D EMA]])/Table2[[#This Row],[20D EMA]]</f>
        <v>-5.626890548799314E-2</v>
      </c>
      <c r="T643" s="1">
        <f>(Table2[[#This Row],[Close Price]]-Table2[[#This Row],[50D EMA]])/Table2[[#This Row],[50D EMA]]</f>
        <v>-9.8985951241990833E-2</v>
      </c>
      <c r="U643" s="1">
        <f>(Table2[[#This Row],[Close Price]]-Table2[[#This Row],[200D EMA]])/Table2[[#This Row],[200D EMA]]</f>
        <v>-0.12772997818859225</v>
      </c>
      <c r="V643">
        <v>0.86507663022662395</v>
      </c>
      <c r="W643">
        <v>1217.25</v>
      </c>
      <c r="X643">
        <v>1243.95</v>
      </c>
      <c r="Y643">
        <v>1217.25</v>
      </c>
      <c r="Z643">
        <v>1281.5</v>
      </c>
      <c r="AA643">
        <v>1217.25</v>
      </c>
      <c r="AB643">
        <v>1341.95</v>
      </c>
      <c r="AC643" s="1">
        <f>(Table2[[#This Row],[Close Price]]/Table2[[#This Row],[Day Low]])-1</f>
        <v>4.7237625795850668E-3</v>
      </c>
      <c r="AD643" s="1">
        <f>(Table2[[#This Row],[Day High]]/Table2[[#This Row],[Close Price]])-1</f>
        <v>1.7130008176614808E-2</v>
      </c>
      <c r="AE643" s="1">
        <f>(Table2[[#This Row],[Close Price]]/Table2[[#This Row],[Current Week Low]])-1</f>
        <v>4.7237625795850668E-3</v>
      </c>
      <c r="AF643" s="1">
        <f>(Table2[[#This Row],[Current Week High]]/Table2[[#This Row],[Close Price]])-1</f>
        <v>4.7833197056418753E-2</v>
      </c>
      <c r="AG643" s="1">
        <f>(Table2[[#This Row],[Close Price]]/Table2[[#This Row],[Current Month Low]])-1</f>
        <v>4.7237625795850668E-3</v>
      </c>
      <c r="AH643" s="1">
        <f>(Table2[[#This Row],[Current Month High]]/Table2[[#This Row],[Close Price]])-1</f>
        <v>9.7260834014717856E-2</v>
      </c>
      <c r="AI643">
        <v>31.545380212591901</v>
      </c>
      <c r="AJ643">
        <v>3.6352851453266699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-0.01</v>
      </c>
      <c r="AM643" t="s">
        <v>3149</v>
      </c>
      <c r="AN643">
        <v>-8.64</v>
      </c>
      <c r="AO643" t="s">
        <v>3149</v>
      </c>
      <c r="AP643">
        <v>-4.1918156547001997E-2</v>
      </c>
      <c r="AQ643">
        <f>(Table2[[#This Row],[Sharpe Ratio]]-AVERAGE(Table2[Sharpe Ratio]))/_xlfn.STDEV.P(Table2[Sharpe Ratio])</f>
        <v>-1.1427115244393646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534</v>
      </c>
      <c r="AT643">
        <f>_xlfn.RANK.AVG(Table2[[#This Row],[6M Return vs Nifty Z-Score]],Table2[6M Return vs Nifty Z-Score])</f>
        <v>567</v>
      </c>
      <c r="AU643">
        <f>_xlfn.RANK.AVG(Table2[[#This Row],[Sharpe Ratio Z-Score]],Table2[Sharpe Ratio Z-Score])</f>
        <v>643</v>
      </c>
      <c r="AV643">
        <f>(Table2[[#This Row],[Rank 1Y]]+Table2[[#This Row],[Rank 6M]]+Table2[[#This Row],[Rank Sharpe]])/3</f>
        <v>581.33333333333337</v>
      </c>
    </row>
    <row r="644" spans="1:48" x14ac:dyDescent="0.3">
      <c r="A644" t="s">
        <v>1468</v>
      </c>
      <c r="B644" t="s">
        <v>1469</v>
      </c>
      <c r="C644" t="s">
        <v>3118</v>
      </c>
      <c r="D644" t="s">
        <v>490</v>
      </c>
      <c r="E644">
        <v>6800.7088337699997</v>
      </c>
      <c r="F644">
        <v>245.9</v>
      </c>
      <c r="G644">
        <v>-24.7166416702748</v>
      </c>
      <c r="H644">
        <f>(Table2[[#This Row],[1Y Return vs Nifty]]-AVERAGE(Table2[1Y Return vs Nifty]))/_xlfn.STDEV.P(Table2[1Y Return vs Nifty])</f>
        <v>-0.82382604783966029</v>
      </c>
      <c r="I644">
        <v>-4.0222307245870104</v>
      </c>
      <c r="J644">
        <f>(Table2[[#This Row],[1M Return vs Nifty]]-AVERAGE(Table2[1M Return vs Nifty]))/_xlfn.STDEV.P(Table2[1M Return vs Nifty])</f>
        <v>-0.20433484803326582</v>
      </c>
      <c r="K644">
        <v>-7.8134322990479799</v>
      </c>
      <c r="L644">
        <f>(Table2[[#This Row],[6M Return vs Nifty]]-AVERAGE(Table2[6M Return vs Nifty]))/_xlfn.STDEV.P(Table2[6M Return vs Nifty])</f>
        <v>-0.34017680445990434</v>
      </c>
      <c r="M644">
        <v>-0.26467053341694202</v>
      </c>
      <c r="N644">
        <f>(Table2[[#This Row],[1W Return vs Nifty]]-AVERAGE(Table2[1W Return vs Nifty]))/_xlfn.STDEV.P(Table2[1W Return vs Nifty])</f>
        <v>-0.35844876385133312</v>
      </c>
      <c r="O644">
        <v>262.14</v>
      </c>
      <c r="P644">
        <v>270.04941685946301</v>
      </c>
      <c r="Q644">
        <v>269.09436834841699</v>
      </c>
      <c r="R644">
        <v>28.797376063269802</v>
      </c>
      <c r="S644" s="1">
        <f>(Table2[[#This Row],[Close Price]]-Table2[[#This Row],[20D EMA]])/Table2[[#This Row],[20D EMA]]</f>
        <v>-6.1951628900587405E-2</v>
      </c>
      <c r="T644" s="1">
        <f>(Table2[[#This Row],[Close Price]]-Table2[[#This Row],[50D EMA]])/Table2[[#This Row],[50D EMA]]</f>
        <v>-8.9425917449881598E-2</v>
      </c>
      <c r="U644" s="1">
        <f>(Table2[[#This Row],[Close Price]]-Table2[[#This Row],[200D EMA]])/Table2[[#This Row],[200D EMA]]</f>
        <v>-8.6194179725030406E-2</v>
      </c>
      <c r="V644">
        <v>0.23490116540342501</v>
      </c>
      <c r="W644">
        <v>245.2</v>
      </c>
      <c r="X644">
        <v>251.45</v>
      </c>
      <c r="Y644">
        <v>245.2</v>
      </c>
      <c r="Z644">
        <v>259.14999999999998</v>
      </c>
      <c r="AA644">
        <v>245.2</v>
      </c>
      <c r="AB644">
        <v>284</v>
      </c>
      <c r="AC644" s="1">
        <f>(Table2[[#This Row],[Close Price]]/Table2[[#This Row],[Day Low]])-1</f>
        <v>2.8548123980425277E-3</v>
      </c>
      <c r="AD644" s="1">
        <f>(Table2[[#This Row],[Day High]]/Table2[[#This Row],[Close Price]])-1</f>
        <v>2.2570150467669636E-2</v>
      </c>
      <c r="AE644" s="1">
        <f>(Table2[[#This Row],[Close Price]]/Table2[[#This Row],[Current Week Low]])-1</f>
        <v>2.8548123980425277E-3</v>
      </c>
      <c r="AF644" s="1">
        <f>(Table2[[#This Row],[Current Week High]]/Table2[[#This Row],[Close Price]])-1</f>
        <v>5.3883692557950225E-2</v>
      </c>
      <c r="AG644" s="1">
        <f>(Table2[[#This Row],[Close Price]]/Table2[[#This Row],[Current Month Low]])-1</f>
        <v>2.8548123980425277E-3</v>
      </c>
      <c r="AH644" s="1">
        <f>(Table2[[#This Row],[Current Month High]]/Table2[[#This Row],[Close Price]])-1</f>
        <v>0.15494103294021966</v>
      </c>
      <c r="AI644">
        <v>32.370882472549802</v>
      </c>
      <c r="AJ644">
        <v>11.772727272727201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-0.02</v>
      </c>
      <c r="AM644" t="s">
        <v>3149</v>
      </c>
      <c r="AN644">
        <v>-11.23</v>
      </c>
      <c r="AO644" t="s">
        <v>3149</v>
      </c>
      <c r="AP644">
        <v>-9.2801734039287001E-2</v>
      </c>
      <c r="AQ644">
        <f>(Table2[[#This Row],[Sharpe Ratio]]-AVERAGE(Table2[Sharpe Ratio]))/_xlfn.STDEV.P(Table2[Sharpe Ratio])</f>
        <v>-1.7353285363897863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605</v>
      </c>
      <c r="AT644">
        <f>_xlfn.RANK.AVG(Table2[[#This Row],[6M Return vs Nifty Z-Score]],Table2[6M Return vs Nifty Z-Score])</f>
        <v>435</v>
      </c>
      <c r="AU644">
        <f>_xlfn.RANK.AVG(Table2[[#This Row],[Sharpe Ratio Z-Score]],Table2[Sharpe Ratio Z-Score])</f>
        <v>705</v>
      </c>
      <c r="AV644">
        <f>(Table2[[#This Row],[Rank 1Y]]+Table2[[#This Row],[Rank 6M]]+Table2[[#This Row],[Rank Sharpe]])/3</f>
        <v>581.66666666666663</v>
      </c>
    </row>
    <row r="645" spans="1:48" x14ac:dyDescent="0.3">
      <c r="A645" t="s">
        <v>297</v>
      </c>
      <c r="B645" t="s">
        <v>298</v>
      </c>
      <c r="C645" t="s">
        <v>3111</v>
      </c>
      <c r="D645" t="s">
        <v>69</v>
      </c>
      <c r="E645">
        <v>86784.481953180002</v>
      </c>
      <c r="F645">
        <v>24052.85</v>
      </c>
      <c r="G645">
        <v>-25.085983367035102</v>
      </c>
      <c r="H645">
        <f>(Table2[[#This Row],[1Y Return vs Nifty]]-AVERAGE(Table2[1Y Return vs Nifty]))/_xlfn.STDEV.P(Table2[1Y Return vs Nifty])</f>
        <v>-0.83133795693366919</v>
      </c>
      <c r="I645">
        <v>4.87548115563549</v>
      </c>
      <c r="J645">
        <f>(Table2[[#This Row],[1M Return vs Nifty]]-AVERAGE(Table2[1M Return vs Nifty]))/_xlfn.STDEV.P(Table2[1M Return vs Nifty])</f>
        <v>0.73489025919233664</v>
      </c>
      <c r="K645">
        <v>-10.536132068958899</v>
      </c>
      <c r="L645">
        <f>(Table2[[#This Row],[6M Return vs Nifty]]-AVERAGE(Table2[6M Return vs Nifty]))/_xlfn.STDEV.P(Table2[6M Return vs Nifty])</f>
        <v>-0.43228909069048843</v>
      </c>
      <c r="M645">
        <v>1.51962637732421</v>
      </c>
      <c r="N645">
        <f>(Table2[[#This Row],[1W Return vs Nifty]]-AVERAGE(Table2[1W Return vs Nifty]))/_xlfn.STDEV.P(Table2[1W Return vs Nifty])</f>
        <v>7.6690216545901177E-2</v>
      </c>
      <c r="O645">
        <v>24527</v>
      </c>
      <c r="P645">
        <v>24953.109220041501</v>
      </c>
      <c r="Q645">
        <v>25655.6513533752</v>
      </c>
      <c r="R645">
        <v>33.767878268680498</v>
      </c>
      <c r="S645" s="1">
        <f>(Table2[[#This Row],[Close Price]]-Table2[[#This Row],[20D EMA]])/Table2[[#This Row],[20D EMA]]</f>
        <v>-1.9331756839401536E-2</v>
      </c>
      <c r="T645" s="1">
        <f>(Table2[[#This Row],[Close Price]]-Table2[[#This Row],[50D EMA]])/Table2[[#This Row],[50D EMA]]</f>
        <v>-3.6078037895111041E-2</v>
      </c>
      <c r="U645" s="1">
        <f>(Table2[[#This Row],[Close Price]]-Table2[[#This Row],[200D EMA]])/Table2[[#This Row],[200D EMA]]</f>
        <v>-6.2473617656343031E-2</v>
      </c>
      <c r="V645">
        <v>1.1271752748300301</v>
      </c>
      <c r="W645">
        <v>23821.1</v>
      </c>
      <c r="X645">
        <v>24439.5</v>
      </c>
      <c r="Y645">
        <v>23821.1</v>
      </c>
      <c r="Z645">
        <v>24439.5</v>
      </c>
      <c r="AA645">
        <v>23500</v>
      </c>
      <c r="AB645">
        <v>25400</v>
      </c>
      <c r="AC645" s="1">
        <f>(Table2[[#This Row],[Close Price]]/Table2[[#This Row],[Day Low]])-1</f>
        <v>9.7287698720882609E-3</v>
      </c>
      <c r="AD645" s="1">
        <f>(Table2[[#This Row],[Day High]]/Table2[[#This Row],[Close Price]])-1</f>
        <v>1.6075018137143848E-2</v>
      </c>
      <c r="AE645" s="1">
        <f>(Table2[[#This Row],[Close Price]]/Table2[[#This Row],[Current Week Low]])-1</f>
        <v>9.7287698720882609E-3</v>
      </c>
      <c r="AF645" s="1">
        <f>(Table2[[#This Row],[Current Week High]]/Table2[[#This Row],[Close Price]])-1</f>
        <v>1.6075018137143848E-2</v>
      </c>
      <c r="AG645" s="1">
        <f>(Table2[[#This Row],[Close Price]]/Table2[[#This Row],[Current Month Low]])-1</f>
        <v>2.3525531914893483E-2</v>
      </c>
      <c r="AH645" s="1">
        <f>(Table2[[#This Row],[Current Month High]]/Table2[[#This Row],[Close Price]])-1</f>
        <v>5.600791590185783E-2</v>
      </c>
      <c r="AI645">
        <v>27.7925484921745</v>
      </c>
      <c r="AJ645">
        <v>2.3525531914893398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7.0000000000000007E-2</v>
      </c>
      <c r="AM645" t="s">
        <v>3150</v>
      </c>
      <c r="AN645">
        <v>-4.71</v>
      </c>
      <c r="AO645" t="s">
        <v>3149</v>
      </c>
      <c r="AP645">
        <v>-5.7457334163218E-2</v>
      </c>
      <c r="AQ645">
        <f>(Table2[[#This Row],[Sharpe Ratio]]-AVERAGE(Table2[Sharpe Ratio]))/_xlfn.STDEV.P(Table2[Sharpe Ratio])</f>
        <v>-1.3236889922379889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608</v>
      </c>
      <c r="AT645">
        <f>_xlfn.RANK.AVG(Table2[[#This Row],[6M Return vs Nifty Z-Score]],Table2[6M Return vs Nifty Z-Score])</f>
        <v>467</v>
      </c>
      <c r="AU645">
        <f>_xlfn.RANK.AVG(Table2[[#This Row],[Sharpe Ratio Z-Score]],Table2[Sharpe Ratio Z-Score])</f>
        <v>674</v>
      </c>
      <c r="AV645">
        <f>(Table2[[#This Row],[Rank 1Y]]+Table2[[#This Row],[Rank 6M]]+Table2[[#This Row],[Rank Sharpe]])/3</f>
        <v>583</v>
      </c>
    </row>
    <row r="646" spans="1:48" x14ac:dyDescent="0.3">
      <c r="A646" t="s">
        <v>1000</v>
      </c>
      <c r="B646" t="s">
        <v>1001</v>
      </c>
      <c r="C646" t="s">
        <v>3118</v>
      </c>
      <c r="D646" t="s">
        <v>490</v>
      </c>
      <c r="E646">
        <v>13570.4764293649</v>
      </c>
      <c r="F646">
        <v>1277.05</v>
      </c>
      <c r="G646">
        <v>-21.663561101508499</v>
      </c>
      <c r="H646">
        <f>(Table2[[#This Row],[1Y Return vs Nifty]]-AVERAGE(Table2[1Y Return vs Nifty]))/_xlfn.STDEV.P(Table2[1Y Return vs Nifty])</f>
        <v>-0.76173053062503682</v>
      </c>
      <c r="I646">
        <v>-13.931638425964399</v>
      </c>
      <c r="J646">
        <f>(Table2[[#This Row],[1M Return vs Nifty]]-AVERAGE(Table2[1M Return vs Nifty]))/_xlfn.STDEV.P(Table2[1M Return vs Nifty])</f>
        <v>-1.2503525923879695</v>
      </c>
      <c r="K646">
        <v>-7.9771759875094501</v>
      </c>
      <c r="L646">
        <f>(Table2[[#This Row],[6M Return vs Nifty]]-AVERAGE(Table2[6M Return vs Nifty]))/_xlfn.STDEV.P(Table2[6M Return vs Nifty])</f>
        <v>-0.3457164550914934</v>
      </c>
      <c r="M646">
        <v>-1.0635827153174799</v>
      </c>
      <c r="N646">
        <f>(Table2[[#This Row],[1W Return vs Nifty]]-AVERAGE(Table2[1W Return vs Nifty]))/_xlfn.STDEV.P(Table2[1W Return vs Nifty])</f>
        <v>-0.55328059378188532</v>
      </c>
      <c r="O646">
        <v>1414.5</v>
      </c>
      <c r="P646">
        <v>1478.37178169855</v>
      </c>
      <c r="Q646">
        <v>1467.6458614850701</v>
      </c>
      <c r="R646">
        <v>17.368984358984498</v>
      </c>
      <c r="S646" s="1">
        <f>(Table2[[#This Row],[Close Price]]-Table2[[#This Row],[20D EMA]])/Table2[[#This Row],[20D EMA]]</f>
        <v>-9.7172145634499857E-2</v>
      </c>
      <c r="T646" s="1">
        <f>(Table2[[#This Row],[Close Price]]-Table2[[#This Row],[50D EMA]])/Table2[[#This Row],[50D EMA]]</f>
        <v>-0.1361780468152908</v>
      </c>
      <c r="U646" s="1">
        <f>(Table2[[#This Row],[Close Price]]-Table2[[#This Row],[200D EMA]])/Table2[[#This Row],[200D EMA]]</f>
        <v>-0.1298650215878451</v>
      </c>
      <c r="V646">
        <v>0.86553686833419596</v>
      </c>
      <c r="W646">
        <v>1268</v>
      </c>
      <c r="X646">
        <v>1298.0999999999999</v>
      </c>
      <c r="Y646">
        <v>1268</v>
      </c>
      <c r="Z646">
        <v>1313.95</v>
      </c>
      <c r="AA646">
        <v>1268</v>
      </c>
      <c r="AB646">
        <v>1585.2</v>
      </c>
      <c r="AC646" s="1">
        <f>(Table2[[#This Row],[Close Price]]/Table2[[#This Row],[Day Low]])-1</f>
        <v>7.1372239747633515E-3</v>
      </c>
      <c r="AD646" s="1">
        <f>(Table2[[#This Row],[Day High]]/Table2[[#This Row],[Close Price]])-1</f>
        <v>1.6483301358599878E-2</v>
      </c>
      <c r="AE646" s="1">
        <f>(Table2[[#This Row],[Close Price]]/Table2[[#This Row],[Current Week Low]])-1</f>
        <v>7.1372239747633515E-3</v>
      </c>
      <c r="AF646" s="1">
        <f>(Table2[[#This Row],[Current Week High]]/Table2[[#This Row],[Close Price]])-1</f>
        <v>2.8894718296073041E-2</v>
      </c>
      <c r="AG646" s="1">
        <f>(Table2[[#This Row],[Close Price]]/Table2[[#This Row],[Current Month Low]])-1</f>
        <v>7.1372239747633515E-3</v>
      </c>
      <c r="AH646" s="1">
        <f>(Table2[[#This Row],[Current Month High]]/Table2[[#This Row],[Close Price]])-1</f>
        <v>0.24129830468658242</v>
      </c>
      <c r="AI646">
        <v>32.336243686621501</v>
      </c>
      <c r="AJ646">
        <v>2.7393403057119898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0.01</v>
      </c>
      <c r="AM646" t="s">
        <v>3150</v>
      </c>
      <c r="AN646">
        <v>-16.71</v>
      </c>
      <c r="AO646" t="s">
        <v>3149</v>
      </c>
      <c r="AP646">
        <v>-0.11306301304057401</v>
      </c>
      <c r="AQ646">
        <f>(Table2[[#This Row],[Sharpe Ratio]]-AVERAGE(Table2[Sharpe Ratio]))/_xlfn.STDEV.P(Table2[Sharpe Ratio])</f>
        <v>-1.9713020903691045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586</v>
      </c>
      <c r="AT646">
        <f>_xlfn.RANK.AVG(Table2[[#This Row],[6M Return vs Nifty Z-Score]],Table2[6M Return vs Nifty Z-Score])</f>
        <v>441</v>
      </c>
      <c r="AU646">
        <f>_xlfn.RANK.AVG(Table2[[#This Row],[Sharpe Ratio Z-Score]],Table2[Sharpe Ratio Z-Score])</f>
        <v>722</v>
      </c>
      <c r="AV646">
        <f>(Table2[[#This Row],[Rank 1Y]]+Table2[[#This Row],[Rank 6M]]+Table2[[#This Row],[Rank Sharpe]])/3</f>
        <v>583</v>
      </c>
    </row>
    <row r="647" spans="1:48" x14ac:dyDescent="0.3">
      <c r="A647" t="s">
        <v>569</v>
      </c>
      <c r="B647" t="s">
        <v>570</v>
      </c>
      <c r="C647" t="s">
        <v>3111</v>
      </c>
      <c r="D647" t="s">
        <v>69</v>
      </c>
      <c r="E647">
        <v>33228.903612039998</v>
      </c>
      <c r="F647">
        <v>1771.6</v>
      </c>
      <c r="G647">
        <v>-39.1428190764668</v>
      </c>
      <c r="H647">
        <f>(Table2[[#This Row],[1Y Return vs Nifty]]-AVERAGE(Table2[1Y Return vs Nifty]))/_xlfn.STDEV.P(Table2[1Y Return vs Nifty])</f>
        <v>-1.1172349269343209</v>
      </c>
      <c r="I647">
        <v>2.15276096468566</v>
      </c>
      <c r="J647">
        <f>(Table2[[#This Row],[1M Return vs Nifty]]-AVERAGE(Table2[1M Return vs Nifty]))/_xlfn.STDEV.P(Table2[1M Return vs Nifty])</f>
        <v>0.44748522768369453</v>
      </c>
      <c r="K647">
        <v>-7.7673409601618602</v>
      </c>
      <c r="L647">
        <f>(Table2[[#This Row],[6M Return vs Nifty]]-AVERAGE(Table2[6M Return vs Nifty]))/_xlfn.STDEV.P(Table2[6M Return vs Nifty])</f>
        <v>-0.33861747770373829</v>
      </c>
      <c r="M647">
        <v>1.2315069584042699</v>
      </c>
      <c r="N647">
        <f>(Table2[[#This Row],[1W Return vs Nifty]]-AVERAGE(Table2[1W Return vs Nifty]))/_xlfn.STDEV.P(Table2[1W Return vs Nifty])</f>
        <v>6.4261313329811096E-3</v>
      </c>
      <c r="O647">
        <v>1779.72</v>
      </c>
      <c r="P647">
        <v>1813.9046268541799</v>
      </c>
      <c r="Q647">
        <v>1886.9327455601699</v>
      </c>
      <c r="R647">
        <v>51.292175292331997</v>
      </c>
      <c r="S647" s="1">
        <f>(Table2[[#This Row],[Close Price]]-Table2[[#This Row],[20D EMA]])/Table2[[#This Row],[20D EMA]]</f>
        <v>-4.5625154518688996E-3</v>
      </c>
      <c r="T647" s="1">
        <f>(Table2[[#This Row],[Close Price]]-Table2[[#This Row],[50D EMA]])/Table2[[#This Row],[50D EMA]]</f>
        <v>-2.3322409694465644E-2</v>
      </c>
      <c r="U647" s="1">
        <f>(Table2[[#This Row],[Close Price]]-Table2[[#This Row],[200D EMA]])/Table2[[#This Row],[200D EMA]]</f>
        <v>-6.1121810425697712E-2</v>
      </c>
      <c r="V647">
        <v>0.64443802599991395</v>
      </c>
      <c r="W647">
        <v>1705.05</v>
      </c>
      <c r="X647">
        <v>1782.75</v>
      </c>
      <c r="Y647">
        <v>1680.2</v>
      </c>
      <c r="Z647">
        <v>1782.75</v>
      </c>
      <c r="AA647">
        <v>1676.55</v>
      </c>
      <c r="AB647">
        <v>1854.25</v>
      </c>
      <c r="AC647" s="1">
        <f>(Table2[[#This Row],[Close Price]]/Table2[[#This Row],[Day Low]])-1</f>
        <v>3.9031113457083322E-2</v>
      </c>
      <c r="AD647" s="1">
        <f>(Table2[[#This Row],[Day High]]/Table2[[#This Row],[Close Price]])-1</f>
        <v>6.2937457665388497E-3</v>
      </c>
      <c r="AE647" s="1">
        <f>(Table2[[#This Row],[Close Price]]/Table2[[#This Row],[Current Week Low]])-1</f>
        <v>5.4398285918342948E-2</v>
      </c>
      <c r="AF647" s="1">
        <f>(Table2[[#This Row],[Current Week High]]/Table2[[#This Row],[Close Price]])-1</f>
        <v>6.2937457665388497E-3</v>
      </c>
      <c r="AG647" s="1">
        <f>(Table2[[#This Row],[Close Price]]/Table2[[#This Row],[Current Month Low]])-1</f>
        <v>5.6693805732009217E-2</v>
      </c>
      <c r="AH647" s="1">
        <f>(Table2[[#This Row],[Current Month High]]/Table2[[#This Row],[Close Price]])-1</f>
        <v>4.6652743282908249E-2</v>
      </c>
      <c r="AI647">
        <v>37.2036577105441</v>
      </c>
      <c r="AJ647">
        <v>7.2786726413951603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0.04</v>
      </c>
      <c r="AM647" t="s">
        <v>3150</v>
      </c>
      <c r="AN647">
        <v>-3.62</v>
      </c>
      <c r="AO647" t="s">
        <v>3149</v>
      </c>
      <c r="AP647">
        <v>-3.7737362715654997E-2</v>
      </c>
      <c r="AQ647">
        <f>(Table2[[#This Row],[Sharpe Ratio]]-AVERAGE(Table2[Sharpe Ratio]))/_xlfn.STDEV.P(Table2[Sharpe Ratio])</f>
        <v>-1.0940197918604344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683</v>
      </c>
      <c r="AT647">
        <f>_xlfn.RANK.AVG(Table2[[#This Row],[6M Return vs Nifty Z-Score]],Table2[6M Return vs Nifty Z-Score])</f>
        <v>434</v>
      </c>
      <c r="AU647">
        <f>_xlfn.RANK.AVG(Table2[[#This Row],[Sharpe Ratio Z-Score]],Table2[Sharpe Ratio Z-Score])</f>
        <v>635</v>
      </c>
      <c r="AV647">
        <f>(Table2[[#This Row],[Rank 1Y]]+Table2[[#This Row],[Rank 6M]]+Table2[[#This Row],[Rank Sharpe]])/3</f>
        <v>584</v>
      </c>
    </row>
    <row r="648" spans="1:48" x14ac:dyDescent="0.3">
      <c r="A648" t="s">
        <v>812</v>
      </c>
      <c r="B648" t="s">
        <v>813</v>
      </c>
      <c r="C648" t="s">
        <v>3112</v>
      </c>
      <c r="D648" t="s">
        <v>814</v>
      </c>
      <c r="E648">
        <v>18172.17192755</v>
      </c>
      <c r="F648">
        <v>1140.95</v>
      </c>
      <c r="G648">
        <v>-26.158110098584999</v>
      </c>
      <c r="H648">
        <f>(Table2[[#This Row],[1Y Return vs Nifty]]-AVERAGE(Table2[1Y Return vs Nifty]))/_xlfn.STDEV.P(Table2[1Y Return vs Nifty])</f>
        <v>-0.85314356029582228</v>
      </c>
      <c r="I648">
        <v>-10.3690964961391</v>
      </c>
      <c r="J648">
        <f>(Table2[[#This Row],[1M Return vs Nifty]]-AVERAGE(Table2[1M Return vs Nifty]))/_xlfn.STDEV.P(Table2[1M Return vs Nifty])</f>
        <v>-0.87429761656061111</v>
      </c>
      <c r="K648">
        <v>-15.664954593416001</v>
      </c>
      <c r="L648">
        <f>(Table2[[#This Row],[6M Return vs Nifty]]-AVERAGE(Table2[6M Return vs Nifty]))/_xlfn.STDEV.P(Table2[6M Return vs Nifty])</f>
        <v>-0.60580347285614167</v>
      </c>
      <c r="M648">
        <v>2.7095388306886101</v>
      </c>
      <c r="N648">
        <f>(Table2[[#This Row],[1W Return vs Nifty]]-AVERAGE(Table2[1W Return vs Nifty]))/_xlfn.STDEV.P(Table2[1W Return vs Nifty])</f>
        <v>0.36687582893026882</v>
      </c>
      <c r="O648">
        <v>1212.32</v>
      </c>
      <c r="P648">
        <v>1293.1291420839</v>
      </c>
      <c r="Q648">
        <v>1327.3406665227201</v>
      </c>
      <c r="R648">
        <v>33.150369309446198</v>
      </c>
      <c r="S648" s="1">
        <f>(Table2[[#This Row],[Close Price]]-Table2[[#This Row],[20D EMA]])/Table2[[#This Row],[20D EMA]]</f>
        <v>-5.8870595222383443E-2</v>
      </c>
      <c r="T648" s="1">
        <f>(Table2[[#This Row],[Close Price]]-Table2[[#This Row],[50D EMA]])/Table2[[#This Row],[50D EMA]]</f>
        <v>-0.11768286486735625</v>
      </c>
      <c r="U648" s="1">
        <f>(Table2[[#This Row],[Close Price]]-Table2[[#This Row],[200D EMA]])/Table2[[#This Row],[200D EMA]]</f>
        <v>-0.14042413618729399</v>
      </c>
      <c r="V648">
        <v>0.27892097528906501</v>
      </c>
      <c r="W648">
        <v>1137.5999999999999</v>
      </c>
      <c r="X648">
        <v>1171.7</v>
      </c>
      <c r="Y648">
        <v>1125</v>
      </c>
      <c r="Z648">
        <v>1175</v>
      </c>
      <c r="AA648">
        <v>1125</v>
      </c>
      <c r="AB648">
        <v>1243</v>
      </c>
      <c r="AC648" s="1">
        <f>(Table2[[#This Row],[Close Price]]/Table2[[#This Row],[Day Low]])-1</f>
        <v>2.9447960618846913E-3</v>
      </c>
      <c r="AD648" s="1">
        <f>(Table2[[#This Row],[Day High]]/Table2[[#This Row],[Close Price]])-1</f>
        <v>2.6951224856479161E-2</v>
      </c>
      <c r="AE648" s="1">
        <f>(Table2[[#This Row],[Close Price]]/Table2[[#This Row],[Current Week Low]])-1</f>
        <v>1.4177777777777845E-2</v>
      </c>
      <c r="AF648" s="1">
        <f>(Table2[[#This Row],[Current Week High]]/Table2[[#This Row],[Close Price]])-1</f>
        <v>2.9843551426442794E-2</v>
      </c>
      <c r="AG648" s="1">
        <f>(Table2[[#This Row],[Close Price]]/Table2[[#This Row],[Current Month Low]])-1</f>
        <v>1.4177777777777845E-2</v>
      </c>
      <c r="AH648" s="1">
        <f>(Table2[[#This Row],[Current Month High]]/Table2[[#This Row],[Close Price]])-1</f>
        <v>8.9443008019632675E-2</v>
      </c>
      <c r="AI648">
        <v>38.367150181865902</v>
      </c>
      <c r="AJ648">
        <v>2.7558877831314499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-0.05</v>
      </c>
      <c r="AM648" t="s">
        <v>3149</v>
      </c>
      <c r="AN648">
        <v>-6.48</v>
      </c>
      <c r="AO648" t="s">
        <v>3149</v>
      </c>
      <c r="AP648">
        <v>-2.6809795086186999E-2</v>
      </c>
      <c r="AQ648">
        <f>(Table2[[#This Row],[Sharpe Ratio]]-AVERAGE(Table2[Sharpe Ratio]))/_xlfn.STDEV.P(Table2[Sharpe Ratio])</f>
        <v>-0.96675156907394999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615</v>
      </c>
      <c r="AT648">
        <f>_xlfn.RANK.AVG(Table2[[#This Row],[6M Return vs Nifty Z-Score]],Table2[6M Return vs Nifty Z-Score])</f>
        <v>520</v>
      </c>
      <c r="AU648">
        <f>_xlfn.RANK.AVG(Table2[[#This Row],[Sharpe Ratio Z-Score]],Table2[Sharpe Ratio Z-Score])</f>
        <v>617</v>
      </c>
      <c r="AV648">
        <f>(Table2[[#This Row],[Rank 1Y]]+Table2[[#This Row],[Rank 6M]]+Table2[[#This Row],[Rank Sharpe]])/3</f>
        <v>584</v>
      </c>
    </row>
    <row r="649" spans="1:48" x14ac:dyDescent="0.3">
      <c r="A649" t="s">
        <v>118</v>
      </c>
      <c r="B649" t="s">
        <v>119</v>
      </c>
      <c r="C649" t="s">
        <v>3106</v>
      </c>
      <c r="D649" t="s">
        <v>120</v>
      </c>
      <c r="E649">
        <v>213194.43121919999</v>
      </c>
      <c r="F649">
        <v>2211.1999999999998</v>
      </c>
      <c r="G649">
        <v>-27.1850406879377</v>
      </c>
      <c r="H649">
        <f>(Table2[[#This Row],[1Y Return vs Nifty]]-AVERAGE(Table2[1Y Return vs Nifty]))/_xlfn.STDEV.P(Table2[1Y Return vs Nifty])</f>
        <v>-0.87402993543499574</v>
      </c>
      <c r="I649">
        <v>-0.30920840435692698</v>
      </c>
      <c r="J649">
        <f>(Table2[[#This Row],[1M Return vs Nifty]]-AVERAGE(Table2[1M Return vs Nifty]))/_xlfn.STDEV.P(Table2[1M Return vs Nifty])</f>
        <v>0.18760454422787678</v>
      </c>
      <c r="K649">
        <v>-13.786560948476801</v>
      </c>
      <c r="L649">
        <f>(Table2[[#This Row],[6M Return vs Nifty]]-AVERAGE(Table2[6M Return vs Nifty]))/_xlfn.STDEV.P(Table2[6M Return vs Nifty])</f>
        <v>-0.54225510259936127</v>
      </c>
      <c r="M649">
        <v>-0.21589753641506201</v>
      </c>
      <c r="N649">
        <f>(Table2[[#This Row],[1W Return vs Nifty]]-AVERAGE(Table2[1W Return vs Nifty]))/_xlfn.STDEV.P(Table2[1W Return vs Nifty])</f>
        <v>-0.34655442493354616</v>
      </c>
      <c r="O649">
        <v>2278.12</v>
      </c>
      <c r="P649">
        <v>2379.0209938519902</v>
      </c>
      <c r="Q649">
        <v>2455.5085899996202</v>
      </c>
      <c r="R649">
        <v>34.228221868279498</v>
      </c>
      <c r="S649" s="1">
        <f>(Table2[[#This Row],[Close Price]]-Table2[[#This Row],[20D EMA]])/Table2[[#This Row],[20D EMA]]</f>
        <v>-2.9375098765648901E-2</v>
      </c>
      <c r="T649" s="1">
        <f>(Table2[[#This Row],[Close Price]]-Table2[[#This Row],[50D EMA]])/Table2[[#This Row],[50D EMA]]</f>
        <v>-7.0542039891906591E-2</v>
      </c>
      <c r="U649" s="1">
        <f>(Table2[[#This Row],[Close Price]]-Table2[[#This Row],[200D EMA]])/Table2[[#This Row],[200D EMA]]</f>
        <v>-9.949408892096695E-2</v>
      </c>
      <c r="V649">
        <v>0.84983384806284501</v>
      </c>
      <c r="W649">
        <v>2187</v>
      </c>
      <c r="X649">
        <v>2250</v>
      </c>
      <c r="Y649">
        <v>2168.6999999999998</v>
      </c>
      <c r="Z649">
        <v>2250</v>
      </c>
      <c r="AA649">
        <v>2168.6999999999998</v>
      </c>
      <c r="AB649">
        <v>2298</v>
      </c>
      <c r="AC649" s="1">
        <f>(Table2[[#This Row],[Close Price]]/Table2[[#This Row],[Day Low]])-1</f>
        <v>1.1065386374028208E-2</v>
      </c>
      <c r="AD649" s="1">
        <f>(Table2[[#This Row],[Day High]]/Table2[[#This Row],[Close Price]])-1</f>
        <v>1.7547033285094216E-2</v>
      </c>
      <c r="AE649" s="1">
        <f>(Table2[[#This Row],[Close Price]]/Table2[[#This Row],[Current Week Low]])-1</f>
        <v>1.9596993590630385E-2</v>
      </c>
      <c r="AF649" s="1">
        <f>(Table2[[#This Row],[Current Week High]]/Table2[[#This Row],[Close Price]])-1</f>
        <v>1.7547033285094216E-2</v>
      </c>
      <c r="AG649" s="1">
        <f>(Table2[[#This Row],[Close Price]]/Table2[[#This Row],[Current Month Low]])-1</f>
        <v>1.9596993590630385E-2</v>
      </c>
      <c r="AH649" s="1">
        <f>(Table2[[#This Row],[Current Month High]]/Table2[[#This Row],[Close Price]])-1</f>
        <v>3.9254703328509555E-2</v>
      </c>
      <c r="AI649">
        <v>25.633140376266201</v>
      </c>
      <c r="AJ649">
        <v>1.9596993590630301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0.01</v>
      </c>
      <c r="AM649" t="s">
        <v>3150</v>
      </c>
      <c r="AN649">
        <v>-3.12</v>
      </c>
      <c r="AO649" t="s">
        <v>3149</v>
      </c>
      <c r="AP649">
        <v>-3.5384374694748998E-2</v>
      </c>
      <c r="AQ649">
        <f>(Table2[[#This Row],[Sharpe Ratio]]-AVERAGE(Table2[Sharpe Ratio]))/_xlfn.STDEV.P(Table2[Sharpe Ratio])</f>
        <v>-1.0666156509012836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623</v>
      </c>
      <c r="AT649">
        <f>_xlfn.RANK.AVG(Table2[[#This Row],[6M Return vs Nifty Z-Score]],Table2[6M Return vs Nifty Z-Score])</f>
        <v>503</v>
      </c>
      <c r="AU649">
        <f>_xlfn.RANK.AVG(Table2[[#This Row],[Sharpe Ratio Z-Score]],Table2[Sharpe Ratio Z-Score])</f>
        <v>627</v>
      </c>
      <c r="AV649">
        <f>(Table2[[#This Row],[Rank 1Y]]+Table2[[#This Row],[Rank 6M]]+Table2[[#This Row],[Rank Sharpe]])/3</f>
        <v>584.33333333333337</v>
      </c>
    </row>
    <row r="650" spans="1:48" x14ac:dyDescent="0.3">
      <c r="A650" t="s">
        <v>2031</v>
      </c>
      <c r="B650" t="s">
        <v>2032</v>
      </c>
      <c r="C650" t="s">
        <v>3114</v>
      </c>
      <c r="D650" t="s">
        <v>114</v>
      </c>
      <c r="E650">
        <v>3091.3554945000001</v>
      </c>
      <c r="F650">
        <v>1061.9000000000001</v>
      </c>
      <c r="G650">
        <v>-21.309166743445999</v>
      </c>
      <c r="H650">
        <f>(Table2[[#This Row],[1Y Return vs Nifty]]-AVERAGE(Table2[1Y Return vs Nifty]))/_xlfn.STDEV.P(Table2[1Y Return vs Nifty])</f>
        <v>-0.75452263012382981</v>
      </c>
      <c r="I650">
        <v>7.04190977484296</v>
      </c>
      <c r="J650">
        <f>(Table2[[#This Row],[1M Return vs Nifty]]-AVERAGE(Table2[1M Return vs Nifty]))/_xlfn.STDEV.P(Table2[1M Return vs Nifty])</f>
        <v>0.96357423767612493</v>
      </c>
      <c r="K650">
        <v>-21.788896899396899</v>
      </c>
      <c r="L650">
        <f>(Table2[[#This Row],[6M Return vs Nifty]]-AVERAGE(Table2[6M Return vs Nifty]))/_xlfn.STDEV.P(Table2[6M Return vs Nifty])</f>
        <v>-0.81298398272431238</v>
      </c>
      <c r="M650">
        <v>-0.38557018022044498</v>
      </c>
      <c r="N650">
        <f>(Table2[[#This Row],[1W Return vs Nifty]]-AVERAGE(Table2[1W Return vs Nifty]))/_xlfn.STDEV.P(Table2[1W Return vs Nifty])</f>
        <v>-0.38793272962169911</v>
      </c>
      <c r="O650">
        <v>1062.4100000000001</v>
      </c>
      <c r="P650">
        <v>1077.13531910759</v>
      </c>
      <c r="Q650">
        <v>1107.87050221766</v>
      </c>
      <c r="R650">
        <v>49.183809964911603</v>
      </c>
      <c r="S650" s="1">
        <f>(Table2[[#This Row],[Close Price]]-Table2[[#This Row],[20D EMA]])/Table2[[#This Row],[20D EMA]]</f>
        <v>-4.800406622678541E-4</v>
      </c>
      <c r="T650" s="1">
        <f>(Table2[[#This Row],[Close Price]]-Table2[[#This Row],[50D EMA]])/Table2[[#This Row],[50D EMA]]</f>
        <v>-1.414429444223632E-2</v>
      </c>
      <c r="U650" s="1">
        <f>(Table2[[#This Row],[Close Price]]-Table2[[#This Row],[200D EMA]])/Table2[[#This Row],[200D EMA]]</f>
        <v>-4.1494472617187035E-2</v>
      </c>
      <c r="V650">
        <v>0.84862225129533797</v>
      </c>
      <c r="W650">
        <v>1053.75</v>
      </c>
      <c r="X650">
        <v>1082.95</v>
      </c>
      <c r="Y650">
        <v>1053.75</v>
      </c>
      <c r="Z650">
        <v>1109</v>
      </c>
      <c r="AA650">
        <v>1013.95</v>
      </c>
      <c r="AB650">
        <v>1117</v>
      </c>
      <c r="AC650" s="1">
        <f>(Table2[[#This Row],[Close Price]]/Table2[[#This Row],[Day Low]])-1</f>
        <v>7.7342823250297066E-3</v>
      </c>
      <c r="AD650" s="1">
        <f>(Table2[[#This Row],[Day High]]/Table2[[#This Row],[Close Price]])-1</f>
        <v>1.9822958847349081E-2</v>
      </c>
      <c r="AE650" s="1">
        <f>(Table2[[#This Row],[Close Price]]/Table2[[#This Row],[Current Week Low]])-1</f>
        <v>7.7342823250297066E-3</v>
      </c>
      <c r="AF650" s="1">
        <f>(Table2[[#This Row],[Current Week High]]/Table2[[#This Row],[Close Price]])-1</f>
        <v>4.435445898860535E-2</v>
      </c>
      <c r="AG650" s="1">
        <f>(Table2[[#This Row],[Close Price]]/Table2[[#This Row],[Current Month Low]])-1</f>
        <v>4.7290300310666167E-2</v>
      </c>
      <c r="AH650" s="1">
        <f>(Table2[[#This Row],[Current Month High]]/Table2[[#This Row],[Close Price]])-1</f>
        <v>5.188812505885676E-2</v>
      </c>
      <c r="AI650">
        <v>27.978152368396199</v>
      </c>
      <c r="AJ650">
        <v>11.1937172774869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-0.01</v>
      </c>
      <c r="AM650" t="s">
        <v>3149</v>
      </c>
      <c r="AN650">
        <v>1.39</v>
      </c>
      <c r="AO650" t="s">
        <v>3150</v>
      </c>
      <c r="AP650">
        <v>-2.2148623225220002E-3</v>
      </c>
      <c r="AQ650">
        <f>(Table2[[#This Row],[Sharpe Ratio]]-AVERAGE(Table2[Sharpe Ratio]))/_xlfn.STDEV.P(Table2[Sharpe Ratio])</f>
        <v>-0.68030599504302403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583</v>
      </c>
      <c r="AT650">
        <f>_xlfn.RANK.AVG(Table2[[#This Row],[6M Return vs Nifty Z-Score]],Table2[6M Return vs Nifty Z-Score])</f>
        <v>606</v>
      </c>
      <c r="AU650">
        <f>_xlfn.RANK.AVG(Table2[[#This Row],[Sharpe Ratio Z-Score]],Table2[Sharpe Ratio Z-Score])</f>
        <v>564</v>
      </c>
      <c r="AV650">
        <f>(Table2[[#This Row],[Rank 1Y]]+Table2[[#This Row],[Rank 6M]]+Table2[[#This Row],[Rank Sharpe]])/3</f>
        <v>584.33333333333337</v>
      </c>
    </row>
    <row r="651" spans="1:48" x14ac:dyDescent="0.3">
      <c r="A651" t="s">
        <v>2444</v>
      </c>
      <c r="B651" t="s">
        <v>2445</v>
      </c>
      <c r="C651" t="s">
        <v>3111</v>
      </c>
      <c r="D651" t="s">
        <v>69</v>
      </c>
      <c r="E651">
        <v>1971.2857059999999</v>
      </c>
      <c r="F651">
        <v>76.31</v>
      </c>
      <c r="G651">
        <v>-46.281708682812599</v>
      </c>
      <c r="H651">
        <f>(Table2[[#This Row],[1Y Return vs Nifty]]-AVERAGE(Table2[1Y Return vs Nifty]))/_xlfn.STDEV.P(Table2[1Y Return vs Nifty])</f>
        <v>-1.2624302575060491</v>
      </c>
      <c r="I651">
        <v>3.8703775719568601</v>
      </c>
      <c r="J651">
        <f>(Table2[[#This Row],[1M Return vs Nifty]]-AVERAGE(Table2[1M Return vs Nifty]))/_xlfn.STDEV.P(Table2[1M Return vs Nifty])</f>
        <v>0.62879348579020755</v>
      </c>
      <c r="K651">
        <v>-22.592004493383001</v>
      </c>
      <c r="L651">
        <f>(Table2[[#This Row],[6M Return vs Nifty]]-AVERAGE(Table2[6M Return vs Nifty]))/_xlfn.STDEV.P(Table2[6M Return vs Nifty])</f>
        <v>-0.84015410165873461</v>
      </c>
      <c r="M651">
        <v>-1.18730061588846</v>
      </c>
      <c r="N651">
        <f>(Table2[[#This Row],[1W Return vs Nifty]]-AVERAGE(Table2[1W Return vs Nifty]))/_xlfn.STDEV.P(Table2[1W Return vs Nifty])</f>
        <v>-0.58345185103580344</v>
      </c>
      <c r="O651">
        <v>82.39</v>
      </c>
      <c r="P651">
        <v>84.000053284354095</v>
      </c>
      <c r="Q651">
        <v>92.095906480468201</v>
      </c>
      <c r="R651">
        <v>24.733825959339701</v>
      </c>
      <c r="S651" s="1">
        <f>(Table2[[#This Row],[Close Price]]-Table2[[#This Row],[20D EMA]])/Table2[[#This Row],[20D EMA]]</f>
        <v>-7.3795363514989665E-2</v>
      </c>
      <c r="T651" s="1">
        <f>(Table2[[#This Row],[Close Price]]-Table2[[#This Row],[50D EMA]])/Table2[[#This Row],[50D EMA]]</f>
        <v>-9.1548195312709968E-2</v>
      </c>
      <c r="U651" s="1">
        <f>(Table2[[#This Row],[Close Price]]-Table2[[#This Row],[200D EMA]])/Table2[[#This Row],[200D EMA]]</f>
        <v>-0.1714072544995916</v>
      </c>
      <c r="V651">
        <v>0.93485089838055702</v>
      </c>
      <c r="W651">
        <v>72.709999999999994</v>
      </c>
      <c r="X651">
        <v>79.61</v>
      </c>
      <c r="Y651">
        <v>72.709999999999994</v>
      </c>
      <c r="Z651">
        <v>82.24</v>
      </c>
      <c r="AA651">
        <v>72.709999999999994</v>
      </c>
      <c r="AB651">
        <v>90.99</v>
      </c>
      <c r="AC651" s="1">
        <f>(Table2[[#This Row],[Close Price]]/Table2[[#This Row],[Day Low]])-1</f>
        <v>4.9511759042772718E-2</v>
      </c>
      <c r="AD651" s="1">
        <f>(Table2[[#This Row],[Day High]]/Table2[[#This Row],[Close Price]])-1</f>
        <v>4.3244659939719599E-2</v>
      </c>
      <c r="AE651" s="1">
        <f>(Table2[[#This Row],[Close Price]]/Table2[[#This Row],[Current Week Low]])-1</f>
        <v>4.9511759042772718E-2</v>
      </c>
      <c r="AF651" s="1">
        <f>(Table2[[#This Row],[Current Week High]]/Table2[[#This Row],[Close Price]])-1</f>
        <v>7.770934346743541E-2</v>
      </c>
      <c r="AG651" s="1">
        <f>(Table2[[#This Row],[Close Price]]/Table2[[#This Row],[Current Month Low]])-1</f>
        <v>4.9511759042772718E-2</v>
      </c>
      <c r="AH651" s="1">
        <f>(Table2[[#This Row],[Current Month High]]/Table2[[#This Row],[Close Price]])-1</f>
        <v>0.19237321451972211</v>
      </c>
      <c r="AI651">
        <v>104.429301533219</v>
      </c>
      <c r="AJ651">
        <v>4.9511759042772701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-0.02</v>
      </c>
      <c r="AM651" t="s">
        <v>3149</v>
      </c>
      <c r="AN651">
        <v>-11.26</v>
      </c>
      <c r="AO651" t="s">
        <v>3149</v>
      </c>
      <c r="AP651">
        <v>2.6911451736586E-2</v>
      </c>
      <c r="AQ651">
        <f>(Table2[[#This Row],[Sharpe Ratio]]-AVERAGE(Table2[Sharpe Ratio]))/_xlfn.STDEV.P(Table2[Sharpe Ratio])</f>
        <v>-0.34108556170271453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710</v>
      </c>
      <c r="AT651">
        <f>_xlfn.RANK.AVG(Table2[[#This Row],[6M Return vs Nifty Z-Score]],Table2[6M Return vs Nifty Z-Score])</f>
        <v>616</v>
      </c>
      <c r="AU651">
        <f>_xlfn.RANK.AVG(Table2[[#This Row],[Sharpe Ratio Z-Score]],Table2[Sharpe Ratio Z-Score])</f>
        <v>427</v>
      </c>
      <c r="AV651">
        <f>(Table2[[#This Row],[Rank 1Y]]+Table2[[#This Row],[Rank 6M]]+Table2[[#This Row],[Rank Sharpe]])/3</f>
        <v>584.33333333333337</v>
      </c>
    </row>
    <row r="652" spans="1:48" x14ac:dyDescent="0.3">
      <c r="A652" t="s">
        <v>1586</v>
      </c>
      <c r="B652" t="s">
        <v>1587</v>
      </c>
      <c r="C652" t="s">
        <v>3113</v>
      </c>
      <c r="D652" t="s">
        <v>151</v>
      </c>
      <c r="E652">
        <v>5817.8437000000004</v>
      </c>
      <c r="F652">
        <v>310.55</v>
      </c>
      <c r="G652">
        <v>-33.286487269339197</v>
      </c>
      <c r="H652">
        <f>(Table2[[#This Row],[1Y Return vs Nifty]]-AVERAGE(Table2[1Y Return vs Nifty]))/_xlfn.STDEV.P(Table2[1Y Return vs Nifty])</f>
        <v>-0.99812508218790941</v>
      </c>
      <c r="I652">
        <v>-8.4911180818764596</v>
      </c>
      <c r="J652">
        <f>(Table2[[#This Row],[1M Return vs Nifty]]-AVERAGE(Table2[1M Return vs Nifty]))/_xlfn.STDEV.P(Table2[1M Return vs Nifty])</f>
        <v>-0.67606187896342029</v>
      </c>
      <c r="K652">
        <v>-39.993179851548803</v>
      </c>
      <c r="L652">
        <f>(Table2[[#This Row],[6M Return vs Nifty]]-AVERAGE(Table2[6M Return vs Nifty]))/_xlfn.STDEV.P(Table2[6M Return vs Nifty])</f>
        <v>-1.4288572936351298</v>
      </c>
      <c r="M652">
        <v>-2.4441140564522899</v>
      </c>
      <c r="N652">
        <f>(Table2[[#This Row],[1W Return vs Nifty]]-AVERAGE(Table2[1W Return vs Nifty]))/_xlfn.STDEV.P(Table2[1W Return vs Nifty])</f>
        <v>-0.88995270063337473</v>
      </c>
      <c r="O652">
        <v>331.13</v>
      </c>
      <c r="P652">
        <v>358.27029857525997</v>
      </c>
      <c r="Q652">
        <v>397.36587353828799</v>
      </c>
      <c r="R652">
        <v>33.597588825760603</v>
      </c>
      <c r="S652" s="1">
        <f>(Table2[[#This Row],[Close Price]]-Table2[[#This Row],[20D EMA]])/Table2[[#This Row],[20D EMA]]</f>
        <v>-6.2150816899707015E-2</v>
      </c>
      <c r="T652" s="1">
        <f>(Table2[[#This Row],[Close Price]]-Table2[[#This Row],[50D EMA]])/Table2[[#This Row],[50D EMA]]</f>
        <v>-0.13319635695459586</v>
      </c>
      <c r="U652" s="1">
        <f>(Table2[[#This Row],[Close Price]]-Table2[[#This Row],[200D EMA]])/Table2[[#This Row],[200D EMA]]</f>
        <v>-0.21847843340256765</v>
      </c>
      <c r="V652">
        <v>1.9458649099337599</v>
      </c>
      <c r="W652">
        <v>305.89999999999998</v>
      </c>
      <c r="X652">
        <v>317</v>
      </c>
      <c r="Y652">
        <v>305.89999999999998</v>
      </c>
      <c r="Z652">
        <v>326</v>
      </c>
      <c r="AA652">
        <v>304.8</v>
      </c>
      <c r="AB652">
        <v>350.95</v>
      </c>
      <c r="AC652" s="1">
        <f>(Table2[[#This Row],[Close Price]]/Table2[[#This Row],[Day Low]])-1</f>
        <v>1.5201046093494819E-2</v>
      </c>
      <c r="AD652" s="1">
        <f>(Table2[[#This Row],[Day High]]/Table2[[#This Row],[Close Price]])-1</f>
        <v>2.076960231846714E-2</v>
      </c>
      <c r="AE652" s="1">
        <f>(Table2[[#This Row],[Close Price]]/Table2[[#This Row],[Current Week Low]])-1</f>
        <v>1.5201046093494819E-2</v>
      </c>
      <c r="AF652" s="1">
        <f>(Table2[[#This Row],[Current Week High]]/Table2[[#This Row],[Close Price]])-1</f>
        <v>4.975044276284013E-2</v>
      </c>
      <c r="AG652" s="1">
        <f>(Table2[[#This Row],[Close Price]]/Table2[[#This Row],[Current Month Low]])-1</f>
        <v>1.8864829396325389E-2</v>
      </c>
      <c r="AH652" s="1">
        <f>(Table2[[#This Row],[Current Month High]]/Table2[[#This Row],[Close Price]])-1</f>
        <v>0.13009177266140703</v>
      </c>
      <c r="AI652">
        <v>76.300112703268397</v>
      </c>
      <c r="AJ652">
        <v>1.88648293963253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-0.17</v>
      </c>
      <c r="AM652" t="s">
        <v>3149</v>
      </c>
      <c r="AN652">
        <v>-8.59</v>
      </c>
      <c r="AO652" t="s">
        <v>3149</v>
      </c>
      <c r="AP652">
        <v>4.9469693251345002E-2</v>
      </c>
      <c r="AQ652">
        <f>(Table2[[#This Row],[Sharpe Ratio]]-AVERAGE(Table2[Sharpe Ratio]))/_xlfn.STDEV.P(Table2[Sharpe Ratio])</f>
        <v>-7.8360369407433059E-2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656</v>
      </c>
      <c r="AT652">
        <f>_xlfn.RANK.AVG(Table2[[#This Row],[6M Return vs Nifty Z-Score]],Table2[6M Return vs Nifty Z-Score])</f>
        <v>723</v>
      </c>
      <c r="AU652">
        <f>_xlfn.RANK.AVG(Table2[[#This Row],[Sharpe Ratio Z-Score]],Table2[Sharpe Ratio Z-Score])</f>
        <v>375</v>
      </c>
      <c r="AV652">
        <f>(Table2[[#This Row],[Rank 1Y]]+Table2[[#This Row],[Rank 6M]]+Table2[[#This Row],[Rank Sharpe]])/3</f>
        <v>584.66666666666663</v>
      </c>
    </row>
    <row r="653" spans="1:48" x14ac:dyDescent="0.3">
      <c r="A653" t="s">
        <v>1666</v>
      </c>
      <c r="B653" t="s">
        <v>1667</v>
      </c>
      <c r="C653" t="s">
        <v>3104</v>
      </c>
      <c r="D653" t="s">
        <v>24</v>
      </c>
      <c r="E653">
        <v>5171.6136433649999</v>
      </c>
      <c r="F653">
        <v>305.85000000000002</v>
      </c>
      <c r="G653">
        <v>-35.5381473040961</v>
      </c>
      <c r="H653">
        <f>(Table2[[#This Row],[1Y Return vs Nifty]]-AVERAGE(Table2[1Y Return vs Nifty]))/_xlfn.STDEV.P(Table2[1Y Return vs Nifty])</f>
        <v>-1.0439207928809373</v>
      </c>
      <c r="I653">
        <v>4.8560142934111497</v>
      </c>
      <c r="J653">
        <f>(Table2[[#This Row],[1M Return vs Nifty]]-AVERAGE(Table2[1M Return vs Nifty]))/_xlfn.STDEV.P(Table2[1M Return vs Nifty])</f>
        <v>0.73283537519450315</v>
      </c>
      <c r="K653">
        <v>-13.5020503079283</v>
      </c>
      <c r="L653">
        <f>(Table2[[#This Row],[6M Return vs Nifty]]-AVERAGE(Table2[6M Return vs Nifty]))/_xlfn.STDEV.P(Table2[6M Return vs Nifty])</f>
        <v>-0.53262975725373485</v>
      </c>
      <c r="M653">
        <v>1.43220681288619</v>
      </c>
      <c r="N653">
        <f>(Table2[[#This Row],[1W Return vs Nifty]]-AVERAGE(Table2[1W Return vs Nifty]))/_xlfn.STDEV.P(Table2[1W Return vs Nifty])</f>
        <v>5.5371085235782144E-2</v>
      </c>
      <c r="O653">
        <v>309.24</v>
      </c>
      <c r="P653">
        <v>314.174117432343</v>
      </c>
      <c r="Q653">
        <v>333.00005480391098</v>
      </c>
      <c r="R653">
        <v>44.7264323831415</v>
      </c>
      <c r="S653" s="1">
        <f>(Table2[[#This Row],[Close Price]]-Table2[[#This Row],[20D EMA]])/Table2[[#This Row],[20D EMA]]</f>
        <v>-1.0962359332557193E-2</v>
      </c>
      <c r="T653" s="1">
        <f>(Table2[[#This Row],[Close Price]]-Table2[[#This Row],[50D EMA]])/Table2[[#This Row],[50D EMA]]</f>
        <v>-2.6495236146037909E-2</v>
      </c>
      <c r="U653" s="1">
        <f>(Table2[[#This Row],[Close Price]]-Table2[[#This Row],[200D EMA]])/Table2[[#This Row],[200D EMA]]</f>
        <v>-8.1531682689657298E-2</v>
      </c>
      <c r="V653">
        <v>0.62243863176605196</v>
      </c>
      <c r="W653">
        <v>300.25</v>
      </c>
      <c r="X653">
        <v>308.10000000000002</v>
      </c>
      <c r="Y653">
        <v>297.05</v>
      </c>
      <c r="Z653">
        <v>308.25</v>
      </c>
      <c r="AA653">
        <v>297.05</v>
      </c>
      <c r="AB653">
        <v>322.89999999999998</v>
      </c>
      <c r="AC653" s="1">
        <f>(Table2[[#This Row],[Close Price]]/Table2[[#This Row],[Day Low]])-1</f>
        <v>1.8651124063280733E-2</v>
      </c>
      <c r="AD653" s="1">
        <f>(Table2[[#This Row],[Day High]]/Table2[[#This Row],[Close Price]])-1</f>
        <v>7.356547327121099E-3</v>
      </c>
      <c r="AE653" s="1">
        <f>(Table2[[#This Row],[Close Price]]/Table2[[#This Row],[Current Week Low]])-1</f>
        <v>2.9624642316108396E-2</v>
      </c>
      <c r="AF653" s="1">
        <f>(Table2[[#This Row],[Current Week High]]/Table2[[#This Row],[Close Price]])-1</f>
        <v>7.8469838155958982E-3</v>
      </c>
      <c r="AG653" s="1">
        <f>(Table2[[#This Row],[Close Price]]/Table2[[#This Row],[Current Month Low]])-1</f>
        <v>2.9624642316108396E-2</v>
      </c>
      <c r="AH653" s="1">
        <f>(Table2[[#This Row],[Current Month High]]/Table2[[#This Row],[Close Price]])-1</f>
        <v>5.5746280856628916E-2</v>
      </c>
      <c r="AI653">
        <v>38.057871505640001</v>
      </c>
      <c r="AJ653">
        <v>4.7252182845403103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-0.04</v>
      </c>
      <c r="AM653" t="s">
        <v>3149</v>
      </c>
      <c r="AN653">
        <v>-3.43</v>
      </c>
      <c r="AO653" t="s">
        <v>3149</v>
      </c>
      <c r="AP653">
        <v>-1.6456412414895E-2</v>
      </c>
      <c r="AQ653">
        <f>(Table2[[#This Row],[Sharpe Ratio]]-AVERAGE(Table2[Sharpe Ratio]))/_xlfn.STDEV.P(Table2[Sharpe Ratio])</f>
        <v>-0.84617060750200435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663</v>
      </c>
      <c r="AT653">
        <f>_xlfn.RANK.AVG(Table2[[#This Row],[6M Return vs Nifty Z-Score]],Table2[6M Return vs Nifty Z-Score])</f>
        <v>497</v>
      </c>
      <c r="AU653">
        <f>_xlfn.RANK.AVG(Table2[[#This Row],[Sharpe Ratio Z-Score]],Table2[Sharpe Ratio Z-Score])</f>
        <v>595</v>
      </c>
      <c r="AV653">
        <f>(Table2[[#This Row],[Rank 1Y]]+Table2[[#This Row],[Rank 6M]]+Table2[[#This Row],[Rank Sharpe]])/3</f>
        <v>585</v>
      </c>
    </row>
    <row r="654" spans="1:48" x14ac:dyDescent="0.3">
      <c r="A654" t="s">
        <v>2091</v>
      </c>
      <c r="B654" t="s">
        <v>2092</v>
      </c>
      <c r="C654" t="s">
        <v>3106</v>
      </c>
      <c r="D654" t="s">
        <v>197</v>
      </c>
      <c r="E654">
        <v>2829.043959526</v>
      </c>
      <c r="F654">
        <v>206.42</v>
      </c>
      <c r="G654">
        <v>-24.505797902669201</v>
      </c>
      <c r="H654">
        <f>(Table2[[#This Row],[1Y Return vs Nifty]]-AVERAGE(Table2[1Y Return vs Nifty]))/_xlfn.STDEV.P(Table2[1Y Return vs Nifty])</f>
        <v>-0.81953777161960617</v>
      </c>
      <c r="I654">
        <v>-2.15480324386056</v>
      </c>
      <c r="J654">
        <f>(Table2[[#This Row],[1M Return vs Nifty]]-AVERAGE(Table2[1M Return vs Nifty]))/_xlfn.STDEV.P(Table2[1M Return vs Nifty])</f>
        <v>-7.2128463959777846E-3</v>
      </c>
      <c r="K654">
        <v>-16.985247674561698</v>
      </c>
      <c r="L654">
        <f>(Table2[[#This Row],[6M Return vs Nifty]]-AVERAGE(Table2[6M Return vs Nifty]))/_xlfn.STDEV.P(Table2[6M Return vs Nifty])</f>
        <v>-0.6504706137369487</v>
      </c>
      <c r="M654">
        <v>3.4172491227268602</v>
      </c>
      <c r="N654">
        <f>(Table2[[#This Row],[1W Return vs Nifty]]-AVERAGE(Table2[1W Return vs Nifty]))/_xlfn.STDEV.P(Table2[1W Return vs Nifty])</f>
        <v>0.53946612656533988</v>
      </c>
      <c r="O654">
        <v>218.86</v>
      </c>
      <c r="P654">
        <v>231.756606920558</v>
      </c>
      <c r="Q654">
        <v>240.107273214987</v>
      </c>
      <c r="R654">
        <v>33.581731358217198</v>
      </c>
      <c r="S654" s="1">
        <f>(Table2[[#This Row],[Close Price]]-Table2[[#This Row],[20D EMA]])/Table2[[#This Row],[20D EMA]]</f>
        <v>-5.6839989034085832E-2</v>
      </c>
      <c r="T654" s="1">
        <f>(Table2[[#This Row],[Close Price]]-Table2[[#This Row],[50D EMA]])/Table2[[#This Row],[50D EMA]]</f>
        <v>-0.10932420549824043</v>
      </c>
      <c r="U654" s="1">
        <f>(Table2[[#This Row],[Close Price]]-Table2[[#This Row],[200D EMA]])/Table2[[#This Row],[200D EMA]]</f>
        <v>-0.14030092784746317</v>
      </c>
      <c r="V654">
        <v>1.04282161591242</v>
      </c>
      <c r="W654">
        <v>204.05</v>
      </c>
      <c r="X654">
        <v>210.04</v>
      </c>
      <c r="Y654">
        <v>204.05</v>
      </c>
      <c r="Z654">
        <v>211.81</v>
      </c>
      <c r="AA654">
        <v>200.1</v>
      </c>
      <c r="AB654">
        <v>236.4</v>
      </c>
      <c r="AC654" s="1">
        <f>(Table2[[#This Row],[Close Price]]/Table2[[#This Row],[Day Low]])-1</f>
        <v>1.1614800294045491E-2</v>
      </c>
      <c r="AD654" s="1">
        <f>(Table2[[#This Row],[Day High]]/Table2[[#This Row],[Close Price]])-1</f>
        <v>1.7537060362367907E-2</v>
      </c>
      <c r="AE654" s="1">
        <f>(Table2[[#This Row],[Close Price]]/Table2[[#This Row],[Current Week Low]])-1</f>
        <v>1.1614800294045491E-2</v>
      </c>
      <c r="AF654" s="1">
        <f>(Table2[[#This Row],[Current Week High]]/Table2[[#This Row],[Close Price]])-1</f>
        <v>2.6111810871039642E-2</v>
      </c>
      <c r="AG654" s="1">
        <f>(Table2[[#This Row],[Close Price]]/Table2[[#This Row],[Current Month Low]])-1</f>
        <v>3.1584207896051986E-2</v>
      </c>
      <c r="AH654" s="1">
        <f>(Table2[[#This Row],[Current Month High]]/Table2[[#This Row],[Close Price]])-1</f>
        <v>0.14523786454800902</v>
      </c>
      <c r="AI654">
        <v>39.981590931111299</v>
      </c>
      <c r="AJ654">
        <v>3.3391739674593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-0.13</v>
      </c>
      <c r="AM654" t="s">
        <v>3149</v>
      </c>
      <c r="AN654">
        <v>-10.8</v>
      </c>
      <c r="AO654" t="s">
        <v>3149</v>
      </c>
      <c r="AP654">
        <v>-2.4492714491946999E-2</v>
      </c>
      <c r="AQ654">
        <f>(Table2[[#This Row],[Sharpe Ratio]]-AVERAGE(Table2[Sharpe Ratio]))/_xlfn.STDEV.P(Table2[Sharpe Ratio])</f>
        <v>-0.93976562496624627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603</v>
      </c>
      <c r="AT654">
        <f>_xlfn.RANK.AVG(Table2[[#This Row],[6M Return vs Nifty Z-Score]],Table2[6M Return vs Nifty Z-Score])</f>
        <v>543</v>
      </c>
      <c r="AU654">
        <f>_xlfn.RANK.AVG(Table2[[#This Row],[Sharpe Ratio Z-Score]],Table2[Sharpe Ratio Z-Score])</f>
        <v>612</v>
      </c>
      <c r="AV654">
        <f>(Table2[[#This Row],[Rank 1Y]]+Table2[[#This Row],[Rank 6M]]+Table2[[#This Row],[Rank Sharpe]])/3</f>
        <v>586</v>
      </c>
    </row>
    <row r="655" spans="1:48" x14ac:dyDescent="0.3">
      <c r="A655" t="s">
        <v>1697</v>
      </c>
      <c r="B655" t="s">
        <v>1698</v>
      </c>
      <c r="C655" t="s">
        <v>3118</v>
      </c>
      <c r="D655" t="s">
        <v>270</v>
      </c>
      <c r="E655">
        <v>4929.1459257449997</v>
      </c>
      <c r="F655">
        <v>146.55000000000001</v>
      </c>
      <c r="G655">
        <v>-13.105096265693801</v>
      </c>
      <c r="H655">
        <f>(Table2[[#This Row],[1Y Return vs Nifty]]-AVERAGE(Table2[1Y Return vs Nifty]))/_xlfn.STDEV.P(Table2[1Y Return vs Nifty])</f>
        <v>-0.58766296556309361</v>
      </c>
      <c r="I655">
        <v>-10.8726755606165</v>
      </c>
      <c r="J655">
        <f>(Table2[[#This Row],[1M Return vs Nifty]]-AVERAGE(Table2[1M Return vs Nifty]))/_xlfn.STDEV.P(Table2[1M Return vs Nifty])</f>
        <v>-0.92745444015721057</v>
      </c>
      <c r="K655">
        <v>-18.4400296635099</v>
      </c>
      <c r="L655">
        <f>(Table2[[#This Row],[6M Return vs Nifty]]-AVERAGE(Table2[6M Return vs Nifty]))/_xlfn.STDEV.P(Table2[6M Return vs Nifty])</f>
        <v>-0.69968767999228521</v>
      </c>
      <c r="M655">
        <v>1.9567724551955701</v>
      </c>
      <c r="N655">
        <f>(Table2[[#This Row],[1W Return vs Nifty]]-AVERAGE(Table2[1W Return vs Nifty]))/_xlfn.STDEV.P(Table2[1W Return vs Nifty])</f>
        <v>0.1832976412769014</v>
      </c>
      <c r="O655">
        <v>156.80000000000001</v>
      </c>
      <c r="P655">
        <v>163.00683811392699</v>
      </c>
      <c r="Q655">
        <v>166.022164263148</v>
      </c>
      <c r="R655">
        <v>28.847916197995499</v>
      </c>
      <c r="S655" s="1">
        <f>(Table2[[#This Row],[Close Price]]-Table2[[#This Row],[20D EMA]])/Table2[[#This Row],[20D EMA]]</f>
        <v>-6.5369897959183673E-2</v>
      </c>
      <c r="T655" s="1">
        <f>(Table2[[#This Row],[Close Price]]-Table2[[#This Row],[50D EMA]])/Table2[[#This Row],[50D EMA]]</f>
        <v>-0.10095796166799544</v>
      </c>
      <c r="U655" s="1">
        <f>(Table2[[#This Row],[Close Price]]-Table2[[#This Row],[200D EMA]])/Table2[[#This Row],[200D EMA]]</f>
        <v>-0.11728653429842217</v>
      </c>
      <c r="V655">
        <v>0.62972362059512499</v>
      </c>
      <c r="W655">
        <v>144.9</v>
      </c>
      <c r="X655">
        <v>149.19999999999999</v>
      </c>
      <c r="Y655">
        <v>144.62</v>
      </c>
      <c r="Z655">
        <v>153.1</v>
      </c>
      <c r="AA655">
        <v>144.22999999999999</v>
      </c>
      <c r="AB655">
        <v>166.3</v>
      </c>
      <c r="AC655" s="1">
        <f>(Table2[[#This Row],[Close Price]]/Table2[[#This Row],[Day Low]])-1</f>
        <v>1.1387163561076719E-2</v>
      </c>
      <c r="AD655" s="1">
        <f>(Table2[[#This Row],[Day High]]/Table2[[#This Row],[Close Price]])-1</f>
        <v>1.8082565677243201E-2</v>
      </c>
      <c r="AE655" s="1">
        <f>(Table2[[#This Row],[Close Price]]/Table2[[#This Row],[Current Week Low]])-1</f>
        <v>1.3345318766422309E-2</v>
      </c>
      <c r="AF655" s="1">
        <f>(Table2[[#This Row],[Current Week High]]/Table2[[#This Row],[Close Price]])-1</f>
        <v>4.4694643466393513E-2</v>
      </c>
      <c r="AG655" s="1">
        <f>(Table2[[#This Row],[Close Price]]/Table2[[#This Row],[Current Month Low]])-1</f>
        <v>1.6085419122235489E-2</v>
      </c>
      <c r="AH655" s="1">
        <f>(Table2[[#This Row],[Current Month High]]/Table2[[#This Row],[Close Price]])-1</f>
        <v>0.13476629136813378</v>
      </c>
      <c r="AI655">
        <v>49.8464687819856</v>
      </c>
      <c r="AJ655">
        <v>12.6874279123414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7.0000000000000007E-2</v>
      </c>
      <c r="AM655" t="s">
        <v>3150</v>
      </c>
      <c r="AN655">
        <v>-10.45</v>
      </c>
      <c r="AO655" t="s">
        <v>3149</v>
      </c>
      <c r="AP655">
        <v>-5.1420599577654998E-2</v>
      </c>
      <c r="AQ655">
        <f>(Table2[[#This Row],[Sharpe Ratio]]-AVERAGE(Table2[Sharpe Ratio]))/_xlfn.STDEV.P(Table2[Sharpe Ratio])</f>
        <v>-1.253381993627749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528</v>
      </c>
      <c r="AT655">
        <f>_xlfn.RANK.AVG(Table2[[#This Row],[6M Return vs Nifty Z-Score]],Table2[6M Return vs Nifty Z-Score])</f>
        <v>566</v>
      </c>
      <c r="AU655">
        <f>_xlfn.RANK.AVG(Table2[[#This Row],[Sharpe Ratio Z-Score]],Table2[Sharpe Ratio Z-Score])</f>
        <v>665</v>
      </c>
      <c r="AV655">
        <f>(Table2[[#This Row],[Rank 1Y]]+Table2[[#This Row],[Rank 6M]]+Table2[[#This Row],[Rank Sharpe]])/3</f>
        <v>586.33333333333337</v>
      </c>
    </row>
    <row r="656" spans="1:48" x14ac:dyDescent="0.3">
      <c r="A656" t="s">
        <v>466</v>
      </c>
      <c r="B656" t="s">
        <v>467</v>
      </c>
      <c r="C656" t="s">
        <v>3104</v>
      </c>
      <c r="D656" t="s">
        <v>24</v>
      </c>
      <c r="E656">
        <v>46067.002177032002</v>
      </c>
      <c r="F656">
        <v>62.94</v>
      </c>
      <c r="G656">
        <v>-41.644761705440096</v>
      </c>
      <c r="H656">
        <f>(Table2[[#This Row],[1Y Return vs Nifty]]-AVERAGE(Table2[1Y Return vs Nifty]))/_xlfn.STDEV.P(Table2[1Y Return vs Nifty])</f>
        <v>-1.1681210460812486</v>
      </c>
      <c r="I656">
        <v>-3.78376312820106</v>
      </c>
      <c r="J656">
        <f>(Table2[[#This Row],[1M Return vs Nifty]]-AVERAGE(Table2[1M Return vs Nifty]))/_xlfn.STDEV.P(Table2[1M Return vs Nifty])</f>
        <v>-0.17916267379336168</v>
      </c>
      <c r="K656">
        <v>-22.378185563039899</v>
      </c>
      <c r="L656">
        <f>(Table2[[#This Row],[6M Return vs Nifty]]-AVERAGE(Table2[6M Return vs Nifty]))/_xlfn.STDEV.P(Table2[6M Return vs Nifty])</f>
        <v>-0.83292034392645053</v>
      </c>
      <c r="M656">
        <v>1.41532126741075</v>
      </c>
      <c r="N656">
        <f>(Table2[[#This Row],[1W Return vs Nifty]]-AVERAGE(Table2[1W Return vs Nifty]))/_xlfn.STDEV.P(Table2[1W Return vs Nifty])</f>
        <v>5.125318367051962E-2</v>
      </c>
      <c r="O656">
        <v>66.31</v>
      </c>
      <c r="P656">
        <v>69.149722187798901</v>
      </c>
      <c r="Q656">
        <v>74.860166146110004</v>
      </c>
      <c r="R656">
        <v>33.4881173703657</v>
      </c>
      <c r="S656" s="1">
        <f>(Table2[[#This Row],[Close Price]]-Table2[[#This Row],[20D EMA]])/Table2[[#This Row],[20D EMA]]</f>
        <v>-5.0821897149751237E-2</v>
      </c>
      <c r="T656" s="1">
        <f>(Table2[[#This Row],[Close Price]]-Table2[[#This Row],[50D EMA]])/Table2[[#This Row],[50D EMA]]</f>
        <v>-8.9801115482927782E-2</v>
      </c>
      <c r="U656" s="1">
        <f>(Table2[[#This Row],[Close Price]]-Table2[[#This Row],[200D EMA]])/Table2[[#This Row],[200D EMA]]</f>
        <v>-0.15923242973899571</v>
      </c>
      <c r="V656">
        <v>0.85483586075886198</v>
      </c>
      <c r="W656">
        <v>62.4</v>
      </c>
      <c r="X656">
        <v>64.599999999999994</v>
      </c>
      <c r="Y656">
        <v>62.4</v>
      </c>
      <c r="Z656">
        <v>66.5</v>
      </c>
      <c r="AA656">
        <v>62.4</v>
      </c>
      <c r="AB656">
        <v>68.12</v>
      </c>
      <c r="AC656" s="1">
        <f>(Table2[[#This Row],[Close Price]]/Table2[[#This Row],[Day Low]])-1</f>
        <v>8.6538461538461231E-3</v>
      </c>
      <c r="AD656" s="1">
        <f>(Table2[[#This Row],[Day High]]/Table2[[#This Row],[Close Price]])-1</f>
        <v>2.637432475373358E-2</v>
      </c>
      <c r="AE656" s="1">
        <f>(Table2[[#This Row],[Close Price]]/Table2[[#This Row],[Current Week Low]])-1</f>
        <v>8.6538461538461231E-3</v>
      </c>
      <c r="AF656" s="1">
        <f>(Table2[[#This Row],[Current Week High]]/Table2[[#This Row],[Close Price]])-1</f>
        <v>5.656180489354945E-2</v>
      </c>
      <c r="AG656" s="1">
        <f>(Table2[[#This Row],[Close Price]]/Table2[[#This Row],[Current Month Low]])-1</f>
        <v>8.6538461538461231E-3</v>
      </c>
      <c r="AH656" s="1">
        <f>(Table2[[#This Row],[Current Month High]]/Table2[[#This Row],[Close Price]])-1</f>
        <v>8.2300603749603018E-2</v>
      </c>
      <c r="AI656">
        <v>46.885923101366302</v>
      </c>
      <c r="AJ656">
        <v>6.1382799325463804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-0.14000000000000001</v>
      </c>
      <c r="AM656" t="s">
        <v>3149</v>
      </c>
      <c r="AN656">
        <v>-6.27</v>
      </c>
      <c r="AO656" t="s">
        <v>3149</v>
      </c>
      <c r="AP656">
        <v>2.0588986666394998E-2</v>
      </c>
      <c r="AQ656">
        <f>(Table2[[#This Row],[Sharpe Ratio]]-AVERAGE(Table2[Sharpe Ratio]))/_xlfn.STDEV.P(Table2[Sharpe Ratio])</f>
        <v>-0.41472032841355744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698</v>
      </c>
      <c r="AT656">
        <f>_xlfn.RANK.AVG(Table2[[#This Row],[6M Return vs Nifty Z-Score]],Table2[6M Return vs Nifty Z-Score])</f>
        <v>614</v>
      </c>
      <c r="AU656">
        <f>_xlfn.RANK.AVG(Table2[[#This Row],[Sharpe Ratio Z-Score]],Table2[Sharpe Ratio Z-Score])</f>
        <v>448</v>
      </c>
      <c r="AV656">
        <f>(Table2[[#This Row],[Rank 1Y]]+Table2[[#This Row],[Rank 6M]]+Table2[[#This Row],[Rank Sharpe]])/3</f>
        <v>586.66666666666663</v>
      </c>
    </row>
    <row r="657" spans="1:48" x14ac:dyDescent="0.3">
      <c r="A657" t="s">
        <v>2107</v>
      </c>
      <c r="B657" t="s">
        <v>2108</v>
      </c>
      <c r="C657" t="s">
        <v>3115</v>
      </c>
      <c r="D657" t="s">
        <v>463</v>
      </c>
      <c r="E657">
        <v>2808.1620404750001</v>
      </c>
      <c r="F657">
        <v>389.75</v>
      </c>
      <c r="G657">
        <v>-8.7677268511118491</v>
      </c>
      <c r="H657">
        <f>(Table2[[#This Row],[1Y Return vs Nifty]]-AVERAGE(Table2[1Y Return vs Nifty]))/_xlfn.STDEV.P(Table2[1Y Return vs Nifty])</f>
        <v>-0.49944675538355443</v>
      </c>
      <c r="I657">
        <v>-12.1458874978261</v>
      </c>
      <c r="J657">
        <f>(Table2[[#This Row],[1M Return vs Nifty]]-AVERAGE(Table2[1M Return vs Nifty]))/_xlfn.STDEV.P(Table2[1M Return vs Nifty])</f>
        <v>-1.0618522082963044</v>
      </c>
      <c r="K657">
        <v>-17.672414032073601</v>
      </c>
      <c r="L657">
        <f>(Table2[[#This Row],[6M Return vs Nifty]]-AVERAGE(Table2[6M Return vs Nifty]))/_xlfn.STDEV.P(Table2[6M Return vs Nifty])</f>
        <v>-0.67371829785940163</v>
      </c>
      <c r="M657">
        <v>3.0648300858261801</v>
      </c>
      <c r="N657">
        <f>(Table2[[#This Row],[1W Return vs Nifty]]-AVERAGE(Table2[1W Return vs Nifty]))/_xlfn.STDEV.P(Table2[1W Return vs Nifty])</f>
        <v>0.45352120368485405</v>
      </c>
      <c r="O657">
        <v>413.92</v>
      </c>
      <c r="P657">
        <v>442.88342316516503</v>
      </c>
      <c r="Q657">
        <v>453.83688316331302</v>
      </c>
      <c r="R657">
        <v>32.457906715923897</v>
      </c>
      <c r="S657" s="1">
        <f>(Table2[[#This Row],[Close Price]]-Table2[[#This Row],[20D EMA]])/Table2[[#This Row],[20D EMA]]</f>
        <v>-5.8392926169308114E-2</v>
      </c>
      <c r="T657" s="1">
        <f>(Table2[[#This Row],[Close Price]]-Table2[[#This Row],[50D EMA]])/Table2[[#This Row],[50D EMA]]</f>
        <v>-0.1199715780406392</v>
      </c>
      <c r="U657" s="1">
        <f>(Table2[[#This Row],[Close Price]]-Table2[[#This Row],[200D EMA]])/Table2[[#This Row],[200D EMA]]</f>
        <v>-0.14121127114353854</v>
      </c>
      <c r="V657">
        <v>1.0883106536578699</v>
      </c>
      <c r="W657">
        <v>386.4</v>
      </c>
      <c r="X657">
        <v>399.6</v>
      </c>
      <c r="Y657">
        <v>386.4</v>
      </c>
      <c r="Z657">
        <v>413.95</v>
      </c>
      <c r="AA657">
        <v>386.4</v>
      </c>
      <c r="AB657">
        <v>425.6</v>
      </c>
      <c r="AC657" s="1">
        <f>(Table2[[#This Row],[Close Price]]/Table2[[#This Row],[Day Low]])-1</f>
        <v>8.6697722567288249E-3</v>
      </c>
      <c r="AD657" s="1">
        <f>(Table2[[#This Row],[Day High]]/Table2[[#This Row],[Close Price]])-1</f>
        <v>2.5272610647851135E-2</v>
      </c>
      <c r="AE657" s="1">
        <f>(Table2[[#This Row],[Close Price]]/Table2[[#This Row],[Current Week Low]])-1</f>
        <v>8.6697722567288249E-3</v>
      </c>
      <c r="AF657" s="1">
        <f>(Table2[[#This Row],[Current Week High]]/Table2[[#This Row],[Close Price]])-1</f>
        <v>6.2091084028223165E-2</v>
      </c>
      <c r="AG657" s="1">
        <f>(Table2[[#This Row],[Close Price]]/Table2[[#This Row],[Current Month Low]])-1</f>
        <v>8.6697722567288249E-3</v>
      </c>
      <c r="AH657" s="1">
        <f>(Table2[[#This Row],[Current Month High]]/Table2[[#This Row],[Close Price]])-1</f>
        <v>9.1982039769082702E-2</v>
      </c>
      <c r="AI657">
        <v>42.3220012828736</v>
      </c>
      <c r="AJ657">
        <v>9.4803370786516794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-0.08</v>
      </c>
      <c r="AM657" t="s">
        <v>3149</v>
      </c>
      <c r="AN657">
        <v>-6.6</v>
      </c>
      <c r="AO657" t="s">
        <v>3149</v>
      </c>
      <c r="AP657">
        <v>-0.108733375048834</v>
      </c>
      <c r="AQ657">
        <f>(Table2[[#This Row],[Sharpe Ratio]]-AVERAGE(Table2[Sharpe Ratio]))/_xlfn.STDEV.P(Table2[Sharpe Ratio])</f>
        <v>-1.9208768401028269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488</v>
      </c>
      <c r="AT657">
        <f>_xlfn.RANK.AVG(Table2[[#This Row],[6M Return vs Nifty Z-Score]],Table2[6M Return vs Nifty Z-Score])</f>
        <v>558</v>
      </c>
      <c r="AU657">
        <f>_xlfn.RANK.AVG(Table2[[#This Row],[Sharpe Ratio Z-Score]],Table2[Sharpe Ratio Z-Score])</f>
        <v>715</v>
      </c>
      <c r="AV657">
        <f>(Table2[[#This Row],[Rank 1Y]]+Table2[[#This Row],[Rank 6M]]+Table2[[#This Row],[Rank Sharpe]])/3</f>
        <v>587</v>
      </c>
    </row>
    <row r="658" spans="1:48" x14ac:dyDescent="0.3">
      <c r="A658" t="s">
        <v>1842</v>
      </c>
      <c r="B658" t="s">
        <v>1843</v>
      </c>
      <c r="C658" t="s">
        <v>3104</v>
      </c>
      <c r="D658" t="s">
        <v>54</v>
      </c>
      <c r="E658">
        <v>3961.27199578</v>
      </c>
      <c r="F658">
        <v>44.11</v>
      </c>
      <c r="G658">
        <v>-13.662136099319399</v>
      </c>
      <c r="H658">
        <f>(Table2[[#This Row],[1Y Return vs Nifty]]-AVERAGE(Table2[1Y Return vs Nifty]))/_xlfn.STDEV.P(Table2[1Y Return vs Nifty])</f>
        <v>-0.59899240014532829</v>
      </c>
      <c r="I658">
        <v>-9.2295280275265501</v>
      </c>
      <c r="J658">
        <f>(Table2[[#This Row],[1M Return vs Nifty]]-AVERAGE(Table2[1M Return vs Nifty]))/_xlfn.STDEV.P(Table2[1M Return vs Nifty])</f>
        <v>-0.75400699223700429</v>
      </c>
      <c r="K658">
        <v>-39.808496327932801</v>
      </c>
      <c r="L658">
        <f>(Table2[[#This Row],[6M Return vs Nifty]]-AVERAGE(Table2[6M Return vs Nifty]))/_xlfn.STDEV.P(Table2[6M Return vs Nifty])</f>
        <v>-1.4226092225927811</v>
      </c>
      <c r="M658">
        <v>4.0863152529195901</v>
      </c>
      <c r="N658">
        <f>(Table2[[#This Row],[1W Return vs Nifty]]-AVERAGE(Table2[1W Return vs Nifty]))/_xlfn.STDEV.P(Table2[1W Return vs Nifty])</f>
        <v>0.70263221846282375</v>
      </c>
      <c r="O658">
        <v>45.55</v>
      </c>
      <c r="P658">
        <v>50.826315706429099</v>
      </c>
      <c r="Q658">
        <v>57.857194590644099</v>
      </c>
      <c r="R658">
        <v>46.214872555800298</v>
      </c>
      <c r="S658" s="1">
        <f>(Table2[[#This Row],[Close Price]]-Table2[[#This Row],[20D EMA]])/Table2[[#This Row],[20D EMA]]</f>
        <v>-3.1613611416026297E-2</v>
      </c>
      <c r="T658" s="1">
        <f>(Table2[[#This Row],[Close Price]]-Table2[[#This Row],[50D EMA]])/Table2[[#This Row],[50D EMA]]</f>
        <v>-0.13214248589691782</v>
      </c>
      <c r="U658" s="1">
        <f>(Table2[[#This Row],[Close Price]]-Table2[[#This Row],[200D EMA]])/Table2[[#This Row],[200D EMA]]</f>
        <v>-0.23760561997361543</v>
      </c>
      <c r="V658">
        <v>0.53878863832030299</v>
      </c>
      <c r="W658">
        <v>42.73</v>
      </c>
      <c r="X658">
        <v>44.5</v>
      </c>
      <c r="Y658">
        <v>41.51</v>
      </c>
      <c r="Z658">
        <v>45.1</v>
      </c>
      <c r="AA658">
        <v>41.31</v>
      </c>
      <c r="AB658">
        <v>47.86</v>
      </c>
      <c r="AC658" s="1">
        <f>(Table2[[#This Row],[Close Price]]/Table2[[#This Row],[Day Low]])-1</f>
        <v>3.2295810905687006E-2</v>
      </c>
      <c r="AD658" s="1">
        <f>(Table2[[#This Row],[Day High]]/Table2[[#This Row],[Close Price]])-1</f>
        <v>8.8415325323056848E-3</v>
      </c>
      <c r="AE658" s="1">
        <f>(Table2[[#This Row],[Close Price]]/Table2[[#This Row],[Current Week Low]])-1</f>
        <v>6.2635509515779342E-2</v>
      </c>
      <c r="AF658" s="1">
        <f>(Table2[[#This Row],[Current Week High]]/Table2[[#This Row],[Close Price]])-1</f>
        <v>2.244389027431426E-2</v>
      </c>
      <c r="AG658" s="1">
        <f>(Table2[[#This Row],[Close Price]]/Table2[[#This Row],[Current Month Low]])-1</f>
        <v>6.7780198499152622E-2</v>
      </c>
      <c r="AH658" s="1">
        <f>(Table2[[#This Row],[Current Month High]]/Table2[[#This Row],[Close Price]])-1</f>
        <v>8.5014735887553927E-2</v>
      </c>
      <c r="AI658">
        <v>125.86715030605301</v>
      </c>
      <c r="AJ658">
        <v>9.7946484131922809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-0.27</v>
      </c>
      <c r="AM658" t="s">
        <v>3149</v>
      </c>
      <c r="AN658">
        <v>-6.67</v>
      </c>
      <c r="AO658" t="s">
        <v>3149</v>
      </c>
      <c r="AP658">
        <v>1.1939913912480001E-3</v>
      </c>
      <c r="AQ658">
        <f>(Table2[[#This Row],[Sharpe Ratio]]-AVERAGE(Table2[Sharpe Ratio]))/_xlfn.STDEV.P(Table2[Sharpe Ratio])</f>
        <v>-0.64060468468730525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535</v>
      </c>
      <c r="AT658">
        <f>_xlfn.RANK.AVG(Table2[[#This Row],[6M Return vs Nifty Z-Score]],Table2[6M Return vs Nifty Z-Score])</f>
        <v>721</v>
      </c>
      <c r="AU658">
        <f>_xlfn.RANK.AVG(Table2[[#This Row],[Sharpe Ratio Z-Score]],Table2[Sharpe Ratio Z-Score])</f>
        <v>508</v>
      </c>
      <c r="AV658">
        <f>(Table2[[#This Row],[Rank 1Y]]+Table2[[#This Row],[Rank 6M]]+Table2[[#This Row],[Rank Sharpe]])/3</f>
        <v>588</v>
      </c>
    </row>
    <row r="659" spans="1:48" x14ac:dyDescent="0.3">
      <c r="A659" t="s">
        <v>1037</v>
      </c>
      <c r="B659" t="s">
        <v>1038</v>
      </c>
      <c r="C659" t="s">
        <v>3104</v>
      </c>
      <c r="D659" t="s">
        <v>54</v>
      </c>
      <c r="E659">
        <v>12721.067542141</v>
      </c>
      <c r="F659">
        <v>150.29</v>
      </c>
      <c r="G659">
        <v>-17.174042155791199</v>
      </c>
      <c r="H659">
        <f>(Table2[[#This Row],[1Y Return vs Nifty]]-AVERAGE(Table2[1Y Return vs Nifty]))/_xlfn.STDEV.P(Table2[1Y Return vs Nifty])</f>
        <v>-0.67041980537554957</v>
      </c>
      <c r="I659">
        <v>5.6978897932778603</v>
      </c>
      <c r="J659">
        <f>(Table2[[#This Row],[1M Return vs Nifty]]-AVERAGE(Table2[1M Return vs Nifty]))/_xlfn.STDEV.P(Table2[1M Return vs Nifty])</f>
        <v>0.82170211051670217</v>
      </c>
      <c r="K659">
        <v>-20.1722600517095</v>
      </c>
      <c r="L659">
        <f>(Table2[[#This Row],[6M Return vs Nifty]]-AVERAGE(Table2[6M Return vs Nifty]))/_xlfn.STDEV.P(Table2[6M Return vs Nifty])</f>
        <v>-0.75829116727299184</v>
      </c>
      <c r="M659">
        <v>-3.2658672867629499</v>
      </c>
      <c r="N659">
        <f>(Table2[[#This Row],[1W Return vs Nifty]]-AVERAGE(Table2[1W Return vs Nifty]))/_xlfn.STDEV.P(Table2[1W Return vs Nifty])</f>
        <v>-1.0903548089500816</v>
      </c>
      <c r="O659">
        <v>157.94999999999999</v>
      </c>
      <c r="P659">
        <v>171.53721208984999</v>
      </c>
      <c r="Q659">
        <v>181.03264841840701</v>
      </c>
      <c r="R659">
        <v>36.969573879419201</v>
      </c>
      <c r="S659" s="1">
        <f>(Table2[[#This Row],[Close Price]]-Table2[[#This Row],[20D EMA]])/Table2[[#This Row],[20D EMA]]</f>
        <v>-4.8496359607470702E-2</v>
      </c>
      <c r="T659" s="1">
        <f>(Table2[[#This Row],[Close Price]]-Table2[[#This Row],[50D EMA]])/Table2[[#This Row],[50D EMA]]</f>
        <v>-0.12386357357096869</v>
      </c>
      <c r="U659" s="1">
        <f>(Table2[[#This Row],[Close Price]]-Table2[[#This Row],[200D EMA]])/Table2[[#This Row],[200D EMA]]</f>
        <v>-0.16981825481199317</v>
      </c>
      <c r="V659">
        <v>1.35595543128973</v>
      </c>
      <c r="W659">
        <v>148.68</v>
      </c>
      <c r="X659">
        <v>155.97999999999999</v>
      </c>
      <c r="Y659">
        <v>148.68</v>
      </c>
      <c r="Z659">
        <v>159.19999999999999</v>
      </c>
      <c r="AA659">
        <v>147.66999999999999</v>
      </c>
      <c r="AB659">
        <v>164</v>
      </c>
      <c r="AC659" s="1">
        <f>(Table2[[#This Row],[Close Price]]/Table2[[#This Row],[Day Low]])-1</f>
        <v>1.0828625235404843E-2</v>
      </c>
      <c r="AD659" s="1">
        <f>(Table2[[#This Row],[Day High]]/Table2[[#This Row],[Close Price]])-1</f>
        <v>3.7860137068334465E-2</v>
      </c>
      <c r="AE659" s="1">
        <f>(Table2[[#This Row],[Close Price]]/Table2[[#This Row],[Current Week Low]])-1</f>
        <v>1.0828625235404843E-2</v>
      </c>
      <c r="AF659" s="1">
        <f>(Table2[[#This Row],[Current Week High]]/Table2[[#This Row],[Close Price]])-1</f>
        <v>5.9285381595581832E-2</v>
      </c>
      <c r="AG659" s="1">
        <f>(Table2[[#This Row],[Close Price]]/Table2[[#This Row],[Current Month Low]])-1</f>
        <v>1.7742263154330695E-2</v>
      </c>
      <c r="AH659" s="1">
        <f>(Table2[[#This Row],[Current Month High]]/Table2[[#This Row],[Close Price]])-1</f>
        <v>9.1223634307006529E-2</v>
      </c>
      <c r="AI659">
        <v>53.3036130148379</v>
      </c>
      <c r="AJ659">
        <v>8.6302855077701395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-0.28000000000000003</v>
      </c>
      <c r="AM659" t="s">
        <v>3149</v>
      </c>
      <c r="AN659">
        <v>-5.86</v>
      </c>
      <c r="AO659" t="s">
        <v>3149</v>
      </c>
      <c r="AP659">
        <v>-3.1354725359016997E-2</v>
      </c>
      <c r="AQ659">
        <f>(Table2[[#This Row],[Sharpe Ratio]]-AVERAGE(Table2[Sharpe Ratio]))/_xlfn.STDEV.P(Table2[Sharpe Ratio])</f>
        <v>-1.0196842269283608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552</v>
      </c>
      <c r="AT659">
        <f>_xlfn.RANK.AVG(Table2[[#This Row],[6M Return vs Nifty Z-Score]],Table2[6M Return vs Nifty Z-Score])</f>
        <v>593</v>
      </c>
      <c r="AU659">
        <f>_xlfn.RANK.AVG(Table2[[#This Row],[Sharpe Ratio Z-Score]],Table2[Sharpe Ratio Z-Score])</f>
        <v>620</v>
      </c>
      <c r="AV659">
        <f>(Table2[[#This Row],[Rank 1Y]]+Table2[[#This Row],[Rank 6M]]+Table2[[#This Row],[Rank Sharpe]])/3</f>
        <v>588.33333333333337</v>
      </c>
    </row>
    <row r="660" spans="1:48" x14ac:dyDescent="0.3">
      <c r="A660" t="s">
        <v>1631</v>
      </c>
      <c r="B660" t="s">
        <v>1632</v>
      </c>
      <c r="C660" t="s">
        <v>3106</v>
      </c>
      <c r="D660" t="s">
        <v>995</v>
      </c>
      <c r="E660">
        <v>5499.4612133999999</v>
      </c>
      <c r="F660">
        <v>119.9</v>
      </c>
      <c r="G660">
        <v>-51.931981194918201</v>
      </c>
      <c r="H660">
        <f>(Table2[[#This Row],[1Y Return vs Nifty]]-AVERAGE(Table2[1Y Return vs Nifty]))/_xlfn.STDEV.P(Table2[1Y Return vs Nifty])</f>
        <v>-1.3773491357145409</v>
      </c>
      <c r="I660">
        <v>-6.0567476562003204</v>
      </c>
      <c r="J660">
        <f>(Table2[[#This Row],[1M Return vs Nifty]]-AVERAGE(Table2[1M Return vs Nifty]))/_xlfn.STDEV.P(Table2[1M Return vs Nifty])</f>
        <v>-0.41909448612564137</v>
      </c>
      <c r="K660">
        <v>-24.968977353188201</v>
      </c>
      <c r="L660">
        <f>(Table2[[#This Row],[6M Return vs Nifty]]-AVERAGE(Table2[6M Return vs Nifty]))/_xlfn.STDEV.P(Table2[6M Return vs Nifty])</f>
        <v>-0.92057002075651673</v>
      </c>
      <c r="M660">
        <v>-2.0782833515213701</v>
      </c>
      <c r="N660">
        <f>(Table2[[#This Row],[1W Return vs Nifty]]-AVERAGE(Table2[1W Return vs Nifty]))/_xlfn.STDEV.P(Table2[1W Return vs Nifty])</f>
        <v>-0.80073705553341235</v>
      </c>
      <c r="O660">
        <v>127.04</v>
      </c>
      <c r="P660">
        <v>130.65351240140299</v>
      </c>
      <c r="Q660">
        <v>143.251787951371</v>
      </c>
      <c r="R660">
        <v>27.519537895831402</v>
      </c>
      <c r="S660" s="1">
        <f>(Table2[[#This Row],[Close Price]]-Table2[[#This Row],[20D EMA]])/Table2[[#This Row],[20D EMA]]</f>
        <v>-5.6202770780856427E-2</v>
      </c>
      <c r="T660" s="1">
        <f>(Table2[[#This Row],[Close Price]]-Table2[[#This Row],[50D EMA]])/Table2[[#This Row],[50D EMA]]</f>
        <v>-8.2305574521144773E-2</v>
      </c>
      <c r="U660" s="1">
        <f>(Table2[[#This Row],[Close Price]]-Table2[[#This Row],[200D EMA]])/Table2[[#This Row],[200D EMA]]</f>
        <v>-0.16301219192669422</v>
      </c>
      <c r="V660">
        <v>0.31194818231970201</v>
      </c>
      <c r="W660">
        <v>117.77</v>
      </c>
      <c r="X660">
        <v>120.89</v>
      </c>
      <c r="Y660">
        <v>117.77</v>
      </c>
      <c r="Z660">
        <v>123.03</v>
      </c>
      <c r="AA660">
        <v>117.77</v>
      </c>
      <c r="AB660">
        <v>135.94999999999999</v>
      </c>
      <c r="AC660" s="1">
        <f>(Table2[[#This Row],[Close Price]]/Table2[[#This Row],[Day Low]])-1</f>
        <v>1.8086100025473506E-2</v>
      </c>
      <c r="AD660" s="1">
        <f>(Table2[[#This Row],[Day High]]/Table2[[#This Row],[Close Price]])-1</f>
        <v>8.2568807339449268E-3</v>
      </c>
      <c r="AE660" s="1">
        <f>(Table2[[#This Row],[Close Price]]/Table2[[#This Row],[Current Week Low]])-1</f>
        <v>1.8086100025473506E-2</v>
      </c>
      <c r="AF660" s="1">
        <f>(Table2[[#This Row],[Current Week High]]/Table2[[#This Row],[Close Price]])-1</f>
        <v>2.6105087572977359E-2</v>
      </c>
      <c r="AG660" s="1">
        <f>(Table2[[#This Row],[Close Price]]/Table2[[#This Row],[Current Month Low]])-1</f>
        <v>1.8086100025473506E-2</v>
      </c>
      <c r="AH660" s="1">
        <f>(Table2[[#This Row],[Current Month High]]/Table2[[#This Row],[Close Price]])-1</f>
        <v>0.13386155129274391</v>
      </c>
      <c r="AI660">
        <v>75.646371976647103</v>
      </c>
      <c r="AJ660">
        <v>1.8086100025473499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-7.0000000000000007E-2</v>
      </c>
      <c r="AM660" t="s">
        <v>3149</v>
      </c>
      <c r="AN660">
        <v>-10.78</v>
      </c>
      <c r="AO660" t="s">
        <v>3149</v>
      </c>
      <c r="AP660">
        <v>3.7767737477007998E-2</v>
      </c>
      <c r="AQ660">
        <f>(Table2[[#This Row],[Sharpe Ratio]]-AVERAGE(Table2[Sharpe Ratio]))/_xlfn.STDEV.P(Table2[Sharpe Ratio])</f>
        <v>-0.21464752543562374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723</v>
      </c>
      <c r="AT660">
        <f>_xlfn.RANK.AVG(Table2[[#This Row],[6M Return vs Nifty Z-Score]],Table2[6M Return vs Nifty Z-Score])</f>
        <v>640</v>
      </c>
      <c r="AU660">
        <f>_xlfn.RANK.AVG(Table2[[#This Row],[Sharpe Ratio Z-Score]],Table2[Sharpe Ratio Z-Score])</f>
        <v>406</v>
      </c>
      <c r="AV660">
        <f>(Table2[[#This Row],[Rank 1Y]]+Table2[[#This Row],[Rank 6M]]+Table2[[#This Row],[Rank Sharpe]])/3</f>
        <v>589.66666666666663</v>
      </c>
    </row>
    <row r="661" spans="1:48" x14ac:dyDescent="0.3">
      <c r="A661" t="s">
        <v>1023</v>
      </c>
      <c r="B661" t="s">
        <v>1024</v>
      </c>
      <c r="C661" t="s">
        <v>3105</v>
      </c>
      <c r="D661" t="s">
        <v>27</v>
      </c>
      <c r="E661">
        <v>13029.593300455001</v>
      </c>
      <c r="F661">
        <v>68.36</v>
      </c>
      <c r="G661">
        <v>-39.857357352800904</v>
      </c>
      <c r="H661">
        <f>(Table2[[#This Row],[1Y Return vs Nifty]]-AVERAGE(Table2[1Y Return vs Nifty]))/_xlfn.STDEV.P(Table2[1Y Return vs Nifty])</f>
        <v>-1.1317676661920144</v>
      </c>
      <c r="I661">
        <v>-9.1256641057728398</v>
      </c>
      <c r="J661">
        <f>(Table2[[#This Row],[1M Return vs Nifty]]-AVERAGE(Table2[1M Return vs Nifty]))/_xlfn.STDEV.P(Table2[1M Return vs Nifty])</f>
        <v>-0.74304331928836298</v>
      </c>
      <c r="K661">
        <v>-15.266013187509801</v>
      </c>
      <c r="L661">
        <f>(Table2[[#This Row],[6M Return vs Nifty]]-AVERAGE(Table2[6M Return vs Nifty]))/_xlfn.STDEV.P(Table2[6M Return vs Nifty])</f>
        <v>-0.5923067937965677</v>
      </c>
      <c r="M661">
        <v>1.42461240923794</v>
      </c>
      <c r="N661">
        <f>(Table2[[#This Row],[1W Return vs Nifty]]-AVERAGE(Table2[1W Return vs Nifty]))/_xlfn.STDEV.P(Table2[1W Return vs Nifty])</f>
        <v>5.3519027408224791E-2</v>
      </c>
      <c r="O661">
        <v>71.36</v>
      </c>
      <c r="P661">
        <v>77.439835803179804</v>
      </c>
      <c r="Q661">
        <v>83.065550479577396</v>
      </c>
      <c r="R661">
        <v>28.948195727352601</v>
      </c>
      <c r="S661" s="1">
        <f>(Table2[[#This Row],[Close Price]]-Table2[[#This Row],[20D EMA]])/Table2[[#This Row],[20D EMA]]</f>
        <v>-4.2040358744394622E-2</v>
      </c>
      <c r="T661" s="1">
        <f>(Table2[[#This Row],[Close Price]]-Table2[[#This Row],[50D EMA]])/Table2[[#This Row],[50D EMA]]</f>
        <v>-0.11725019441230494</v>
      </c>
      <c r="U661" s="1">
        <f>(Table2[[#This Row],[Close Price]]-Table2[[#This Row],[200D EMA]])/Table2[[#This Row],[200D EMA]]</f>
        <v>-0.17703549058153684</v>
      </c>
      <c r="V661">
        <v>0.31996606898459101</v>
      </c>
      <c r="W661">
        <v>66.36</v>
      </c>
      <c r="X661">
        <v>69.36</v>
      </c>
      <c r="Y661">
        <v>66.36</v>
      </c>
      <c r="Z661">
        <v>69.69</v>
      </c>
      <c r="AA661">
        <v>66.36</v>
      </c>
      <c r="AB661">
        <v>76.86</v>
      </c>
      <c r="AC661" s="1">
        <f>(Table2[[#This Row],[Close Price]]/Table2[[#This Row],[Day Low]])-1</f>
        <v>3.0138637733574392E-2</v>
      </c>
      <c r="AD661" s="1">
        <f>(Table2[[#This Row],[Day High]]/Table2[[#This Row],[Close Price]])-1</f>
        <v>1.4628437682855377E-2</v>
      </c>
      <c r="AE661" s="1">
        <f>(Table2[[#This Row],[Close Price]]/Table2[[#This Row],[Current Week Low]])-1</f>
        <v>3.0138637733574392E-2</v>
      </c>
      <c r="AF661" s="1">
        <f>(Table2[[#This Row],[Current Week High]]/Table2[[#This Row],[Close Price]])-1</f>
        <v>1.9455822118197741E-2</v>
      </c>
      <c r="AG661" s="1">
        <f>(Table2[[#This Row],[Close Price]]/Table2[[#This Row],[Current Month Low]])-1</f>
        <v>3.0138637733574392E-2</v>
      </c>
      <c r="AH661" s="1">
        <f>(Table2[[#This Row],[Current Month High]]/Table2[[#This Row],[Close Price]])-1</f>
        <v>0.1243417203042716</v>
      </c>
      <c r="AI661">
        <v>62.9607957870099</v>
      </c>
      <c r="AJ661">
        <v>5.08839354342813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-0.28000000000000003</v>
      </c>
      <c r="AM661" t="s">
        <v>3149</v>
      </c>
      <c r="AN661">
        <v>-10.75</v>
      </c>
      <c r="AO661" t="s">
        <v>3149</v>
      </c>
      <c r="AP661">
        <v>-3.6617725926000001E-3</v>
      </c>
      <c r="AQ661">
        <f>(Table2[[#This Row],[Sharpe Ratio]]-AVERAGE(Table2[Sharpe Ratio]))/_xlfn.STDEV.P(Table2[Sharpe Ratio])</f>
        <v>-0.69715747607232104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689</v>
      </c>
      <c r="AT661">
        <f>_xlfn.RANK.AVG(Table2[[#This Row],[6M Return vs Nifty Z-Score]],Table2[6M Return vs Nifty Z-Score])</f>
        <v>516</v>
      </c>
      <c r="AU661">
        <f>_xlfn.RANK.AVG(Table2[[#This Row],[Sharpe Ratio Z-Score]],Table2[Sharpe Ratio Z-Score])</f>
        <v>568</v>
      </c>
      <c r="AV661">
        <f>(Table2[[#This Row],[Rank 1Y]]+Table2[[#This Row],[Rank 6M]]+Table2[[#This Row],[Rank Sharpe]])/3</f>
        <v>591</v>
      </c>
    </row>
    <row r="662" spans="1:48" x14ac:dyDescent="0.3">
      <c r="A662" t="s">
        <v>501</v>
      </c>
      <c r="B662" t="s">
        <v>502</v>
      </c>
      <c r="C662" t="s">
        <v>3103</v>
      </c>
      <c r="D662" t="s">
        <v>250</v>
      </c>
      <c r="E662">
        <v>40458.994429359998</v>
      </c>
      <c r="F662">
        <v>6549</v>
      </c>
      <c r="G662">
        <v>-40.278653081324101</v>
      </c>
      <c r="H662">
        <f>(Table2[[#This Row],[1Y Return vs Nifty]]-AVERAGE(Table2[1Y Return vs Nifty]))/_xlfn.STDEV.P(Table2[1Y Return vs Nifty])</f>
        <v>-1.1403362498155809</v>
      </c>
      <c r="I662">
        <v>-5.3396628645675097</v>
      </c>
      <c r="J662">
        <f>(Table2[[#This Row],[1M Return vs Nifty]]-AVERAGE(Table2[1M Return vs Nifty]))/_xlfn.STDEV.P(Table2[1M Return vs Nifty])</f>
        <v>-0.34340041450614844</v>
      </c>
      <c r="K662">
        <v>-13.1739715575468</v>
      </c>
      <c r="L662">
        <f>(Table2[[#This Row],[6M Return vs Nifty]]-AVERAGE(Table2[6M Return vs Nifty]))/_xlfn.STDEV.P(Table2[6M Return vs Nifty])</f>
        <v>-0.52153044909817503</v>
      </c>
      <c r="M662">
        <v>2.3108880783055801</v>
      </c>
      <c r="N662">
        <f>(Table2[[#This Row],[1W Return vs Nifty]]-AVERAGE(Table2[1W Return vs Nifty]))/_xlfn.STDEV.P(Table2[1W Return vs Nifty])</f>
        <v>0.26965631300649384</v>
      </c>
      <c r="O662">
        <v>6838.88</v>
      </c>
      <c r="P662">
        <v>7151.0895749819301</v>
      </c>
      <c r="Q662">
        <v>7354.89853038612</v>
      </c>
      <c r="R662">
        <v>34.707626642269403</v>
      </c>
      <c r="S662" s="1">
        <f>(Table2[[#This Row],[Close Price]]-Table2[[#This Row],[20D EMA]])/Table2[[#This Row],[20D EMA]]</f>
        <v>-4.2387057529887952E-2</v>
      </c>
      <c r="T662" s="1">
        <f>(Table2[[#This Row],[Close Price]]-Table2[[#This Row],[50D EMA]])/Table2[[#This Row],[50D EMA]]</f>
        <v>-8.41955017719732E-2</v>
      </c>
      <c r="U662" s="1">
        <f>(Table2[[#This Row],[Close Price]]-Table2[[#This Row],[200D EMA]])/Table2[[#This Row],[200D EMA]]</f>
        <v>-0.10957303177693352</v>
      </c>
      <c r="V662">
        <v>0.70115572818741101</v>
      </c>
      <c r="W662">
        <v>6458</v>
      </c>
      <c r="X662">
        <v>6617.2</v>
      </c>
      <c r="Y662">
        <v>6286</v>
      </c>
      <c r="Z662">
        <v>6617.2</v>
      </c>
      <c r="AA662">
        <v>6286</v>
      </c>
      <c r="AB662">
        <v>7390</v>
      </c>
      <c r="AC662" s="1">
        <f>(Table2[[#This Row],[Close Price]]/Table2[[#This Row],[Day Low]])-1</f>
        <v>1.4091049860637916E-2</v>
      </c>
      <c r="AD662" s="1">
        <f>(Table2[[#This Row],[Day High]]/Table2[[#This Row],[Close Price]])-1</f>
        <v>1.0413803634142571E-2</v>
      </c>
      <c r="AE662" s="1">
        <f>(Table2[[#This Row],[Close Price]]/Table2[[#This Row],[Current Week Low]])-1</f>
        <v>4.1839007317849175E-2</v>
      </c>
      <c r="AF662" s="1">
        <f>(Table2[[#This Row],[Current Week High]]/Table2[[#This Row],[Close Price]])-1</f>
        <v>1.0413803634142571E-2</v>
      </c>
      <c r="AG662" s="1">
        <f>(Table2[[#This Row],[Close Price]]/Table2[[#This Row],[Current Month Low]])-1</f>
        <v>4.1839007317849175E-2</v>
      </c>
      <c r="AH662" s="1">
        <f>(Table2[[#This Row],[Current Month High]]/Table2[[#This Row],[Close Price]])-1</f>
        <v>0.12841655214536574</v>
      </c>
      <c r="AI662">
        <v>40.479462513360801</v>
      </c>
      <c r="AJ662">
        <v>4.1839007317849104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-0.15</v>
      </c>
      <c r="AM662" t="s">
        <v>3149</v>
      </c>
      <c r="AN662">
        <v>-8.6</v>
      </c>
      <c r="AO662" t="s">
        <v>3149</v>
      </c>
      <c r="AP662">
        <v>-1.3505114827050999E-2</v>
      </c>
      <c r="AQ662">
        <f>(Table2[[#This Row],[Sharpe Ratio]]-AVERAGE(Table2[Sharpe Ratio]))/_xlfn.STDEV.P(Table2[Sharpe Ratio])</f>
        <v>-0.81179823739595625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691</v>
      </c>
      <c r="AT662">
        <f>_xlfn.RANK.AVG(Table2[[#This Row],[6M Return vs Nifty Z-Score]],Table2[6M Return vs Nifty Z-Score])</f>
        <v>493</v>
      </c>
      <c r="AU662">
        <f>_xlfn.RANK.AVG(Table2[[#This Row],[Sharpe Ratio Z-Score]],Table2[Sharpe Ratio Z-Score])</f>
        <v>590</v>
      </c>
      <c r="AV662">
        <f>(Table2[[#This Row],[Rank 1Y]]+Table2[[#This Row],[Rank 6M]]+Table2[[#This Row],[Rank Sharpe]])/3</f>
        <v>591.33333333333337</v>
      </c>
    </row>
    <row r="663" spans="1:48" x14ac:dyDescent="0.3">
      <c r="A663" t="s">
        <v>359</v>
      </c>
      <c r="B663" t="s">
        <v>360</v>
      </c>
      <c r="C663" t="s">
        <v>3104</v>
      </c>
      <c r="D663" t="s">
        <v>361</v>
      </c>
      <c r="E663">
        <v>64217.795016369899</v>
      </c>
      <c r="F663">
        <v>675.05</v>
      </c>
      <c r="G663">
        <v>-24.859996298187699</v>
      </c>
      <c r="H663">
        <f>(Table2[[#This Row],[1Y Return vs Nifty]]-AVERAGE(Table2[1Y Return vs Nifty]))/_xlfn.STDEV.P(Table2[1Y Return vs Nifty])</f>
        <v>-0.82674168650849444</v>
      </c>
      <c r="I663">
        <v>-1.58015935617257</v>
      </c>
      <c r="J663">
        <f>(Table2[[#This Row],[1M Return vs Nifty]]-AVERAGE(Table2[1M Return vs Nifty]))/_xlfn.STDEV.P(Table2[1M Return vs Nifty])</f>
        <v>5.3445441295935314E-2</v>
      </c>
      <c r="K663">
        <v>-8.5459622139504692</v>
      </c>
      <c r="L663">
        <f>(Table2[[#This Row],[6M Return vs Nifty]]-AVERAGE(Table2[6M Return vs Nifty]))/_xlfn.STDEV.P(Table2[6M Return vs Nifty])</f>
        <v>-0.36495919359426382</v>
      </c>
      <c r="M663">
        <v>0.74028443404998701</v>
      </c>
      <c r="N663">
        <f>(Table2[[#This Row],[1W Return vs Nifty]]-AVERAGE(Table2[1W Return vs Nifty]))/_xlfn.STDEV.P(Table2[1W Return vs Nifty])</f>
        <v>-0.11336899194999978</v>
      </c>
      <c r="O663">
        <v>694.09</v>
      </c>
      <c r="P663">
        <v>714.56698213434299</v>
      </c>
      <c r="Q663">
        <v>733.75455932001705</v>
      </c>
      <c r="R663">
        <v>34.609725168470398</v>
      </c>
      <c r="S663" s="1">
        <f>(Table2[[#This Row],[Close Price]]-Table2[[#This Row],[20D EMA]])/Table2[[#This Row],[20D EMA]]</f>
        <v>-2.7431601089196036E-2</v>
      </c>
      <c r="T663" s="1">
        <f>(Table2[[#This Row],[Close Price]]-Table2[[#This Row],[50D EMA]])/Table2[[#This Row],[50D EMA]]</f>
        <v>-5.5301998444302038E-2</v>
      </c>
      <c r="U663" s="1">
        <f>(Table2[[#This Row],[Close Price]]-Table2[[#This Row],[200D EMA]])/Table2[[#This Row],[200D EMA]]</f>
        <v>-8.0005716590598935E-2</v>
      </c>
      <c r="V663">
        <v>0.38935296621472099</v>
      </c>
      <c r="W663">
        <v>670.05</v>
      </c>
      <c r="X663">
        <v>684.55</v>
      </c>
      <c r="Y663">
        <v>670.05</v>
      </c>
      <c r="Z663">
        <v>690</v>
      </c>
      <c r="AA663">
        <v>670.05</v>
      </c>
      <c r="AB663">
        <v>704.85</v>
      </c>
      <c r="AC663" s="1">
        <f>(Table2[[#This Row],[Close Price]]/Table2[[#This Row],[Day Low]])-1</f>
        <v>7.4621296918140345E-3</v>
      </c>
      <c r="AD663" s="1">
        <f>(Table2[[#This Row],[Day High]]/Table2[[#This Row],[Close Price]])-1</f>
        <v>1.4073031627286792E-2</v>
      </c>
      <c r="AE663" s="1">
        <f>(Table2[[#This Row],[Close Price]]/Table2[[#This Row],[Current Week Low]])-1</f>
        <v>7.4621296918140345E-3</v>
      </c>
      <c r="AF663" s="1">
        <f>(Table2[[#This Row],[Current Week High]]/Table2[[#This Row],[Close Price]])-1</f>
        <v>2.2146507666098936E-2</v>
      </c>
      <c r="AG663" s="1">
        <f>(Table2[[#This Row],[Close Price]]/Table2[[#This Row],[Current Month Low]])-1</f>
        <v>7.4621296918140345E-3</v>
      </c>
      <c r="AH663" s="1">
        <f>(Table2[[#This Row],[Current Month High]]/Table2[[#This Row],[Close Price]])-1</f>
        <v>4.4144878157173606E-2</v>
      </c>
      <c r="AI663">
        <v>21.087326864676601</v>
      </c>
      <c r="AJ663">
        <v>4.1824214831391204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-0.08</v>
      </c>
      <c r="AM663" t="s">
        <v>3149</v>
      </c>
      <c r="AN663">
        <v>-2.84</v>
      </c>
      <c r="AO663" t="s">
        <v>3149</v>
      </c>
      <c r="AP663">
        <v>-0.12597543467116001</v>
      </c>
      <c r="AQ663">
        <f>(Table2[[#This Row],[Sharpe Ratio]]-AVERAGE(Table2[Sharpe Ratio]))/_xlfn.STDEV.P(Table2[Sharpe Ratio])</f>
        <v>-2.121686970931445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606</v>
      </c>
      <c r="AT663">
        <f>_xlfn.RANK.AVG(Table2[[#This Row],[6M Return vs Nifty Z-Score]],Table2[6M Return vs Nifty Z-Score])</f>
        <v>445</v>
      </c>
      <c r="AU663">
        <f>_xlfn.RANK.AVG(Table2[[#This Row],[Sharpe Ratio Z-Score]],Table2[Sharpe Ratio Z-Score])</f>
        <v>728</v>
      </c>
      <c r="AV663">
        <f>(Table2[[#This Row],[Rank 1Y]]+Table2[[#This Row],[Rank 6M]]+Table2[[#This Row],[Rank Sharpe]])/3</f>
        <v>593</v>
      </c>
    </row>
    <row r="664" spans="1:48" x14ac:dyDescent="0.3">
      <c r="A664" t="s">
        <v>1021</v>
      </c>
      <c r="B664" t="s">
        <v>1022</v>
      </c>
      <c r="C664" t="s">
        <v>3114</v>
      </c>
      <c r="D664" t="s">
        <v>114</v>
      </c>
      <c r="E664">
        <v>13126.18360215</v>
      </c>
      <c r="F664">
        <v>44.79</v>
      </c>
      <c r="G664">
        <v>-14.451269840608999</v>
      </c>
      <c r="H664">
        <f>(Table2[[#This Row],[1Y Return vs Nifty]]-AVERAGE(Table2[1Y Return vs Nifty]))/_xlfn.STDEV.P(Table2[1Y Return vs Nifty])</f>
        <v>-0.61504230997023979</v>
      </c>
      <c r="I664">
        <v>-5.7600006427987598</v>
      </c>
      <c r="J664">
        <f>(Table2[[#This Row],[1M Return vs Nifty]]-AVERAGE(Table2[1M Return vs Nifty]))/_xlfn.STDEV.P(Table2[1M Return vs Nifty])</f>
        <v>-0.38777045032487906</v>
      </c>
      <c r="K664">
        <v>-36.08695694963</v>
      </c>
      <c r="L664">
        <f>(Table2[[#This Row],[6M Return vs Nifty]]-AVERAGE(Table2[6M Return vs Nifty]))/_xlfn.STDEV.P(Table2[6M Return vs Nifty])</f>
        <v>-1.2967049623357521</v>
      </c>
      <c r="M664">
        <v>-5.6729619906757497E-2</v>
      </c>
      <c r="N664">
        <f>(Table2[[#This Row],[1W Return vs Nifty]]-AVERAGE(Table2[1W Return vs Nifty]))/_xlfn.STDEV.P(Table2[1W Return vs Nifty])</f>
        <v>-0.30773792276709516</v>
      </c>
      <c r="O664">
        <v>46.44</v>
      </c>
      <c r="P664">
        <v>48.917970537846699</v>
      </c>
      <c r="Q664">
        <v>53.0291839503167</v>
      </c>
      <c r="R664">
        <v>39.876056162890002</v>
      </c>
      <c r="S664" s="1">
        <f>(Table2[[#This Row],[Close Price]]-Table2[[#This Row],[20D EMA]])/Table2[[#This Row],[20D EMA]]</f>
        <v>-3.5529715762273872E-2</v>
      </c>
      <c r="T664" s="1">
        <f>(Table2[[#This Row],[Close Price]]-Table2[[#This Row],[50D EMA]])/Table2[[#This Row],[50D EMA]]</f>
        <v>-8.4385564087393714E-2</v>
      </c>
      <c r="U664" s="1">
        <f>(Table2[[#This Row],[Close Price]]-Table2[[#This Row],[200D EMA]])/Table2[[#This Row],[200D EMA]]</f>
        <v>-0.15537074751208754</v>
      </c>
      <c r="V664">
        <v>0.84615470617782496</v>
      </c>
      <c r="W664">
        <v>43.85</v>
      </c>
      <c r="X664">
        <v>45.17</v>
      </c>
      <c r="Y664">
        <v>43.06</v>
      </c>
      <c r="Z664">
        <v>45.17</v>
      </c>
      <c r="AA664">
        <v>43.06</v>
      </c>
      <c r="AB664">
        <v>50.39</v>
      </c>
      <c r="AC664" s="1">
        <f>(Table2[[#This Row],[Close Price]]/Table2[[#This Row],[Day Low]])-1</f>
        <v>2.1436716077537055E-2</v>
      </c>
      <c r="AD664" s="1">
        <f>(Table2[[#This Row],[Day High]]/Table2[[#This Row],[Close Price]])-1</f>
        <v>8.4840366153160485E-3</v>
      </c>
      <c r="AE664" s="1">
        <f>(Table2[[#This Row],[Close Price]]/Table2[[#This Row],[Current Week Low]])-1</f>
        <v>4.0176497909893083E-2</v>
      </c>
      <c r="AF664" s="1">
        <f>(Table2[[#This Row],[Current Week High]]/Table2[[#This Row],[Close Price]])-1</f>
        <v>8.4840366153160485E-3</v>
      </c>
      <c r="AG664" s="1">
        <f>(Table2[[#This Row],[Close Price]]/Table2[[#This Row],[Current Month Low]])-1</f>
        <v>4.0176497909893083E-2</v>
      </c>
      <c r="AH664" s="1">
        <f>(Table2[[#This Row],[Current Month High]]/Table2[[#This Row],[Close Price]])-1</f>
        <v>0.12502790801518193</v>
      </c>
      <c r="AI664">
        <v>64.545657512837593</v>
      </c>
      <c r="AJ664">
        <v>8.1884057971014492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</v>
      </c>
      <c r="AM664" t="s">
        <v>3149</v>
      </c>
      <c r="AN664">
        <v>-7.13</v>
      </c>
      <c r="AO664" t="s">
        <v>3149</v>
      </c>
      <c r="AQ664">
        <f>(Table2[[#This Row],[Sharpe Ratio]]-AVERAGE(Table2[Sharpe Ratio]))/_xlfn.STDEV.P(Table2[Sharpe Ratio])</f>
        <v>-0.65451053890290556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539</v>
      </c>
      <c r="AT664">
        <f>_xlfn.RANK.AVG(Table2[[#This Row],[6M Return vs Nifty Z-Score]],Table2[6M Return vs Nifty Z-Score])</f>
        <v>706</v>
      </c>
      <c r="AU664">
        <f>_xlfn.RANK.AVG(Table2[[#This Row],[Sharpe Ratio Z-Score]],Table2[Sharpe Ratio Z-Score])</f>
        <v>534</v>
      </c>
      <c r="AV664">
        <f>(Table2[[#This Row],[Rank 1Y]]+Table2[[#This Row],[Rank 6M]]+Table2[[#This Row],[Rank Sharpe]])/3</f>
        <v>593</v>
      </c>
    </row>
    <row r="665" spans="1:48" x14ac:dyDescent="0.3">
      <c r="A665" t="s">
        <v>1179</v>
      </c>
      <c r="B665" t="s">
        <v>1180</v>
      </c>
      <c r="C665" t="s">
        <v>3118</v>
      </c>
      <c r="D665" t="s">
        <v>490</v>
      </c>
      <c r="E665">
        <v>9778.2331863599993</v>
      </c>
      <c r="F665">
        <v>1912.2</v>
      </c>
      <c r="G665">
        <v>-26.530087846684701</v>
      </c>
      <c r="H665">
        <f>(Table2[[#This Row],[1Y Return vs Nifty]]-AVERAGE(Table2[1Y Return vs Nifty]))/_xlfn.STDEV.P(Table2[1Y Return vs Nifty])</f>
        <v>-0.86070908309822769</v>
      </c>
      <c r="I665">
        <v>-7.22016658216487</v>
      </c>
      <c r="J665">
        <f>(Table2[[#This Row],[1M Return vs Nifty]]-AVERAGE(Table2[1M Return vs Nifty]))/_xlfn.STDEV.P(Table2[1M Return vs Nifty])</f>
        <v>-0.54190271819665159</v>
      </c>
      <c r="K665">
        <v>-7.8251130046606301</v>
      </c>
      <c r="L665">
        <f>(Table2[[#This Row],[6M Return vs Nifty]]-AVERAGE(Table2[6M Return vs Nifty]))/_xlfn.STDEV.P(Table2[6M Return vs Nifty])</f>
        <v>-0.34057197711561094</v>
      </c>
      <c r="M665">
        <v>0.681956123646972</v>
      </c>
      <c r="N665">
        <f>(Table2[[#This Row],[1W Return vs Nifty]]-AVERAGE(Table2[1W Return vs Nifty]))/_xlfn.STDEV.P(Table2[1W Return vs Nifty])</f>
        <v>-0.12759359849629409</v>
      </c>
      <c r="O665">
        <v>2040.85</v>
      </c>
      <c r="P665">
        <v>2115.6618109092301</v>
      </c>
      <c r="Q665">
        <v>2155.1979409237301</v>
      </c>
      <c r="R665">
        <v>26.4929604162351</v>
      </c>
      <c r="S665" s="1">
        <f>(Table2[[#This Row],[Close Price]]-Table2[[#This Row],[20D EMA]])/Table2[[#This Row],[20D EMA]]</f>
        <v>-6.3037459881911881E-2</v>
      </c>
      <c r="T665" s="1">
        <f>(Table2[[#This Row],[Close Price]]-Table2[[#This Row],[50D EMA]])/Table2[[#This Row],[50D EMA]]</f>
        <v>-9.6169345147743626E-2</v>
      </c>
      <c r="U665" s="1">
        <f>(Table2[[#This Row],[Close Price]]-Table2[[#This Row],[200D EMA]])/Table2[[#This Row],[200D EMA]]</f>
        <v>-0.11274970911469032</v>
      </c>
      <c r="V665">
        <v>0.31677885492061397</v>
      </c>
      <c r="W665">
        <v>1908</v>
      </c>
      <c r="X665">
        <v>1953.2</v>
      </c>
      <c r="Y665">
        <v>1908</v>
      </c>
      <c r="Z665">
        <v>1970</v>
      </c>
      <c r="AA665">
        <v>1903.55</v>
      </c>
      <c r="AB665">
        <v>2270</v>
      </c>
      <c r="AC665" s="1">
        <f>(Table2[[#This Row],[Close Price]]/Table2[[#This Row],[Day Low]])-1</f>
        <v>2.2012578616352751E-3</v>
      </c>
      <c r="AD665" s="1">
        <f>(Table2[[#This Row],[Day High]]/Table2[[#This Row],[Close Price]])-1</f>
        <v>2.1441271833490205E-2</v>
      </c>
      <c r="AE665" s="1">
        <f>(Table2[[#This Row],[Close Price]]/Table2[[#This Row],[Current Week Low]])-1</f>
        <v>2.2012578616352751E-3</v>
      </c>
      <c r="AF665" s="1">
        <f>(Table2[[#This Row],[Current Week High]]/Table2[[#This Row],[Close Price]])-1</f>
        <v>3.0226963706725174E-2</v>
      </c>
      <c r="AG665" s="1">
        <f>(Table2[[#This Row],[Close Price]]/Table2[[#This Row],[Current Month Low]])-1</f>
        <v>4.5441412098448097E-3</v>
      </c>
      <c r="AH665" s="1">
        <f>(Table2[[#This Row],[Current Month High]]/Table2[[#This Row],[Close Price]])-1</f>
        <v>0.18711431858592187</v>
      </c>
      <c r="AI665">
        <v>43.0289718648676</v>
      </c>
      <c r="AJ665">
        <v>5.76327433628318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0.06</v>
      </c>
      <c r="AM665" t="s">
        <v>3150</v>
      </c>
      <c r="AN665">
        <v>-9.67</v>
      </c>
      <c r="AO665" t="s">
        <v>3149</v>
      </c>
      <c r="AP665">
        <v>-0.12074766717747799</v>
      </c>
      <c r="AQ665">
        <f>(Table2[[#This Row],[Sharpe Ratio]]-AVERAGE(Table2[Sharpe Ratio]))/_xlfn.STDEV.P(Table2[Sharpe Ratio])</f>
        <v>-2.060801630238819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618</v>
      </c>
      <c r="AT665">
        <f>_xlfn.RANK.AVG(Table2[[#This Row],[6M Return vs Nifty Z-Score]],Table2[6M Return vs Nifty Z-Score])</f>
        <v>437</v>
      </c>
      <c r="AU665">
        <f>_xlfn.RANK.AVG(Table2[[#This Row],[Sharpe Ratio Z-Score]],Table2[Sharpe Ratio Z-Score])</f>
        <v>726</v>
      </c>
      <c r="AV665">
        <f>(Table2[[#This Row],[Rank 1Y]]+Table2[[#This Row],[Rank 6M]]+Table2[[#This Row],[Rank Sharpe]])/3</f>
        <v>593.66666666666663</v>
      </c>
    </row>
    <row r="666" spans="1:48" x14ac:dyDescent="0.3">
      <c r="A666" t="s">
        <v>2252</v>
      </c>
      <c r="B666" t="s">
        <v>2253</v>
      </c>
      <c r="C666" t="s">
        <v>3106</v>
      </c>
      <c r="D666" t="s">
        <v>367</v>
      </c>
      <c r="E666">
        <v>2379.4214870800001</v>
      </c>
      <c r="F666">
        <v>1721.3</v>
      </c>
      <c r="G666">
        <v>-31.766496097991599</v>
      </c>
      <c r="H666">
        <f>(Table2[[#This Row],[1Y Return vs Nifty]]-AVERAGE(Table2[1Y Return vs Nifty]))/_xlfn.STDEV.P(Table2[1Y Return vs Nifty])</f>
        <v>-0.9672105236557611</v>
      </c>
      <c r="I666">
        <v>-0.675717824400901</v>
      </c>
      <c r="J666">
        <f>(Table2[[#This Row],[1M Return vs Nifty]]-AVERAGE(Table2[1M Return vs Nifty]))/_xlfn.STDEV.P(Table2[1M Return vs Nifty])</f>
        <v>0.14891652488380841</v>
      </c>
      <c r="K666">
        <v>-8.8530560057554801</v>
      </c>
      <c r="L666">
        <f>(Table2[[#This Row],[6M Return vs Nifty]]-AVERAGE(Table2[6M Return vs Nifty]))/_xlfn.STDEV.P(Table2[6M Return vs Nifty])</f>
        <v>-0.3753485547581295</v>
      </c>
      <c r="M666">
        <v>1.23786299703181</v>
      </c>
      <c r="N666">
        <f>(Table2[[#This Row],[1W Return vs Nifty]]-AVERAGE(Table2[1W Return vs Nifty]))/_xlfn.STDEV.P(Table2[1W Return vs Nifty])</f>
        <v>7.9761873528642578E-3</v>
      </c>
      <c r="O666">
        <v>1769.09</v>
      </c>
      <c r="P666">
        <v>1885.6247445577001</v>
      </c>
      <c r="Q666">
        <v>1937.6590835918601</v>
      </c>
      <c r="R666">
        <v>35.541623032147498</v>
      </c>
      <c r="S666" s="1">
        <f>(Table2[[#This Row],[Close Price]]-Table2[[#This Row],[20D EMA]])/Table2[[#This Row],[20D EMA]]</f>
        <v>-2.7013888496345558E-2</v>
      </c>
      <c r="T666" s="1">
        <f>(Table2[[#This Row],[Close Price]]-Table2[[#This Row],[50D EMA]])/Table2[[#This Row],[50D EMA]]</f>
        <v>-8.7146048031017331E-2</v>
      </c>
      <c r="U666" s="1">
        <f>(Table2[[#This Row],[Close Price]]-Table2[[#This Row],[200D EMA]])/Table2[[#This Row],[200D EMA]]</f>
        <v>-0.11166003629017798</v>
      </c>
      <c r="V666">
        <v>1.4859961538048601</v>
      </c>
      <c r="W666">
        <v>1675.85</v>
      </c>
      <c r="X666">
        <v>1723.15</v>
      </c>
      <c r="Y666">
        <v>1673.1</v>
      </c>
      <c r="Z666">
        <v>1758</v>
      </c>
      <c r="AA666">
        <v>1673.1</v>
      </c>
      <c r="AB666">
        <v>1930</v>
      </c>
      <c r="AC666" s="1">
        <f>(Table2[[#This Row],[Close Price]]/Table2[[#This Row],[Day Low]])-1</f>
        <v>2.7120565683086184E-2</v>
      </c>
      <c r="AD666" s="1">
        <f>(Table2[[#This Row],[Day High]]/Table2[[#This Row],[Close Price]])-1</f>
        <v>1.0747690698891255E-3</v>
      </c>
      <c r="AE666" s="1">
        <f>(Table2[[#This Row],[Close Price]]/Table2[[#This Row],[Current Week Low]])-1</f>
        <v>2.8808798039567263E-2</v>
      </c>
      <c r="AF666" s="1">
        <f>(Table2[[#This Row],[Current Week High]]/Table2[[#This Row],[Close Price]])-1</f>
        <v>2.1321094521582484E-2</v>
      </c>
      <c r="AG666" s="1">
        <f>(Table2[[#This Row],[Close Price]]/Table2[[#This Row],[Current Month Low]])-1</f>
        <v>2.8808798039567263E-2</v>
      </c>
      <c r="AH666" s="1">
        <f>(Table2[[#This Row],[Current Month High]]/Table2[[#This Row],[Close Price]])-1</f>
        <v>0.1212455702085633</v>
      </c>
      <c r="AI666">
        <v>48.721896241213003</v>
      </c>
      <c r="AJ666">
        <v>12.4297844546048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-0.16</v>
      </c>
      <c r="AM666" t="s">
        <v>3149</v>
      </c>
      <c r="AN666">
        <v>-8.3699999999999992</v>
      </c>
      <c r="AO666" t="s">
        <v>3149</v>
      </c>
      <c r="AP666">
        <v>-6.8927473930592995E-2</v>
      </c>
      <c r="AQ666">
        <f>(Table2[[#This Row],[Sharpe Ratio]]-AVERAGE(Table2[Sharpe Ratio]))/_xlfn.STDEV.P(Table2[Sharpe Ratio])</f>
        <v>-1.457276296641381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645</v>
      </c>
      <c r="AT666">
        <f>_xlfn.RANK.AVG(Table2[[#This Row],[6M Return vs Nifty Z-Score]],Table2[6M Return vs Nifty Z-Score])</f>
        <v>449</v>
      </c>
      <c r="AU666">
        <f>_xlfn.RANK.AVG(Table2[[#This Row],[Sharpe Ratio Z-Score]],Table2[Sharpe Ratio Z-Score])</f>
        <v>687</v>
      </c>
      <c r="AV666">
        <f>(Table2[[#This Row],[Rank 1Y]]+Table2[[#This Row],[Rank 6M]]+Table2[[#This Row],[Rank Sharpe]])/3</f>
        <v>593.66666666666663</v>
      </c>
    </row>
    <row r="667" spans="1:48" x14ac:dyDescent="0.3">
      <c r="A667" t="s">
        <v>279</v>
      </c>
      <c r="B667" t="s">
        <v>280</v>
      </c>
      <c r="C667" t="s">
        <v>3106</v>
      </c>
      <c r="D667" t="s">
        <v>197</v>
      </c>
      <c r="E667">
        <v>89634.832288225007</v>
      </c>
      <c r="F667">
        <v>505.75</v>
      </c>
      <c r="G667">
        <v>-24.064534364316302</v>
      </c>
      <c r="H667">
        <f>(Table2[[#This Row],[1Y Return vs Nifty]]-AVERAGE(Table2[1Y Return vs Nifty]))/_xlfn.STDEV.P(Table2[1Y Return vs Nifty])</f>
        <v>-0.81056306983076665</v>
      </c>
      <c r="I667">
        <v>-5.3396286816089402</v>
      </c>
      <c r="J667">
        <f>(Table2[[#This Row],[1M Return vs Nifty]]-AVERAGE(Table2[1M Return vs Nifty]))/_xlfn.STDEV.P(Table2[1M Return vs Nifty])</f>
        <v>-0.34339680621973051</v>
      </c>
      <c r="K667">
        <v>-9.8732389960182498</v>
      </c>
      <c r="L667">
        <f>(Table2[[#This Row],[6M Return vs Nifty]]-AVERAGE(Table2[6M Return vs Nifty]))/_xlfn.STDEV.P(Table2[6M Return vs Nifty])</f>
        <v>-0.40986260167771771</v>
      </c>
      <c r="M667">
        <v>-0.34199443071649599</v>
      </c>
      <c r="N667">
        <f>(Table2[[#This Row],[1W Return vs Nifty]]-AVERAGE(Table2[1W Return vs Nifty]))/_xlfn.STDEV.P(Table2[1W Return vs Nifty])</f>
        <v>-0.37730585071211364</v>
      </c>
      <c r="O667">
        <v>530.94000000000005</v>
      </c>
      <c r="P667">
        <v>563.451011905938</v>
      </c>
      <c r="Q667">
        <v>578.39524264701299</v>
      </c>
      <c r="R667">
        <v>18.801578307019</v>
      </c>
      <c r="S667" s="1">
        <f>(Table2[[#This Row],[Close Price]]-Table2[[#This Row],[20D EMA]])/Table2[[#This Row],[20D EMA]]</f>
        <v>-4.7444155648472618E-2</v>
      </c>
      <c r="T667" s="1">
        <f>(Table2[[#This Row],[Close Price]]-Table2[[#This Row],[50D EMA]])/Table2[[#This Row],[50D EMA]]</f>
        <v>-0.10240643940057483</v>
      </c>
      <c r="U667" s="1">
        <f>(Table2[[#This Row],[Close Price]]-Table2[[#This Row],[200D EMA]])/Table2[[#This Row],[200D EMA]]</f>
        <v>-0.12559792558900321</v>
      </c>
      <c r="V667">
        <v>0.84505936371018497</v>
      </c>
      <c r="W667">
        <v>502.4</v>
      </c>
      <c r="X667">
        <v>509.4</v>
      </c>
      <c r="Y667">
        <v>499</v>
      </c>
      <c r="Z667">
        <v>514.5</v>
      </c>
      <c r="AA667">
        <v>499</v>
      </c>
      <c r="AB667">
        <v>545.4</v>
      </c>
      <c r="AC667" s="1">
        <f>(Table2[[#This Row],[Close Price]]/Table2[[#This Row],[Day Low]])-1</f>
        <v>6.6679936305733545E-3</v>
      </c>
      <c r="AD667" s="1">
        <f>(Table2[[#This Row],[Day High]]/Table2[[#This Row],[Close Price]])-1</f>
        <v>7.2170044488382157E-3</v>
      </c>
      <c r="AE667" s="1">
        <f>(Table2[[#This Row],[Close Price]]/Table2[[#This Row],[Current Week Low]])-1</f>
        <v>1.3527054108216419E-2</v>
      </c>
      <c r="AF667" s="1">
        <f>(Table2[[#This Row],[Current Week High]]/Table2[[#This Row],[Close Price]])-1</f>
        <v>1.730103806228378E-2</v>
      </c>
      <c r="AG667" s="1">
        <f>(Table2[[#This Row],[Close Price]]/Table2[[#This Row],[Current Month Low]])-1</f>
        <v>1.3527054108216419E-2</v>
      </c>
      <c r="AH667" s="1">
        <f>(Table2[[#This Row],[Current Month High]]/Table2[[#This Row],[Close Price]])-1</f>
        <v>7.839841819080573E-2</v>
      </c>
      <c r="AI667">
        <v>32.871972318338997</v>
      </c>
      <c r="AJ667">
        <v>3.38307440719543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-0.09</v>
      </c>
      <c r="AM667" t="s">
        <v>3149</v>
      </c>
      <c r="AN667">
        <v>-6.78</v>
      </c>
      <c r="AO667" t="s">
        <v>3149</v>
      </c>
      <c r="AP667">
        <v>-0.111990759607847</v>
      </c>
      <c r="AQ667">
        <f>(Table2[[#This Row],[Sharpe Ratio]]-AVERAGE(Table2[Sharpe Ratio]))/_xlfn.STDEV.P(Table2[Sharpe Ratio])</f>
        <v>-1.9588140607007383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601</v>
      </c>
      <c r="AT667">
        <f>_xlfn.RANK.AVG(Table2[[#This Row],[6M Return vs Nifty Z-Score]],Table2[6M Return vs Nifty Z-Score])</f>
        <v>462</v>
      </c>
      <c r="AU667">
        <f>_xlfn.RANK.AVG(Table2[[#This Row],[Sharpe Ratio Z-Score]],Table2[Sharpe Ratio Z-Score])</f>
        <v>721</v>
      </c>
      <c r="AV667">
        <f>(Table2[[#This Row],[Rank 1Y]]+Table2[[#This Row],[Rank 6M]]+Table2[[#This Row],[Rank Sharpe]])/3</f>
        <v>594.66666666666663</v>
      </c>
    </row>
    <row r="668" spans="1:48" x14ac:dyDescent="0.3">
      <c r="A668" t="s">
        <v>2181</v>
      </c>
      <c r="B668" t="s">
        <v>2182</v>
      </c>
      <c r="C668" t="s">
        <v>3109</v>
      </c>
      <c r="D668" t="s">
        <v>1583</v>
      </c>
      <c r="E668">
        <v>2617.0732211999998</v>
      </c>
      <c r="F668">
        <v>633.20000000000005</v>
      </c>
      <c r="G668">
        <v>-35.525638093635102</v>
      </c>
      <c r="H668">
        <f>(Table2[[#This Row],[1Y Return vs Nifty]]-AVERAGE(Table2[1Y Return vs Nifty]))/_xlfn.STDEV.P(Table2[1Y Return vs Nifty])</f>
        <v>-1.0436663725091109</v>
      </c>
      <c r="I668">
        <v>1.82175816743976</v>
      </c>
      <c r="J668">
        <f>(Table2[[#This Row],[1M Return vs Nifty]]-AVERAGE(Table2[1M Return vs Nifty]))/_xlfn.STDEV.P(Table2[1M Return vs Nifty])</f>
        <v>0.41254521817110501</v>
      </c>
      <c r="K668">
        <v>-20.025162142568899</v>
      </c>
      <c r="L668">
        <f>(Table2[[#This Row],[6M Return vs Nifty]]-AVERAGE(Table2[6M Return vs Nifty]))/_xlfn.STDEV.P(Table2[6M Return vs Nifty])</f>
        <v>-0.75331466385516443</v>
      </c>
      <c r="M668">
        <v>6.3475223431557497</v>
      </c>
      <c r="N668">
        <f>(Table2[[#This Row],[1W Return vs Nifty]]-AVERAGE(Table2[1W Return vs Nifty]))/_xlfn.STDEV.P(Table2[1W Return vs Nifty])</f>
        <v>1.2540759506069632</v>
      </c>
      <c r="O668">
        <v>625.28</v>
      </c>
      <c r="P668">
        <v>625.02622977573697</v>
      </c>
      <c r="Q668">
        <v>663.41264363315202</v>
      </c>
      <c r="R668">
        <v>54.937564675695498</v>
      </c>
      <c r="S668" s="1">
        <f>(Table2[[#This Row],[Close Price]]-Table2[[#This Row],[20D EMA]])/Table2[[#This Row],[20D EMA]]</f>
        <v>1.2666325486182307E-2</v>
      </c>
      <c r="T668" s="1">
        <f>(Table2[[#This Row],[Close Price]]-Table2[[#This Row],[50D EMA]])/Table2[[#This Row],[50D EMA]]</f>
        <v>1.3077483527684713E-2</v>
      </c>
      <c r="U668" s="1">
        <f>(Table2[[#This Row],[Close Price]]-Table2[[#This Row],[200D EMA]])/Table2[[#This Row],[200D EMA]]</f>
        <v>-4.5541253883395513E-2</v>
      </c>
      <c r="V668">
        <v>0.52418606441238502</v>
      </c>
      <c r="W668">
        <v>616</v>
      </c>
      <c r="X668">
        <v>645</v>
      </c>
      <c r="Y668">
        <v>610</v>
      </c>
      <c r="Z668">
        <v>647.9</v>
      </c>
      <c r="AA668">
        <v>599.9</v>
      </c>
      <c r="AB668">
        <v>673.45</v>
      </c>
      <c r="AC668" s="1">
        <f>(Table2[[#This Row],[Close Price]]/Table2[[#This Row],[Day Low]])-1</f>
        <v>2.7922077922077904E-2</v>
      </c>
      <c r="AD668" s="1">
        <f>(Table2[[#This Row],[Day High]]/Table2[[#This Row],[Close Price]])-1</f>
        <v>1.8635502210991639E-2</v>
      </c>
      <c r="AE668" s="1">
        <f>(Table2[[#This Row],[Close Price]]/Table2[[#This Row],[Current Week Low]])-1</f>
        <v>3.8032786885245917E-2</v>
      </c>
      <c r="AF668" s="1">
        <f>(Table2[[#This Row],[Current Week High]]/Table2[[#This Row],[Close Price]])-1</f>
        <v>2.3215413771320081E-2</v>
      </c>
      <c r="AG668" s="1">
        <f>(Table2[[#This Row],[Close Price]]/Table2[[#This Row],[Current Month Low]])-1</f>
        <v>5.5509251541923765E-2</v>
      </c>
      <c r="AH668" s="1">
        <f>(Table2[[#This Row],[Current Month High]]/Table2[[#This Row],[Close Price]])-1</f>
        <v>6.3566013897662588E-2</v>
      </c>
      <c r="AI668">
        <v>42.924826279216603</v>
      </c>
      <c r="AJ668">
        <v>16.999260901699898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0.24</v>
      </c>
      <c r="AM668" t="s">
        <v>3150</v>
      </c>
      <c r="AN668">
        <v>1.97</v>
      </c>
      <c r="AO668" t="s">
        <v>3150</v>
      </c>
      <c r="AQ668">
        <f>(Table2[[#This Row],[Sharpe Ratio]]-AVERAGE(Table2[Sharpe Ratio]))/_xlfn.STDEV.P(Table2[Sharpe Ratio])</f>
        <v>-0.65451053890290556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662</v>
      </c>
      <c r="AT668">
        <f>_xlfn.RANK.AVG(Table2[[#This Row],[6M Return vs Nifty Z-Score]],Table2[6M Return vs Nifty Z-Score])</f>
        <v>589</v>
      </c>
      <c r="AU668">
        <f>_xlfn.RANK.AVG(Table2[[#This Row],[Sharpe Ratio Z-Score]],Table2[Sharpe Ratio Z-Score])</f>
        <v>534</v>
      </c>
      <c r="AV668">
        <f>(Table2[[#This Row],[Rank 1Y]]+Table2[[#This Row],[Rank 6M]]+Table2[[#This Row],[Rank Sharpe]])/3</f>
        <v>595</v>
      </c>
    </row>
    <row r="669" spans="1:48" x14ac:dyDescent="0.3">
      <c r="A669" t="s">
        <v>1246</v>
      </c>
      <c r="B669" t="s">
        <v>1247</v>
      </c>
      <c r="C669" t="s">
        <v>3103</v>
      </c>
      <c r="D669" t="s">
        <v>21</v>
      </c>
      <c r="E669">
        <v>8974.2946797799996</v>
      </c>
      <c r="F669">
        <v>435.65</v>
      </c>
      <c r="G669">
        <v>-21.800105162623201</v>
      </c>
      <c r="H669">
        <f>(Table2[[#This Row],[1Y Return vs Nifty]]-AVERAGE(Table2[1Y Return vs Nifty]))/_xlfn.STDEV.P(Table2[1Y Return vs Nifty])</f>
        <v>-0.7645076516038416</v>
      </c>
      <c r="I669">
        <v>-2.5143072931488102</v>
      </c>
      <c r="J669">
        <f>(Table2[[#This Row],[1M Return vs Nifty]]-AVERAGE(Table2[1M Return vs Nifty]))/_xlfn.STDEV.P(Table2[1M Return vs Nifty])</f>
        <v>-4.5161392470089538E-2</v>
      </c>
      <c r="K669">
        <v>-13.502818677026401</v>
      </c>
      <c r="L669">
        <f>(Table2[[#This Row],[6M Return vs Nifty]]-AVERAGE(Table2[6M Return vs Nifty]))/_xlfn.STDEV.P(Table2[6M Return vs Nifty])</f>
        <v>-0.5326557521265729</v>
      </c>
      <c r="M669">
        <v>-3.88951928805109</v>
      </c>
      <c r="N669">
        <f>(Table2[[#This Row],[1W Return vs Nifty]]-AVERAGE(Table2[1W Return vs Nifty]))/_xlfn.STDEV.P(Table2[1W Return vs Nifty])</f>
        <v>-1.2424456937852146</v>
      </c>
      <c r="O669">
        <v>460.91</v>
      </c>
      <c r="P669">
        <v>468.590046754463</v>
      </c>
      <c r="Q669">
        <v>476.47347775901397</v>
      </c>
      <c r="R669">
        <v>28.834228701373998</v>
      </c>
      <c r="S669" s="1">
        <f>(Table2[[#This Row],[Close Price]]-Table2[[#This Row],[20D EMA]])/Table2[[#This Row],[20D EMA]]</f>
        <v>-5.4804625631902207E-2</v>
      </c>
      <c r="T669" s="1">
        <f>(Table2[[#This Row],[Close Price]]-Table2[[#This Row],[50D EMA]])/Table2[[#This Row],[50D EMA]]</f>
        <v>-7.0296087129062129E-2</v>
      </c>
      <c r="U669" s="1">
        <f>(Table2[[#This Row],[Close Price]]-Table2[[#This Row],[200D EMA]])/Table2[[#This Row],[200D EMA]]</f>
        <v>-8.5678384347892891E-2</v>
      </c>
      <c r="V669">
        <v>1.8121652420187</v>
      </c>
      <c r="W669">
        <v>434</v>
      </c>
      <c r="X669">
        <v>444.8</v>
      </c>
      <c r="Y669">
        <v>434</v>
      </c>
      <c r="Z669">
        <v>460.7</v>
      </c>
      <c r="AA669">
        <v>434</v>
      </c>
      <c r="AB669">
        <v>510</v>
      </c>
      <c r="AC669" s="1">
        <f>(Table2[[#This Row],[Close Price]]/Table2[[#This Row],[Day Low]])-1</f>
        <v>3.8018433179722866E-3</v>
      </c>
      <c r="AD669" s="1">
        <f>(Table2[[#This Row],[Day High]]/Table2[[#This Row],[Close Price]])-1</f>
        <v>2.1003098817858445E-2</v>
      </c>
      <c r="AE669" s="1">
        <f>(Table2[[#This Row],[Close Price]]/Table2[[#This Row],[Current Week Low]])-1</f>
        <v>3.8018433179722866E-3</v>
      </c>
      <c r="AF669" s="1">
        <f>(Table2[[#This Row],[Current Week High]]/Table2[[#This Row],[Close Price]])-1</f>
        <v>5.750028692757958E-2</v>
      </c>
      <c r="AG669" s="1">
        <f>(Table2[[#This Row],[Close Price]]/Table2[[#This Row],[Current Month Low]])-1</f>
        <v>3.8018433179722866E-3</v>
      </c>
      <c r="AH669" s="1">
        <f>(Table2[[#This Row],[Current Month High]]/Table2[[#This Row],[Close Price]])-1</f>
        <v>0.17066452427407319</v>
      </c>
      <c r="AI669">
        <v>31.986686560312101</v>
      </c>
      <c r="AJ669">
        <v>1.31395348837208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>
        <v>0</v>
      </c>
      <c r="AN669">
        <v>-5.64</v>
      </c>
      <c r="AO669" t="s">
        <v>3149</v>
      </c>
      <c r="AP669">
        <v>-8.3001520662181999E-2</v>
      </c>
      <c r="AQ669">
        <f>(Table2[[#This Row],[Sharpe Ratio]]-AVERAGE(Table2[Sharpe Ratio]))/_xlfn.STDEV.P(Table2[Sharpe Ratio])</f>
        <v>-1.6211900765124891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588</v>
      </c>
      <c r="AT669">
        <f>_xlfn.RANK.AVG(Table2[[#This Row],[6M Return vs Nifty Z-Score]],Table2[6M Return vs Nifty Z-Score])</f>
        <v>498</v>
      </c>
      <c r="AU669">
        <f>_xlfn.RANK.AVG(Table2[[#This Row],[Sharpe Ratio Z-Score]],Table2[Sharpe Ratio Z-Score])</f>
        <v>700</v>
      </c>
      <c r="AV669">
        <f>(Table2[[#This Row],[Rank 1Y]]+Table2[[#This Row],[Rank 6M]]+Table2[[#This Row],[Rank Sharpe]])/3</f>
        <v>595.33333333333337</v>
      </c>
    </row>
    <row r="670" spans="1:48" x14ac:dyDescent="0.3">
      <c r="A670" t="s">
        <v>1114</v>
      </c>
      <c r="B670" t="s">
        <v>1115</v>
      </c>
      <c r="C670" t="s">
        <v>3116</v>
      </c>
      <c r="D670" t="s">
        <v>509</v>
      </c>
      <c r="E670">
        <v>10933.354742199999</v>
      </c>
      <c r="F670">
        <v>722.85</v>
      </c>
      <c r="G670">
        <v>-35.113081103310897</v>
      </c>
      <c r="H670">
        <f>(Table2[[#This Row],[1Y Return vs Nifty]]-AVERAGE(Table2[1Y Return vs Nifty]))/_xlfn.STDEV.P(Table2[1Y Return vs Nifty])</f>
        <v>-1.0352755229662698</v>
      </c>
      <c r="I670">
        <v>-11.028452010769101</v>
      </c>
      <c r="J670">
        <f>(Table2[[#This Row],[1M Return vs Nifty]]-AVERAGE(Table2[1M Return vs Nifty]))/_xlfn.STDEV.P(Table2[1M Return vs Nifty])</f>
        <v>-0.94389789832571014</v>
      </c>
      <c r="K670">
        <v>-18.537260309106198</v>
      </c>
      <c r="L670">
        <f>(Table2[[#This Row],[6M Return vs Nifty]]-AVERAGE(Table2[6M Return vs Nifty]))/_xlfn.STDEV.P(Table2[6M Return vs Nifty])</f>
        <v>-0.70297711247269556</v>
      </c>
      <c r="M670">
        <v>6.25547838257072E-2</v>
      </c>
      <c r="N670">
        <f>(Table2[[#This Row],[1W Return vs Nifty]]-AVERAGE(Table2[1W Return vs Nifty]))/_xlfn.STDEV.P(Table2[1W Return vs Nifty])</f>
        <v>-0.27864786858105917</v>
      </c>
      <c r="O670">
        <v>758.52</v>
      </c>
      <c r="P670">
        <v>803.49194409814197</v>
      </c>
      <c r="Q670">
        <v>824.08799520846298</v>
      </c>
      <c r="R670">
        <v>30.754664099374999</v>
      </c>
      <c r="S670" s="1">
        <f>(Table2[[#This Row],[Close Price]]-Table2[[#This Row],[20D EMA]])/Table2[[#This Row],[20D EMA]]</f>
        <v>-4.7025787059009595E-2</v>
      </c>
      <c r="T670" s="1">
        <f>(Table2[[#This Row],[Close Price]]-Table2[[#This Row],[50D EMA]])/Table2[[#This Row],[50D EMA]]</f>
        <v>-0.10036434676225203</v>
      </c>
      <c r="U670" s="1">
        <f>(Table2[[#This Row],[Close Price]]-Table2[[#This Row],[200D EMA]])/Table2[[#This Row],[200D EMA]]</f>
        <v>-0.12284852563936888</v>
      </c>
      <c r="V670">
        <v>0.80120107376891003</v>
      </c>
      <c r="W670">
        <v>686</v>
      </c>
      <c r="X670">
        <v>722</v>
      </c>
      <c r="Y670">
        <v>685.55</v>
      </c>
      <c r="Z670">
        <v>727.65</v>
      </c>
      <c r="AA670">
        <v>674.45</v>
      </c>
      <c r="AB670">
        <v>788</v>
      </c>
      <c r="AC670" s="1">
        <f>(Table2[[#This Row],[Close Price]]/Table2[[#This Row],[Day Low]])-1</f>
        <v>5.3717201166180839E-2</v>
      </c>
      <c r="AD670" s="1">
        <f>(Table2[[#This Row],[Day High]]/Table2[[#This Row],[Close Price]])-1</f>
        <v>-1.1759009476378646E-3</v>
      </c>
      <c r="AE670" s="1">
        <f>(Table2[[#This Row],[Close Price]]/Table2[[#This Row],[Current Week Low]])-1</f>
        <v>5.4408868791481435E-2</v>
      </c>
      <c r="AF670" s="1">
        <f>(Table2[[#This Row],[Current Week High]]/Table2[[#This Row],[Close Price]])-1</f>
        <v>6.6403818219546995E-3</v>
      </c>
      <c r="AG670" s="1">
        <f>(Table2[[#This Row],[Close Price]]/Table2[[#This Row],[Current Month Low]])-1</f>
        <v>7.1762176588331172E-2</v>
      </c>
      <c r="AH670" s="1">
        <f>(Table2[[#This Row],[Current Month High]]/Table2[[#This Row],[Close Price]])-1</f>
        <v>9.0129349104240086E-2</v>
      </c>
      <c r="AI670">
        <v>32.392612575222998</v>
      </c>
      <c r="AJ670">
        <v>7.1762176588331101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-0.11</v>
      </c>
      <c r="AM670" t="s">
        <v>3149</v>
      </c>
      <c r="AN670">
        <v>-9.4499999999999993</v>
      </c>
      <c r="AO670" t="s">
        <v>3149</v>
      </c>
      <c r="AP670">
        <v>-1.4367529322589999E-3</v>
      </c>
      <c r="AQ670">
        <f>(Table2[[#This Row],[Sharpe Ratio]]-AVERAGE(Table2[Sharpe Ratio]))/_xlfn.STDEV.P(Table2[Sharpe Ratio])</f>
        <v>-0.67124372221249951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661</v>
      </c>
      <c r="AT670">
        <f>_xlfn.RANK.AVG(Table2[[#This Row],[6M Return vs Nifty Z-Score]],Table2[6M Return vs Nifty Z-Score])</f>
        <v>569</v>
      </c>
      <c r="AU670">
        <f>_xlfn.RANK.AVG(Table2[[#This Row],[Sharpe Ratio Z-Score]],Table2[Sharpe Ratio Z-Score])</f>
        <v>561</v>
      </c>
      <c r="AV670">
        <f>(Table2[[#This Row],[Rank 1Y]]+Table2[[#This Row],[Rank 6M]]+Table2[[#This Row],[Rank Sharpe]])/3</f>
        <v>597</v>
      </c>
    </row>
    <row r="671" spans="1:48" x14ac:dyDescent="0.3">
      <c r="A671" t="s">
        <v>1146</v>
      </c>
      <c r="B671" t="s">
        <v>1147</v>
      </c>
      <c r="C671" t="s">
        <v>3113</v>
      </c>
      <c r="D671" t="s">
        <v>69</v>
      </c>
      <c r="E671">
        <v>10300.291128880001</v>
      </c>
      <c r="F671">
        <v>498.8</v>
      </c>
      <c r="G671">
        <v>-46.064798105077301</v>
      </c>
      <c r="H671">
        <f>(Table2[[#This Row],[1Y Return vs Nifty]]-AVERAGE(Table2[1Y Return vs Nifty]))/_xlfn.STDEV.P(Table2[1Y Return vs Nifty])</f>
        <v>-1.2580185905976846</v>
      </c>
      <c r="I671">
        <v>-8.9923893036517804</v>
      </c>
      <c r="J671">
        <f>(Table2[[#This Row],[1M Return vs Nifty]]-AVERAGE(Table2[1M Return vs Nifty]))/_xlfn.STDEV.P(Table2[1M Return vs Nifty])</f>
        <v>-0.72897509118683756</v>
      </c>
      <c r="K671">
        <v>-28.404058046161801</v>
      </c>
      <c r="L671">
        <f>(Table2[[#This Row],[6M Return vs Nifty]]-AVERAGE(Table2[6M Return vs Nifty]))/_xlfn.STDEV.P(Table2[6M Return vs Nifty])</f>
        <v>-1.0367830309139641</v>
      </c>
      <c r="M671">
        <v>-1.53053716180517</v>
      </c>
      <c r="N671">
        <f>(Table2[[#This Row],[1W Return vs Nifty]]-AVERAGE(Table2[1W Return vs Nifty]))/_xlfn.STDEV.P(Table2[1W Return vs Nifty])</f>
        <v>-0.66715742701151204</v>
      </c>
      <c r="O671">
        <v>556.03</v>
      </c>
      <c r="P671">
        <v>578.72633330296503</v>
      </c>
      <c r="Q671">
        <v>618.80647879539094</v>
      </c>
      <c r="R671">
        <v>13.462354636276199</v>
      </c>
      <c r="S671" s="1">
        <f>(Table2[[#This Row],[Close Price]]-Table2[[#This Row],[20D EMA]])/Table2[[#This Row],[20D EMA]]</f>
        <v>-0.10292610110965229</v>
      </c>
      <c r="T671" s="1">
        <f>(Table2[[#This Row],[Close Price]]-Table2[[#This Row],[50D EMA]])/Table2[[#This Row],[50D EMA]]</f>
        <v>-0.13810730340677851</v>
      </c>
      <c r="U671" s="1">
        <f>(Table2[[#This Row],[Close Price]]-Table2[[#This Row],[200D EMA]])/Table2[[#This Row],[200D EMA]]</f>
        <v>-0.19393216281284478</v>
      </c>
      <c r="V671">
        <v>0.84055923848376601</v>
      </c>
      <c r="W671">
        <v>490</v>
      </c>
      <c r="X671">
        <v>512.79999999999995</v>
      </c>
      <c r="Y671">
        <v>490</v>
      </c>
      <c r="Z671">
        <v>529.9</v>
      </c>
      <c r="AA671">
        <v>490</v>
      </c>
      <c r="AB671">
        <v>602.75</v>
      </c>
      <c r="AC671" s="1">
        <f>(Table2[[#This Row],[Close Price]]/Table2[[#This Row],[Day Low]])-1</f>
        <v>1.7959183673469381E-2</v>
      </c>
      <c r="AD671" s="1">
        <f>(Table2[[#This Row],[Day High]]/Table2[[#This Row],[Close Price]])-1</f>
        <v>2.8067361668003166E-2</v>
      </c>
      <c r="AE671" s="1">
        <f>(Table2[[#This Row],[Close Price]]/Table2[[#This Row],[Current Week Low]])-1</f>
        <v>1.7959183673469381E-2</v>
      </c>
      <c r="AF671" s="1">
        <f>(Table2[[#This Row],[Current Week High]]/Table2[[#This Row],[Close Price]])-1</f>
        <v>6.2349639133921331E-2</v>
      </c>
      <c r="AG671" s="1">
        <f>(Table2[[#This Row],[Close Price]]/Table2[[#This Row],[Current Month Low]])-1</f>
        <v>1.7959183673469381E-2</v>
      </c>
      <c r="AH671" s="1">
        <f>(Table2[[#This Row],[Current Month High]]/Table2[[#This Row],[Close Price]])-1</f>
        <v>0.2084001603849237</v>
      </c>
      <c r="AI671">
        <v>65.196471531675996</v>
      </c>
      <c r="AJ671">
        <v>1.7959183673469299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-0.06</v>
      </c>
      <c r="AM671" t="s">
        <v>3149</v>
      </c>
      <c r="AN671">
        <v>-16.29</v>
      </c>
      <c r="AO671" t="s">
        <v>3149</v>
      </c>
      <c r="AP671">
        <v>3.4479439632713001E-2</v>
      </c>
      <c r="AQ671">
        <f>(Table2[[#This Row],[Sharpe Ratio]]-AVERAGE(Table2[Sharpe Ratio]))/_xlfn.STDEV.P(Table2[Sharpe Ratio])</f>
        <v>-0.25294477847732622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709</v>
      </c>
      <c r="AT671">
        <f>_xlfn.RANK.AVG(Table2[[#This Row],[6M Return vs Nifty Z-Score]],Table2[6M Return vs Nifty Z-Score])</f>
        <v>670</v>
      </c>
      <c r="AU671">
        <f>_xlfn.RANK.AVG(Table2[[#This Row],[Sharpe Ratio Z-Score]],Table2[Sharpe Ratio Z-Score])</f>
        <v>412</v>
      </c>
      <c r="AV671">
        <f>(Table2[[#This Row],[Rank 1Y]]+Table2[[#This Row],[Rank 6M]]+Table2[[#This Row],[Rank Sharpe]])/3</f>
        <v>597</v>
      </c>
    </row>
    <row r="672" spans="1:48" x14ac:dyDescent="0.3">
      <c r="A672" t="s">
        <v>1244</v>
      </c>
      <c r="B672" t="s">
        <v>1245</v>
      </c>
      <c r="C672" t="s">
        <v>3113</v>
      </c>
      <c r="D672" t="s">
        <v>232</v>
      </c>
      <c r="E672">
        <v>9036.1212224999999</v>
      </c>
      <c r="F672">
        <v>462.5</v>
      </c>
      <c r="G672">
        <v>-18.080510877393099</v>
      </c>
      <c r="H672">
        <f>(Table2[[#This Row],[1Y Return vs Nifty]]-AVERAGE(Table2[1Y Return vs Nifty]))/_xlfn.STDEV.P(Table2[1Y Return vs Nifty])</f>
        <v>-0.68885614953317975</v>
      </c>
      <c r="I672">
        <v>-11.8839648388382</v>
      </c>
      <c r="J672">
        <f>(Table2[[#This Row],[1M Return vs Nifty]]-AVERAGE(Table2[1M Return vs Nifty]))/_xlfn.STDEV.P(Table2[1M Return vs Nifty])</f>
        <v>-1.0342041634074228</v>
      </c>
      <c r="K672">
        <v>-26.969114852579001</v>
      </c>
      <c r="L672">
        <f>(Table2[[#This Row],[6M Return vs Nifty]]-AVERAGE(Table2[6M Return vs Nifty]))/_xlfn.STDEV.P(Table2[6M Return vs Nifty])</f>
        <v>-0.98823713553738657</v>
      </c>
      <c r="M672">
        <v>-2.1746330288321198</v>
      </c>
      <c r="N672">
        <f>(Table2[[#This Row],[1W Return vs Nifty]]-AVERAGE(Table2[1W Return vs Nifty]))/_xlfn.STDEV.P(Table2[1W Return vs Nifty])</f>
        <v>-0.82423398594573216</v>
      </c>
      <c r="O672">
        <v>507.74</v>
      </c>
      <c r="P672">
        <v>528.62378079868404</v>
      </c>
      <c r="Q672">
        <v>542.33459323242096</v>
      </c>
      <c r="R672">
        <v>19.0097689205455</v>
      </c>
      <c r="S672" s="1">
        <f>(Table2[[#This Row],[Close Price]]-Table2[[#This Row],[20D EMA]])/Table2[[#This Row],[20D EMA]]</f>
        <v>-8.9100720841375519E-2</v>
      </c>
      <c r="T672" s="1">
        <f>(Table2[[#This Row],[Close Price]]-Table2[[#This Row],[50D EMA]])/Table2[[#This Row],[50D EMA]]</f>
        <v>-0.12508665557720336</v>
      </c>
      <c r="U672" s="1">
        <f>(Table2[[#This Row],[Close Price]]-Table2[[#This Row],[200D EMA]])/Table2[[#This Row],[200D EMA]]</f>
        <v>-0.14720542305183054</v>
      </c>
      <c r="V672">
        <v>0.39092699078668303</v>
      </c>
      <c r="W672">
        <v>460.05</v>
      </c>
      <c r="X672">
        <v>474.8</v>
      </c>
      <c r="Y672">
        <v>460.05</v>
      </c>
      <c r="Z672">
        <v>493.6</v>
      </c>
      <c r="AA672">
        <v>460.05</v>
      </c>
      <c r="AB672">
        <v>545.54999999999995</v>
      </c>
      <c r="AC672" s="1">
        <f>(Table2[[#This Row],[Close Price]]/Table2[[#This Row],[Day Low]])-1</f>
        <v>5.3255080969458746E-3</v>
      </c>
      <c r="AD672" s="1">
        <f>(Table2[[#This Row],[Day High]]/Table2[[#This Row],[Close Price]])-1</f>
        <v>2.6594594594594678E-2</v>
      </c>
      <c r="AE672" s="1">
        <f>(Table2[[#This Row],[Close Price]]/Table2[[#This Row],[Current Week Low]])-1</f>
        <v>5.3255080969458746E-3</v>
      </c>
      <c r="AF672" s="1">
        <f>(Table2[[#This Row],[Current Week High]]/Table2[[#This Row],[Close Price]])-1</f>
        <v>6.7243243243243267E-2</v>
      </c>
      <c r="AG672" s="1">
        <f>(Table2[[#This Row],[Close Price]]/Table2[[#This Row],[Current Month Low]])-1</f>
        <v>5.3255080969458746E-3</v>
      </c>
      <c r="AH672" s="1">
        <f>(Table2[[#This Row],[Current Month High]]/Table2[[#This Row],[Close Price]])-1</f>
        <v>0.17956756756756742</v>
      </c>
      <c r="AI672">
        <v>53.383783783783699</v>
      </c>
      <c r="AJ672">
        <v>0.53255080969458701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0.02</v>
      </c>
      <c r="AM672" t="s">
        <v>3150</v>
      </c>
      <c r="AN672">
        <v>-12.88</v>
      </c>
      <c r="AO672" t="s">
        <v>3149</v>
      </c>
      <c r="AP672">
        <v>-6.6261060477320003E-3</v>
      </c>
      <c r="AQ672">
        <f>(Table2[[#This Row],[Sharpe Ratio]]-AVERAGE(Table2[Sharpe Ratio]))/_xlfn.STDEV.P(Table2[Sharpe Ratio])</f>
        <v>-0.73168166877224172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558</v>
      </c>
      <c r="AT672">
        <f>_xlfn.RANK.AVG(Table2[[#This Row],[6M Return vs Nifty Z-Score]],Table2[6M Return vs Nifty Z-Score])</f>
        <v>660</v>
      </c>
      <c r="AU672">
        <f>_xlfn.RANK.AVG(Table2[[#This Row],[Sharpe Ratio Z-Score]],Table2[Sharpe Ratio Z-Score])</f>
        <v>574</v>
      </c>
      <c r="AV672">
        <f>(Table2[[#This Row],[Rank 1Y]]+Table2[[#This Row],[Rank 6M]]+Table2[[#This Row],[Rank Sharpe]])/3</f>
        <v>597.33333333333337</v>
      </c>
    </row>
    <row r="673" spans="1:48" x14ac:dyDescent="0.3">
      <c r="A673" t="s">
        <v>1525</v>
      </c>
      <c r="B673" t="s">
        <v>1526</v>
      </c>
      <c r="C673" t="s">
        <v>3104</v>
      </c>
      <c r="D673" t="s">
        <v>24</v>
      </c>
      <c r="E673">
        <v>6323.9648794280001</v>
      </c>
      <c r="F673">
        <v>33.590000000000003</v>
      </c>
      <c r="G673">
        <v>-57.559693624163899</v>
      </c>
      <c r="H673">
        <f>(Table2[[#This Row],[1Y Return vs Nifty]]-AVERAGE(Table2[1Y Return vs Nifty]))/_xlfn.STDEV.P(Table2[1Y Return vs Nifty])</f>
        <v>-1.4918091724407863</v>
      </c>
      <c r="I673">
        <v>-8.7321391397040404</v>
      </c>
      <c r="J673">
        <f>(Table2[[#This Row],[1M Return vs Nifty]]-AVERAGE(Table2[1M Return vs Nifty]))/_xlfn.STDEV.P(Table2[1M Return vs Nifty])</f>
        <v>-0.70150359161146758</v>
      </c>
      <c r="K673">
        <v>-40.0862805710806</v>
      </c>
      <c r="L673">
        <f>(Table2[[#This Row],[6M Return vs Nifty]]-AVERAGE(Table2[6M Return vs Nifty]))/_xlfn.STDEV.P(Table2[6M Return vs Nifty])</f>
        <v>-1.4320070056307594</v>
      </c>
      <c r="M673">
        <v>-1.06423719482746</v>
      </c>
      <c r="N673">
        <f>(Table2[[#This Row],[1W Return vs Nifty]]-AVERAGE(Table2[1W Return vs Nifty]))/_xlfn.STDEV.P(Table2[1W Return vs Nifty])</f>
        <v>-0.55344020261433313</v>
      </c>
      <c r="O673">
        <v>36.17</v>
      </c>
      <c r="P673">
        <v>38.826290634462602</v>
      </c>
      <c r="Q673">
        <v>44.2776114710814</v>
      </c>
      <c r="R673">
        <v>14.344886745394399</v>
      </c>
      <c r="S673" s="1">
        <f>(Table2[[#This Row],[Close Price]]-Table2[[#This Row],[20D EMA]])/Table2[[#This Row],[20D EMA]]</f>
        <v>-7.1329831351949077E-2</v>
      </c>
      <c r="T673" s="1">
        <f>(Table2[[#This Row],[Close Price]]-Table2[[#This Row],[50D EMA]])/Table2[[#This Row],[50D EMA]]</f>
        <v>-0.13486456081423381</v>
      </c>
      <c r="U673" s="1">
        <f>(Table2[[#This Row],[Close Price]]-Table2[[#This Row],[200D EMA]])/Table2[[#This Row],[200D EMA]]</f>
        <v>-0.24137732628287076</v>
      </c>
      <c r="V673">
        <v>0.81228821518141203</v>
      </c>
      <c r="W673">
        <v>32.6</v>
      </c>
      <c r="X673">
        <v>33.65</v>
      </c>
      <c r="Y673">
        <v>32.6</v>
      </c>
      <c r="Z673">
        <v>34.590000000000003</v>
      </c>
      <c r="AA673">
        <v>32.6</v>
      </c>
      <c r="AB673">
        <v>40.1</v>
      </c>
      <c r="AC673" s="1">
        <f>(Table2[[#This Row],[Close Price]]/Table2[[#This Row],[Day Low]])-1</f>
        <v>3.036809815950936E-2</v>
      </c>
      <c r="AD673" s="1">
        <f>(Table2[[#This Row],[Day High]]/Table2[[#This Row],[Close Price]])-1</f>
        <v>1.7862459065196568E-3</v>
      </c>
      <c r="AE673" s="1">
        <f>(Table2[[#This Row],[Close Price]]/Table2[[#This Row],[Current Week Low]])-1</f>
        <v>3.036809815950936E-2</v>
      </c>
      <c r="AF673" s="1">
        <f>(Table2[[#This Row],[Current Week High]]/Table2[[#This Row],[Close Price]])-1</f>
        <v>2.9770765108663388E-2</v>
      </c>
      <c r="AG673" s="1">
        <f>(Table2[[#This Row],[Close Price]]/Table2[[#This Row],[Current Month Low]])-1</f>
        <v>3.036809815950936E-2</v>
      </c>
      <c r="AH673" s="1">
        <f>(Table2[[#This Row],[Current Month High]]/Table2[[#This Row],[Close Price]])-1</f>
        <v>0.19380768085739786</v>
      </c>
      <c r="AI673">
        <v>87.555820184578707</v>
      </c>
      <c r="AJ673">
        <v>0.47861202512713402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-0.24</v>
      </c>
      <c r="AM673" t="s">
        <v>3149</v>
      </c>
      <c r="AN673">
        <v>-15.92</v>
      </c>
      <c r="AO673" t="s">
        <v>3149</v>
      </c>
      <c r="AP673">
        <v>5.8484626434323998E-2</v>
      </c>
      <c r="AQ673">
        <f>(Table2[[#This Row],[Sharpe Ratio]]-AVERAGE(Table2[Sharpe Ratio]))/_xlfn.STDEV.P(Table2[Sharpe Ratio])</f>
        <v>2.6632302671092359E-2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727</v>
      </c>
      <c r="AT673">
        <f>_xlfn.RANK.AVG(Table2[[#This Row],[6M Return vs Nifty Z-Score]],Table2[6M Return vs Nifty Z-Score])</f>
        <v>724</v>
      </c>
      <c r="AU673">
        <f>_xlfn.RANK.AVG(Table2[[#This Row],[Sharpe Ratio Z-Score]],Table2[Sharpe Ratio Z-Score])</f>
        <v>347</v>
      </c>
      <c r="AV673">
        <f>(Table2[[#This Row],[Rank 1Y]]+Table2[[#This Row],[Rank 6M]]+Table2[[#This Row],[Rank Sharpe]])/3</f>
        <v>599.33333333333337</v>
      </c>
    </row>
    <row r="674" spans="1:48" x14ac:dyDescent="0.3">
      <c r="A674" t="s">
        <v>1350</v>
      </c>
      <c r="B674" t="s">
        <v>1351</v>
      </c>
      <c r="C674" t="s">
        <v>3118</v>
      </c>
      <c r="D674" t="s">
        <v>490</v>
      </c>
      <c r="E674">
        <v>7969.0518447599998</v>
      </c>
      <c r="F674">
        <v>725.3</v>
      </c>
      <c r="G674">
        <v>-39.853985352973403</v>
      </c>
      <c r="H674">
        <f>(Table2[[#This Row],[1Y Return vs Nifty]]-AVERAGE(Table2[1Y Return vs Nifty]))/_xlfn.STDEV.P(Table2[1Y Return vs Nifty])</f>
        <v>-1.1316990842896966</v>
      </c>
      <c r="I674">
        <v>5.9053992443573398</v>
      </c>
      <c r="J674">
        <f>(Table2[[#This Row],[1M Return vs Nifty]]-AVERAGE(Table2[1M Return vs Nifty]))/_xlfn.STDEV.P(Table2[1M Return vs Nifty])</f>
        <v>0.84360640333536063</v>
      </c>
      <c r="K674">
        <v>-11.260382129348899</v>
      </c>
      <c r="L674">
        <f>(Table2[[#This Row],[6M Return vs Nifty]]-AVERAGE(Table2[6M Return vs Nifty]))/_xlfn.STDEV.P(Table2[6M Return vs Nifty])</f>
        <v>-0.45679136215001998</v>
      </c>
      <c r="M674">
        <v>2.0714466635563902</v>
      </c>
      <c r="N674">
        <f>(Table2[[#This Row],[1W Return vs Nifty]]-AVERAGE(Table2[1W Return vs Nifty]))/_xlfn.STDEV.P(Table2[1W Return vs Nifty])</f>
        <v>0.21126340067692209</v>
      </c>
      <c r="O674">
        <v>728.56</v>
      </c>
      <c r="P674">
        <v>737.67498848447894</v>
      </c>
      <c r="Q674">
        <v>796.96680996801399</v>
      </c>
      <c r="R674">
        <v>47.4463442661865</v>
      </c>
      <c r="S674" s="1">
        <f>(Table2[[#This Row],[Close Price]]-Table2[[#This Row],[20D EMA]])/Table2[[#This Row],[20D EMA]]</f>
        <v>-4.4745799934116492E-3</v>
      </c>
      <c r="T674" s="1">
        <f>(Table2[[#This Row],[Close Price]]-Table2[[#This Row],[50D EMA]])/Table2[[#This Row],[50D EMA]]</f>
        <v>-1.6775664998352275E-2</v>
      </c>
      <c r="U674" s="1">
        <f>(Table2[[#This Row],[Close Price]]-Table2[[#This Row],[200D EMA]])/Table2[[#This Row],[200D EMA]]</f>
        <v>-8.9924459929379447E-2</v>
      </c>
      <c r="V674">
        <v>1.3690392966386</v>
      </c>
      <c r="W674">
        <v>710.8</v>
      </c>
      <c r="X674">
        <v>731.05</v>
      </c>
      <c r="Y674">
        <v>710.25</v>
      </c>
      <c r="Z674">
        <v>738.9</v>
      </c>
      <c r="AA674">
        <v>702</v>
      </c>
      <c r="AB674">
        <v>744.8</v>
      </c>
      <c r="AC674" s="1">
        <f>(Table2[[#This Row],[Close Price]]/Table2[[#This Row],[Day Low]])-1</f>
        <v>2.039954980303893E-2</v>
      </c>
      <c r="AD674" s="1">
        <f>(Table2[[#This Row],[Day High]]/Table2[[#This Row],[Close Price]])-1</f>
        <v>7.9277540328139828E-3</v>
      </c>
      <c r="AE674" s="1">
        <f>(Table2[[#This Row],[Close Price]]/Table2[[#This Row],[Current Week Low]])-1</f>
        <v>2.118972192889812E-2</v>
      </c>
      <c r="AF674" s="1">
        <f>(Table2[[#This Row],[Current Week High]]/Table2[[#This Row],[Close Price]])-1</f>
        <v>1.8750861712394817E-2</v>
      </c>
      <c r="AG674" s="1">
        <f>(Table2[[#This Row],[Close Price]]/Table2[[#This Row],[Current Month Low]])-1</f>
        <v>3.3190883190883147E-2</v>
      </c>
      <c r="AH674" s="1">
        <f>(Table2[[#This Row],[Current Month High]]/Table2[[#This Row],[Close Price]])-1</f>
        <v>2.6885426719977845E-2</v>
      </c>
      <c r="AI674">
        <v>52.529987591341502</v>
      </c>
      <c r="AJ674">
        <v>7.8032104637336399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0.09</v>
      </c>
      <c r="AM674" t="s">
        <v>3150</v>
      </c>
      <c r="AN674">
        <v>-1.33</v>
      </c>
      <c r="AO674" t="s">
        <v>3149</v>
      </c>
      <c r="AP674">
        <v>-3.9374996126535999E-2</v>
      </c>
      <c r="AQ674">
        <f>(Table2[[#This Row],[Sharpe Ratio]]-AVERAGE(Table2[Sharpe Ratio]))/_xlfn.STDEV.P(Table2[Sharpe Ratio])</f>
        <v>-1.113092535296637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688</v>
      </c>
      <c r="AT674">
        <f>_xlfn.RANK.AVG(Table2[[#This Row],[6M Return vs Nifty Z-Score]],Table2[6M Return vs Nifty Z-Score])</f>
        <v>472</v>
      </c>
      <c r="AU674">
        <f>_xlfn.RANK.AVG(Table2[[#This Row],[Sharpe Ratio Z-Score]],Table2[Sharpe Ratio Z-Score])</f>
        <v>640</v>
      </c>
      <c r="AV674">
        <f>(Table2[[#This Row],[Rank 1Y]]+Table2[[#This Row],[Rank 6M]]+Table2[[#This Row],[Rank Sharpe]])/3</f>
        <v>600</v>
      </c>
    </row>
    <row r="675" spans="1:48" x14ac:dyDescent="0.3">
      <c r="A675" t="s">
        <v>1511</v>
      </c>
      <c r="B675" t="s">
        <v>1512</v>
      </c>
      <c r="C675" t="s">
        <v>3118</v>
      </c>
      <c r="D675" t="s">
        <v>490</v>
      </c>
      <c r="E675">
        <v>6429.8164450000004</v>
      </c>
      <c r="F675">
        <v>1984.45</v>
      </c>
      <c r="G675">
        <v>-19.727164102555001</v>
      </c>
      <c r="H675">
        <f>(Table2[[#This Row],[1Y Return vs Nifty]]-AVERAGE(Table2[1Y Return vs Nifty]))/_xlfn.STDEV.P(Table2[1Y Return vs Nifty])</f>
        <v>-0.72234684242074876</v>
      </c>
      <c r="I675">
        <v>-2.7693479916847599</v>
      </c>
      <c r="J675">
        <f>(Table2[[#This Row],[1M Return vs Nifty]]-AVERAGE(Table2[1M Return vs Nifty]))/_xlfn.STDEV.P(Table2[1M Return vs Nifty])</f>
        <v>-7.2082991039915306E-2</v>
      </c>
      <c r="K675">
        <v>-15.964023492237001</v>
      </c>
      <c r="L675">
        <f>(Table2[[#This Row],[6M Return vs Nifty]]-AVERAGE(Table2[6M Return vs Nifty]))/_xlfn.STDEV.P(Table2[6M Return vs Nifty])</f>
        <v>-0.61592134200767379</v>
      </c>
      <c r="M675">
        <v>0.55679144339577702</v>
      </c>
      <c r="N675">
        <f>(Table2[[#This Row],[1W Return vs Nifty]]-AVERAGE(Table2[1W Return vs Nifty]))/_xlfn.STDEV.P(Table2[1W Return vs Nifty])</f>
        <v>-0.15811768393206826</v>
      </c>
      <c r="O675">
        <v>2067.75</v>
      </c>
      <c r="P675">
        <v>2139.66937788937</v>
      </c>
      <c r="Q675">
        <v>2221.05581172457</v>
      </c>
      <c r="R675">
        <v>33.198323296736298</v>
      </c>
      <c r="S675" s="1">
        <f>(Table2[[#This Row],[Close Price]]-Table2[[#This Row],[20D EMA]])/Table2[[#This Row],[20D EMA]]</f>
        <v>-4.0285334300568229E-2</v>
      </c>
      <c r="T675" s="1">
        <f>(Table2[[#This Row],[Close Price]]-Table2[[#This Row],[50D EMA]])/Table2[[#This Row],[50D EMA]]</f>
        <v>-7.254362729744851E-2</v>
      </c>
      <c r="U675" s="1">
        <f>(Table2[[#This Row],[Close Price]]-Table2[[#This Row],[200D EMA]])/Table2[[#This Row],[200D EMA]]</f>
        <v>-0.10652853047436664</v>
      </c>
      <c r="V675">
        <v>0.59416852565010203</v>
      </c>
      <c r="W675">
        <v>1973</v>
      </c>
      <c r="X675">
        <v>1997.95</v>
      </c>
      <c r="Y675">
        <v>1950.05</v>
      </c>
      <c r="Z675">
        <v>2033</v>
      </c>
      <c r="AA675">
        <v>1950.05</v>
      </c>
      <c r="AB675">
        <v>2169</v>
      </c>
      <c r="AC675" s="1">
        <f>(Table2[[#This Row],[Close Price]]/Table2[[#This Row],[Day Low]])-1</f>
        <v>5.8033451596553043E-3</v>
      </c>
      <c r="AD675" s="1">
        <f>(Table2[[#This Row],[Day High]]/Table2[[#This Row],[Close Price]])-1</f>
        <v>6.8028924891028186E-3</v>
      </c>
      <c r="AE675" s="1">
        <f>(Table2[[#This Row],[Close Price]]/Table2[[#This Row],[Current Week Low]])-1</f>
        <v>1.7640573318632891E-2</v>
      </c>
      <c r="AF675" s="1">
        <f>(Table2[[#This Row],[Current Week High]]/Table2[[#This Row],[Close Price]])-1</f>
        <v>2.4465217062662248E-2</v>
      </c>
      <c r="AG675" s="1">
        <f>(Table2[[#This Row],[Close Price]]/Table2[[#This Row],[Current Month Low]])-1</f>
        <v>1.7640573318632891E-2</v>
      </c>
      <c r="AH675" s="1">
        <f>(Table2[[#This Row],[Current Month High]]/Table2[[#This Row],[Close Price]])-1</f>
        <v>9.2998059915845754E-2</v>
      </c>
      <c r="AI675">
        <v>37.821562649600601</v>
      </c>
      <c r="AJ675">
        <v>1.76405733186328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0.05</v>
      </c>
      <c r="AM675" t="s">
        <v>3150</v>
      </c>
      <c r="AN675">
        <v>-7.85</v>
      </c>
      <c r="AO675" t="s">
        <v>3149</v>
      </c>
      <c r="AP675">
        <v>-8.1852877517968006E-2</v>
      </c>
      <c r="AQ675">
        <f>(Table2[[#This Row],[Sharpe Ratio]]-AVERAGE(Table2[Sharpe Ratio]))/_xlfn.STDEV.P(Table2[Sharpe Ratio])</f>
        <v>-1.6078123719274557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577</v>
      </c>
      <c r="AT675">
        <f>_xlfn.RANK.AVG(Table2[[#This Row],[6M Return vs Nifty Z-Score]],Table2[6M Return vs Nifty Z-Score])</f>
        <v>528</v>
      </c>
      <c r="AU675">
        <f>_xlfn.RANK.AVG(Table2[[#This Row],[Sharpe Ratio Z-Score]],Table2[Sharpe Ratio Z-Score])</f>
        <v>696</v>
      </c>
      <c r="AV675">
        <f>(Table2[[#This Row],[Rank 1Y]]+Table2[[#This Row],[Rank 6M]]+Table2[[#This Row],[Rank Sharpe]])/3</f>
        <v>600.33333333333337</v>
      </c>
    </row>
    <row r="676" spans="1:48" x14ac:dyDescent="0.3">
      <c r="A676" t="s">
        <v>1163</v>
      </c>
      <c r="B676" t="s">
        <v>1164</v>
      </c>
      <c r="C676" t="s">
        <v>568</v>
      </c>
      <c r="D676" t="s">
        <v>568</v>
      </c>
      <c r="E676">
        <v>9965.2374848069994</v>
      </c>
      <c r="F676">
        <v>20.07</v>
      </c>
      <c r="G676">
        <v>-18.0277404288443</v>
      </c>
      <c r="H676">
        <f>(Table2[[#This Row],[1Y Return vs Nifty]]-AVERAGE(Table2[1Y Return vs Nifty]))/_xlfn.STDEV.P(Table2[1Y Return vs Nifty])</f>
        <v>-0.6877828701936799</v>
      </c>
      <c r="I676">
        <v>-6.6395968542737096</v>
      </c>
      <c r="J676">
        <f>(Table2[[#This Row],[1M Return vs Nifty]]-AVERAGE(Table2[1M Return vs Nifty]))/_xlfn.STDEV.P(Table2[1M Return vs Nifty])</f>
        <v>-0.48061891037381632</v>
      </c>
      <c r="K676">
        <v>-28.333949555302699</v>
      </c>
      <c r="L676">
        <f>(Table2[[#This Row],[6M Return vs Nifty]]-AVERAGE(Table2[6M Return vs Nifty]))/_xlfn.STDEV.P(Table2[6M Return vs Nifty])</f>
        <v>-1.0344111743293436</v>
      </c>
      <c r="M676">
        <v>1.65828017992859</v>
      </c>
      <c r="N676">
        <f>(Table2[[#This Row],[1W Return vs Nifty]]-AVERAGE(Table2[1W Return vs Nifty]))/_xlfn.STDEV.P(Table2[1W Return vs Nifty])</f>
        <v>0.11050391309509723</v>
      </c>
      <c r="O676">
        <v>21.66</v>
      </c>
      <c r="P676">
        <v>23.2263603963289</v>
      </c>
      <c r="Q676">
        <v>24.850788044626999</v>
      </c>
      <c r="R676">
        <v>25.429091988530601</v>
      </c>
      <c r="S676" s="1">
        <f>(Table2[[#This Row],[Close Price]]-Table2[[#This Row],[20D EMA]])/Table2[[#This Row],[20D EMA]]</f>
        <v>-7.3407202216066475E-2</v>
      </c>
      <c r="T676" s="1">
        <f>(Table2[[#This Row],[Close Price]]-Table2[[#This Row],[50D EMA]])/Table2[[#This Row],[50D EMA]]</f>
        <v>-0.13589560923319635</v>
      </c>
      <c r="U676" s="1">
        <f>(Table2[[#This Row],[Close Price]]-Table2[[#This Row],[200D EMA]])/Table2[[#This Row],[200D EMA]]</f>
        <v>-0.19237973604867853</v>
      </c>
      <c r="V676">
        <v>0.28212639753407398</v>
      </c>
      <c r="W676">
        <v>19.97</v>
      </c>
      <c r="X676">
        <v>20.63</v>
      </c>
      <c r="Y676">
        <v>19.97</v>
      </c>
      <c r="Z676">
        <v>21.49</v>
      </c>
      <c r="AA676">
        <v>19.97</v>
      </c>
      <c r="AB676">
        <v>23.1</v>
      </c>
      <c r="AC676" s="1">
        <f>(Table2[[#This Row],[Close Price]]/Table2[[#This Row],[Day Low]])-1</f>
        <v>5.0075112669003552E-3</v>
      </c>
      <c r="AD676" s="1">
        <f>(Table2[[#This Row],[Day High]]/Table2[[#This Row],[Close Price]])-1</f>
        <v>2.7902341803687003E-2</v>
      </c>
      <c r="AE676" s="1">
        <f>(Table2[[#This Row],[Close Price]]/Table2[[#This Row],[Current Week Low]])-1</f>
        <v>5.0075112669003552E-3</v>
      </c>
      <c r="AF676" s="1">
        <f>(Table2[[#This Row],[Current Week High]]/Table2[[#This Row],[Close Price]])-1</f>
        <v>7.075236671649221E-2</v>
      </c>
      <c r="AG676" s="1">
        <f>(Table2[[#This Row],[Close Price]]/Table2[[#This Row],[Current Month Low]])-1</f>
        <v>5.0075112669003552E-3</v>
      </c>
      <c r="AH676" s="1">
        <f>(Table2[[#This Row],[Current Month High]]/Table2[[#This Row],[Close Price]])-1</f>
        <v>0.15097159940209282</v>
      </c>
      <c r="AI676">
        <v>94.569008470353694</v>
      </c>
      <c r="AJ676">
        <v>2.92307692307691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-0.18</v>
      </c>
      <c r="AM676" t="s">
        <v>3149</v>
      </c>
      <c r="AN676">
        <v>-12.05</v>
      </c>
      <c r="AO676" t="s">
        <v>3149</v>
      </c>
      <c r="AP676">
        <v>-7.3149995004819996E-3</v>
      </c>
      <c r="AQ676">
        <f>(Table2[[#This Row],[Sharpe Ratio]]-AVERAGE(Table2[Sharpe Ratio]))/_xlfn.STDEV.P(Table2[Sharpe Ratio])</f>
        <v>-0.73970488568506221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557</v>
      </c>
      <c r="AT676">
        <f>_xlfn.RANK.AVG(Table2[[#This Row],[6M Return vs Nifty Z-Score]],Table2[6M Return vs Nifty Z-Score])</f>
        <v>669</v>
      </c>
      <c r="AU676">
        <f>_xlfn.RANK.AVG(Table2[[#This Row],[Sharpe Ratio Z-Score]],Table2[Sharpe Ratio Z-Score])</f>
        <v>576</v>
      </c>
      <c r="AV676">
        <f>(Table2[[#This Row],[Rank 1Y]]+Table2[[#This Row],[Rank 6M]]+Table2[[#This Row],[Rank Sharpe]])/3</f>
        <v>600.66666666666663</v>
      </c>
    </row>
    <row r="677" spans="1:48" x14ac:dyDescent="0.3">
      <c r="A677" t="s">
        <v>1743</v>
      </c>
      <c r="B677" t="s">
        <v>1744</v>
      </c>
      <c r="C677" t="s">
        <v>3115</v>
      </c>
      <c r="D677" t="s">
        <v>1207</v>
      </c>
      <c r="E677">
        <v>4568.7147674999997</v>
      </c>
      <c r="F677">
        <v>2729.7</v>
      </c>
      <c r="G677">
        <v>-9.5470346306486302</v>
      </c>
      <c r="H677">
        <f>(Table2[[#This Row],[1Y Return vs Nifty]]-AVERAGE(Table2[1Y Return vs Nifty]))/_xlfn.STDEV.P(Table2[1Y Return vs Nifty])</f>
        <v>-0.51529681847549247</v>
      </c>
      <c r="I677">
        <v>-3.5835988411819502</v>
      </c>
      <c r="J677">
        <f>(Table2[[#This Row],[1M Return vs Nifty]]-AVERAGE(Table2[1M Return vs Nifty]))/_xlfn.STDEV.P(Table2[1M Return vs Nifty])</f>
        <v>-0.15803372216298381</v>
      </c>
      <c r="K677">
        <v>-23.9139856583502</v>
      </c>
      <c r="L677">
        <f>(Table2[[#This Row],[6M Return vs Nifty]]-AVERAGE(Table2[6M Return vs Nifty]))/_xlfn.STDEV.P(Table2[6M Return vs Nifty])</f>
        <v>-0.8848783524941044</v>
      </c>
      <c r="M677">
        <v>0.30099160746468401</v>
      </c>
      <c r="N677">
        <f>(Table2[[#This Row],[1W Return vs Nifty]]-AVERAGE(Table2[1W Return vs Nifty]))/_xlfn.STDEV.P(Table2[1W Return vs Nifty])</f>
        <v>-0.22049994728901195</v>
      </c>
      <c r="O677">
        <v>2781.98</v>
      </c>
      <c r="P677">
        <v>2902.7633038205199</v>
      </c>
      <c r="Q677">
        <v>2964.8319718774401</v>
      </c>
      <c r="R677">
        <v>44.869670396608001</v>
      </c>
      <c r="S677" s="1">
        <f>(Table2[[#This Row],[Close Price]]-Table2[[#This Row],[20D EMA]])/Table2[[#This Row],[20D EMA]]</f>
        <v>-1.8792370901300585E-2</v>
      </c>
      <c r="T677" s="1">
        <f>(Table2[[#This Row],[Close Price]]-Table2[[#This Row],[50D EMA]])/Table2[[#This Row],[50D EMA]]</f>
        <v>-5.9620191419927339E-2</v>
      </c>
      <c r="U677" s="1">
        <f>(Table2[[#This Row],[Close Price]]-Table2[[#This Row],[200D EMA]])/Table2[[#This Row],[200D EMA]]</f>
        <v>-7.9307014396686401E-2</v>
      </c>
      <c r="V677">
        <v>1.9107091013184001</v>
      </c>
      <c r="W677">
        <v>2670.7</v>
      </c>
      <c r="X677">
        <v>2740.15</v>
      </c>
      <c r="Y677">
        <v>2650</v>
      </c>
      <c r="Z677">
        <v>2762.1</v>
      </c>
      <c r="AA677">
        <v>2539.6999999999998</v>
      </c>
      <c r="AB677">
        <v>2880</v>
      </c>
      <c r="AC677" s="1">
        <f>(Table2[[#This Row],[Close Price]]/Table2[[#This Row],[Day Low]])-1</f>
        <v>2.2091586475455838E-2</v>
      </c>
      <c r="AD677" s="1">
        <f>(Table2[[#This Row],[Day High]]/Table2[[#This Row],[Close Price]])-1</f>
        <v>3.8282595156977628E-3</v>
      </c>
      <c r="AE677" s="1">
        <f>(Table2[[#This Row],[Close Price]]/Table2[[#This Row],[Current Week Low]])-1</f>
        <v>3.0075471698113088E-2</v>
      </c>
      <c r="AF677" s="1">
        <f>(Table2[[#This Row],[Current Week High]]/Table2[[#This Row],[Close Price]])-1</f>
        <v>1.1869436201780381E-2</v>
      </c>
      <c r="AG677" s="1">
        <f>(Table2[[#This Row],[Close Price]]/Table2[[#This Row],[Current Month Low]])-1</f>
        <v>7.4811985667598613E-2</v>
      </c>
      <c r="AH677" s="1">
        <f>(Table2[[#This Row],[Current Month High]]/Table2[[#This Row],[Close Price]])-1</f>
        <v>5.5060995713814842E-2</v>
      </c>
      <c r="AI677">
        <v>35.5460306993442</v>
      </c>
      <c r="AJ677">
        <v>12.664836865674699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</v>
      </c>
      <c r="AM677">
        <v>0</v>
      </c>
      <c r="AN677">
        <v>-1.77</v>
      </c>
      <c r="AO677" t="s">
        <v>3149</v>
      </c>
      <c r="AP677">
        <v>-6.6589729246698995E-2</v>
      </c>
      <c r="AQ677">
        <f>(Table2[[#This Row],[Sharpe Ratio]]-AVERAGE(Table2[Sharpe Ratio]))/_xlfn.STDEV.P(Table2[Sharpe Ratio])</f>
        <v>-1.4300496876341369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495</v>
      </c>
      <c r="AT677">
        <f>_xlfn.RANK.AVG(Table2[[#This Row],[6M Return vs Nifty Z-Score]],Table2[6M Return vs Nifty Z-Score])</f>
        <v>627</v>
      </c>
      <c r="AU677">
        <f>_xlfn.RANK.AVG(Table2[[#This Row],[Sharpe Ratio Z-Score]],Table2[Sharpe Ratio Z-Score])</f>
        <v>684</v>
      </c>
      <c r="AV677">
        <f>(Table2[[#This Row],[Rank 1Y]]+Table2[[#This Row],[Rank 6M]]+Table2[[#This Row],[Rank Sharpe]])/3</f>
        <v>602</v>
      </c>
    </row>
    <row r="678" spans="1:48" x14ac:dyDescent="0.3">
      <c r="A678" t="s">
        <v>301</v>
      </c>
      <c r="B678" t="s">
        <v>302</v>
      </c>
      <c r="C678" t="s">
        <v>3110</v>
      </c>
      <c r="D678" t="s">
        <v>303</v>
      </c>
      <c r="E678">
        <v>83759.432213449996</v>
      </c>
      <c r="F678">
        <v>697.25</v>
      </c>
      <c r="G678">
        <v>1.0690073164412099</v>
      </c>
      <c r="H678">
        <f>(Table2[[#This Row],[1Y Return vs Nifty]]-AVERAGE(Table2[1Y Return vs Nifty]))/_xlfn.STDEV.P(Table2[1Y Return vs Nifty])</f>
        <v>-0.29938092610745776</v>
      </c>
      <c r="I678">
        <v>-10.6187025259922</v>
      </c>
      <c r="J678">
        <f>(Table2[[#This Row],[1M Return vs Nifty]]-AVERAGE(Table2[1M Return vs Nifty]))/_xlfn.STDEV.P(Table2[1M Return vs Nifty])</f>
        <v>-0.90064554210695646</v>
      </c>
      <c r="K678">
        <v>-37.951978559439297</v>
      </c>
      <c r="L678">
        <f>(Table2[[#This Row],[6M Return vs Nifty]]-AVERAGE(Table2[6M Return vs Nifty]))/_xlfn.STDEV.P(Table2[6M Return vs Nifty])</f>
        <v>-1.3598009401763786</v>
      </c>
      <c r="M678">
        <v>-2.1199831095539099</v>
      </c>
      <c r="N678">
        <f>(Table2[[#This Row],[1W Return vs Nifty]]-AVERAGE(Table2[1W Return vs Nifty]))/_xlfn.STDEV.P(Table2[1W Return vs Nifty])</f>
        <v>-0.81090643378198723</v>
      </c>
      <c r="O678">
        <v>916.59</v>
      </c>
      <c r="P678">
        <v>965.38160086528399</v>
      </c>
      <c r="Q678">
        <v>1022.72976927215</v>
      </c>
      <c r="R678">
        <v>16.7683510174632</v>
      </c>
      <c r="S678" s="1">
        <f>(Table2[[#This Row],[Close Price]]-Table2[[#This Row],[20D EMA]])/Table2[[#This Row],[20D EMA]]</f>
        <v>-0.23930001418300442</v>
      </c>
      <c r="T678" s="1">
        <f>(Table2[[#This Row],[Close Price]]-Table2[[#This Row],[50D EMA]])/Table2[[#This Row],[50D EMA]]</f>
        <v>-0.27774674866907983</v>
      </c>
      <c r="U678" s="1">
        <f>(Table2[[#This Row],[Close Price]]-Table2[[#This Row],[200D EMA]])/Table2[[#This Row],[200D EMA]]</f>
        <v>-0.31824610865075864</v>
      </c>
      <c r="V678">
        <v>2.0488580296209902</v>
      </c>
      <c r="W678">
        <v>697.25</v>
      </c>
      <c r="X678">
        <v>724</v>
      </c>
      <c r="Y678">
        <v>697.25</v>
      </c>
      <c r="Z678">
        <v>889</v>
      </c>
      <c r="AA678">
        <v>697.25</v>
      </c>
      <c r="AB678">
        <v>1090.95</v>
      </c>
      <c r="AC678" s="1">
        <f>(Table2[[#This Row],[Close Price]]/Table2[[#This Row],[Day Low]])-1</f>
        <v>0</v>
      </c>
      <c r="AD678" s="1">
        <f>(Table2[[#This Row],[Day High]]/Table2[[#This Row],[Close Price]])-1</f>
        <v>3.836500537827181E-2</v>
      </c>
      <c r="AE678" s="1">
        <f>(Table2[[#This Row],[Close Price]]/Table2[[#This Row],[Current Week Low]])-1</f>
        <v>0</v>
      </c>
      <c r="AF678" s="1">
        <f>(Table2[[#This Row],[Current Week High]]/Table2[[#This Row],[Close Price]])-1</f>
        <v>0.27500896378630335</v>
      </c>
      <c r="AG678" s="1">
        <f>(Table2[[#This Row],[Close Price]]/Table2[[#This Row],[Current Month Low]])-1</f>
        <v>0</v>
      </c>
      <c r="AH678" s="1">
        <f>(Table2[[#This Row],[Current Month High]]/Table2[[#This Row],[Close Price]])-1</f>
        <v>0.56464682681964873</v>
      </c>
      <c r="AI678">
        <v>93.330942990319102</v>
      </c>
      <c r="AJ678">
        <v>0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-0.18</v>
      </c>
      <c r="AM678" t="s">
        <v>3149</v>
      </c>
      <c r="AN678">
        <v>-28.76</v>
      </c>
      <c r="AO678" t="s">
        <v>3149</v>
      </c>
      <c r="AP678">
        <v>-6.5376787616755E-2</v>
      </c>
      <c r="AQ678">
        <f>(Table2[[#This Row],[Sharpe Ratio]]-AVERAGE(Table2[Sharpe Ratio]))/_xlfn.STDEV.P(Table2[Sharpe Ratio])</f>
        <v>-1.4159231289322323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414</v>
      </c>
      <c r="AT678">
        <f>_xlfn.RANK.AVG(Table2[[#This Row],[6M Return vs Nifty Z-Score]],Table2[6M Return vs Nifty Z-Score])</f>
        <v>715</v>
      </c>
      <c r="AU678">
        <f>_xlfn.RANK.AVG(Table2[[#This Row],[Sharpe Ratio Z-Score]],Table2[Sharpe Ratio Z-Score])</f>
        <v>681</v>
      </c>
      <c r="AV678">
        <f>(Table2[[#This Row],[Rank 1Y]]+Table2[[#This Row],[Rank 6M]]+Table2[[#This Row],[Rank Sharpe]])/3</f>
        <v>603.33333333333337</v>
      </c>
    </row>
    <row r="679" spans="1:48" x14ac:dyDescent="0.3">
      <c r="A679" t="s">
        <v>2001</v>
      </c>
      <c r="B679" t="s">
        <v>2002</v>
      </c>
      <c r="C679" t="s">
        <v>3121</v>
      </c>
      <c r="D679" t="s">
        <v>2003</v>
      </c>
      <c r="E679">
        <v>3205.6592495</v>
      </c>
      <c r="F679">
        <v>18.11</v>
      </c>
      <c r="G679">
        <v>-26.427740428844299</v>
      </c>
      <c r="H679">
        <f>(Table2[[#This Row],[1Y Return vs Nifty]]-AVERAGE(Table2[1Y Return vs Nifty]))/_xlfn.STDEV.P(Table2[1Y Return vs Nifty])</f>
        <v>-0.85862747545531204</v>
      </c>
      <c r="I679">
        <v>-2.3950569330420599</v>
      </c>
      <c r="J679">
        <f>(Table2[[#This Row],[1M Return vs Nifty]]-AVERAGE(Table2[1M Return vs Nifty]))/_xlfn.STDEV.P(Table2[1M Return vs Nifty])</f>
        <v>-3.2573557106830568E-2</v>
      </c>
      <c r="K679">
        <v>-17.405422797507601</v>
      </c>
      <c r="L679">
        <f>(Table2[[#This Row],[6M Return vs Nifty]]-AVERAGE(Table2[6M Return vs Nifty]))/_xlfn.STDEV.P(Table2[6M Return vs Nifty])</f>
        <v>-0.66468565559337422</v>
      </c>
      <c r="M679">
        <v>0.34200883470013899</v>
      </c>
      <c r="N679">
        <f>(Table2[[#This Row],[1W Return vs Nifty]]-AVERAGE(Table2[1W Return vs Nifty]))/_xlfn.STDEV.P(Table2[1W Return vs Nifty])</f>
        <v>-0.21049701877946034</v>
      </c>
      <c r="O679">
        <v>18.91</v>
      </c>
      <c r="P679">
        <v>19.6633740616704</v>
      </c>
      <c r="Q679">
        <v>20.6729368391318</v>
      </c>
      <c r="R679">
        <v>32.389811462374098</v>
      </c>
      <c r="S679" s="1">
        <f>(Table2[[#This Row],[Close Price]]-Table2[[#This Row],[20D EMA]])/Table2[[#This Row],[20D EMA]]</f>
        <v>-4.2305658381808602E-2</v>
      </c>
      <c r="T679" s="1">
        <f>(Table2[[#This Row],[Close Price]]-Table2[[#This Row],[50D EMA]])/Table2[[#This Row],[50D EMA]]</f>
        <v>-7.899834773007626E-2</v>
      </c>
      <c r="U679" s="1">
        <f>(Table2[[#This Row],[Close Price]]-Table2[[#This Row],[200D EMA]])/Table2[[#This Row],[200D EMA]]</f>
        <v>-0.1239754592719704</v>
      </c>
      <c r="V679">
        <v>0.48799576578911003</v>
      </c>
      <c r="W679">
        <v>17.920000000000002</v>
      </c>
      <c r="X679">
        <v>18.32</v>
      </c>
      <c r="Y679">
        <v>17.920000000000002</v>
      </c>
      <c r="Z679">
        <v>18.55</v>
      </c>
      <c r="AA679">
        <v>17.920000000000002</v>
      </c>
      <c r="AB679">
        <v>20.05</v>
      </c>
      <c r="AC679" s="1">
        <f>(Table2[[#This Row],[Close Price]]/Table2[[#This Row],[Day Low]])-1</f>
        <v>1.0602678571428381E-2</v>
      </c>
      <c r="AD679" s="1">
        <f>(Table2[[#This Row],[Day High]]/Table2[[#This Row],[Close Price]])-1</f>
        <v>1.1595803423523066E-2</v>
      </c>
      <c r="AE679" s="1">
        <f>(Table2[[#This Row],[Close Price]]/Table2[[#This Row],[Current Week Low]])-1</f>
        <v>1.0602678571428381E-2</v>
      </c>
      <c r="AF679" s="1">
        <f>(Table2[[#This Row],[Current Week High]]/Table2[[#This Row],[Close Price]])-1</f>
        <v>2.4295969077857693E-2</v>
      </c>
      <c r="AG679" s="1">
        <f>(Table2[[#This Row],[Close Price]]/Table2[[#This Row],[Current Month Low]])-1</f>
        <v>1.0602678571428381E-2</v>
      </c>
      <c r="AH679" s="1">
        <f>(Table2[[#This Row],[Current Month High]]/Table2[[#This Row],[Close Price]])-1</f>
        <v>0.1071231363887355</v>
      </c>
      <c r="AI679">
        <v>54.334621755935899</v>
      </c>
      <c r="AJ679">
        <v>1.28635346756151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</v>
      </c>
      <c r="AM679" t="s">
        <v>3149</v>
      </c>
      <c r="AN679">
        <v>-8.4</v>
      </c>
      <c r="AO679" t="s">
        <v>3149</v>
      </c>
      <c r="AP679">
        <v>-4.3916723305229999E-2</v>
      </c>
      <c r="AQ679">
        <f>(Table2[[#This Row],[Sharpe Ratio]]-AVERAGE(Table2[Sharpe Ratio]))/_xlfn.STDEV.P(Table2[Sharpe Ratio])</f>
        <v>-1.1659878882253838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617</v>
      </c>
      <c r="AT679">
        <f>_xlfn.RANK.AVG(Table2[[#This Row],[6M Return vs Nifty Z-Score]],Table2[6M Return vs Nifty Z-Score])</f>
        <v>551</v>
      </c>
      <c r="AU679">
        <f>_xlfn.RANK.AVG(Table2[[#This Row],[Sharpe Ratio Z-Score]],Table2[Sharpe Ratio Z-Score])</f>
        <v>649</v>
      </c>
      <c r="AV679">
        <f>(Table2[[#This Row],[Rank 1Y]]+Table2[[#This Row],[Rank 6M]]+Table2[[#This Row],[Rank Sharpe]])/3</f>
        <v>605.66666666666663</v>
      </c>
    </row>
    <row r="680" spans="1:48" x14ac:dyDescent="0.3">
      <c r="A680" t="s">
        <v>373</v>
      </c>
      <c r="B680" t="s">
        <v>374</v>
      </c>
      <c r="C680" t="s">
        <v>3116</v>
      </c>
      <c r="D680" t="s">
        <v>111</v>
      </c>
      <c r="E680">
        <v>63508</v>
      </c>
      <c r="F680">
        <v>793.85</v>
      </c>
      <c r="G680">
        <v>-5.1706983243236104</v>
      </c>
      <c r="H680">
        <f>(Table2[[#This Row],[1Y Return vs Nifty]]-AVERAGE(Table2[1Y Return vs Nifty]))/_xlfn.STDEV.P(Table2[1Y Return vs Nifty])</f>
        <v>-0.42628807457712981</v>
      </c>
      <c r="I680">
        <v>-3.6284694004047702</v>
      </c>
      <c r="J680">
        <f>(Table2[[#This Row],[1M Return vs Nifty]]-AVERAGE(Table2[1M Return vs Nifty]))/_xlfn.STDEV.P(Table2[1M Return vs Nifty])</f>
        <v>-0.16277017085503473</v>
      </c>
      <c r="K680">
        <v>-32.481311052500402</v>
      </c>
      <c r="L680">
        <f>(Table2[[#This Row],[6M Return vs Nifty]]-AVERAGE(Table2[6M Return vs Nifty]))/_xlfn.STDEV.P(Table2[6M Return vs Nifty])</f>
        <v>-1.1747215212700486</v>
      </c>
      <c r="M680">
        <v>0.58344023027285397</v>
      </c>
      <c r="N680">
        <f>(Table2[[#This Row],[1W Return vs Nifty]]-AVERAGE(Table2[1W Return vs Nifty]))/_xlfn.STDEV.P(Table2[1W Return vs Nifty])</f>
        <v>-0.15161880704632744</v>
      </c>
      <c r="O680">
        <v>824.86</v>
      </c>
      <c r="P680">
        <v>860.58376349009302</v>
      </c>
      <c r="Q680">
        <v>900.70312628113595</v>
      </c>
      <c r="R680">
        <v>31.310111781115701</v>
      </c>
      <c r="S680" s="1">
        <f>(Table2[[#This Row],[Close Price]]-Table2[[#This Row],[20D EMA]])/Table2[[#This Row],[20D EMA]]</f>
        <v>-3.7594258419610588E-2</v>
      </c>
      <c r="T680" s="1">
        <f>(Table2[[#This Row],[Close Price]]-Table2[[#This Row],[50D EMA]])/Table2[[#This Row],[50D EMA]]</f>
        <v>-7.7544762428998854E-2</v>
      </c>
      <c r="U680" s="1">
        <f>(Table2[[#This Row],[Close Price]]-Table2[[#This Row],[200D EMA]])/Table2[[#This Row],[200D EMA]]</f>
        <v>-0.11863301365713692</v>
      </c>
      <c r="V680">
        <v>0.642759956515636</v>
      </c>
      <c r="W680">
        <v>783</v>
      </c>
      <c r="X680">
        <v>801.3</v>
      </c>
      <c r="Y680">
        <v>783</v>
      </c>
      <c r="Z680">
        <v>815.65</v>
      </c>
      <c r="AA680">
        <v>783</v>
      </c>
      <c r="AB680">
        <v>863.3</v>
      </c>
      <c r="AC680" s="1">
        <f>(Table2[[#This Row],[Close Price]]/Table2[[#This Row],[Day Low]])-1</f>
        <v>1.3856960408684671E-2</v>
      </c>
      <c r="AD680" s="1">
        <f>(Table2[[#This Row],[Day High]]/Table2[[#This Row],[Close Price]])-1</f>
        <v>9.3846444542418084E-3</v>
      </c>
      <c r="AE680" s="1">
        <f>(Table2[[#This Row],[Close Price]]/Table2[[#This Row],[Current Week Low]])-1</f>
        <v>1.3856960408684671E-2</v>
      </c>
      <c r="AF680" s="1">
        <f>(Table2[[#This Row],[Current Week High]]/Table2[[#This Row],[Close Price]])-1</f>
        <v>2.7461107262077178E-2</v>
      </c>
      <c r="AG680" s="1">
        <f>(Table2[[#This Row],[Close Price]]/Table2[[#This Row],[Current Month Low]])-1</f>
        <v>1.3856960408684671E-2</v>
      </c>
      <c r="AH680" s="1">
        <f>(Table2[[#This Row],[Current Month High]]/Table2[[#This Row],[Close Price]])-1</f>
        <v>8.7485041254645068E-2</v>
      </c>
      <c r="AI680">
        <v>43.465390187063001</v>
      </c>
      <c r="AJ680">
        <v>14.7845575477154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-0.12</v>
      </c>
      <c r="AM680" t="s">
        <v>3149</v>
      </c>
      <c r="AN680">
        <v>-4.5599999999999996</v>
      </c>
      <c r="AO680" t="s">
        <v>3149</v>
      </c>
      <c r="AP680">
        <v>-5.2224728276873002E-2</v>
      </c>
      <c r="AQ680">
        <f>(Table2[[#This Row],[Sharpe Ratio]]-AVERAGE(Table2[Sharpe Ratio]))/_xlfn.STDEV.P(Table2[Sharpe Ratio])</f>
        <v>-1.2627473010695538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457</v>
      </c>
      <c r="AT680">
        <f>_xlfn.RANK.AVG(Table2[[#This Row],[6M Return vs Nifty Z-Score]],Table2[6M Return vs Nifty Z-Score])</f>
        <v>694</v>
      </c>
      <c r="AU680">
        <f>_xlfn.RANK.AVG(Table2[[#This Row],[Sharpe Ratio Z-Score]],Table2[Sharpe Ratio Z-Score])</f>
        <v>667</v>
      </c>
      <c r="AV680">
        <f>(Table2[[#This Row],[Rank 1Y]]+Table2[[#This Row],[Rank 6M]]+Table2[[#This Row],[Rank Sharpe]])/3</f>
        <v>606</v>
      </c>
    </row>
    <row r="681" spans="1:48" x14ac:dyDescent="0.3">
      <c r="A681" t="s">
        <v>1541</v>
      </c>
      <c r="B681" t="s">
        <v>1542</v>
      </c>
      <c r="C681" t="s">
        <v>3108</v>
      </c>
      <c r="D681" t="s">
        <v>51</v>
      </c>
      <c r="E681">
        <v>6176.6193844039999</v>
      </c>
      <c r="F681">
        <v>190.33</v>
      </c>
      <c r="G681">
        <v>-39.8857946553196</v>
      </c>
      <c r="H681">
        <f>(Table2[[#This Row],[1Y Return vs Nifty]]-AVERAGE(Table2[1Y Return vs Nifty]))/_xlfn.STDEV.P(Table2[1Y Return vs Nifty])</f>
        <v>-1.1323460423495755</v>
      </c>
      <c r="I681">
        <v>-3.9112668125796199</v>
      </c>
      <c r="J681">
        <f>(Table2[[#This Row],[1M Return vs Nifty]]-AVERAGE(Table2[1M Return vs Nifty]))/_xlfn.STDEV.P(Table2[1M Return vs Nifty])</f>
        <v>-0.19262171396506003</v>
      </c>
      <c r="K681">
        <v>-15.446113030969</v>
      </c>
      <c r="L681">
        <f>(Table2[[#This Row],[6M Return vs Nifty]]-AVERAGE(Table2[6M Return vs Nifty]))/_xlfn.STDEV.P(Table2[6M Return vs Nifty])</f>
        <v>-0.5983997932943933</v>
      </c>
      <c r="M681">
        <v>-1.01223386354484</v>
      </c>
      <c r="N681">
        <f>(Table2[[#This Row],[1W Return vs Nifty]]-AVERAGE(Table2[1W Return vs Nifty]))/_xlfn.STDEV.P(Table2[1W Return vs Nifty])</f>
        <v>-0.54075807756252237</v>
      </c>
      <c r="O681">
        <v>204.32</v>
      </c>
      <c r="P681">
        <v>210.91394276004601</v>
      </c>
      <c r="Q681">
        <v>239.595732998622</v>
      </c>
      <c r="R681">
        <v>22.771691381679599</v>
      </c>
      <c r="S681" s="1">
        <f>(Table2[[#This Row],[Close Price]]-Table2[[#This Row],[20D EMA]])/Table2[[#This Row],[20D EMA]]</f>
        <v>-6.8471025841816663E-2</v>
      </c>
      <c r="T681" s="1">
        <f>(Table2[[#This Row],[Close Price]]-Table2[[#This Row],[50D EMA]])/Table2[[#This Row],[50D EMA]]</f>
        <v>-9.7594035229164905E-2</v>
      </c>
      <c r="U681" s="1">
        <f>(Table2[[#This Row],[Close Price]]-Table2[[#This Row],[200D EMA]])/Table2[[#This Row],[200D EMA]]</f>
        <v>-0.20562024365811779</v>
      </c>
      <c r="V681">
        <v>0.46655723628935802</v>
      </c>
      <c r="W681">
        <v>189.75</v>
      </c>
      <c r="X681">
        <v>196.49</v>
      </c>
      <c r="Y681">
        <v>189.75</v>
      </c>
      <c r="Z681">
        <v>199.76</v>
      </c>
      <c r="AA681">
        <v>189.75</v>
      </c>
      <c r="AB681">
        <v>218.58</v>
      </c>
      <c r="AC681" s="1">
        <f>(Table2[[#This Row],[Close Price]]/Table2[[#This Row],[Day Low]])-1</f>
        <v>3.0566534914362453E-3</v>
      </c>
      <c r="AD681" s="1">
        <f>(Table2[[#This Row],[Day High]]/Table2[[#This Row],[Close Price]])-1</f>
        <v>3.2364840014711183E-2</v>
      </c>
      <c r="AE681" s="1">
        <f>(Table2[[#This Row],[Close Price]]/Table2[[#This Row],[Current Week Low]])-1</f>
        <v>3.0566534914362453E-3</v>
      </c>
      <c r="AF681" s="1">
        <f>(Table2[[#This Row],[Current Week High]]/Table2[[#This Row],[Close Price]])-1</f>
        <v>4.9545526191351774E-2</v>
      </c>
      <c r="AG681" s="1">
        <f>(Table2[[#This Row],[Close Price]]/Table2[[#This Row],[Current Month Low]])-1</f>
        <v>3.0566534914362453E-3</v>
      </c>
      <c r="AH681" s="1">
        <f>(Table2[[#This Row],[Current Month High]]/Table2[[#This Row],[Close Price]])-1</f>
        <v>0.14842641727525874</v>
      </c>
      <c r="AI681">
        <v>148.41065517784801</v>
      </c>
      <c r="AJ681">
        <v>0.30566534914362398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-0.12</v>
      </c>
      <c r="AM681" t="s">
        <v>3149</v>
      </c>
      <c r="AN681">
        <v>-11.86</v>
      </c>
      <c r="AO681" t="s">
        <v>3149</v>
      </c>
      <c r="AP681">
        <v>-2.5576765481632999E-2</v>
      </c>
      <c r="AQ681">
        <f>(Table2[[#This Row],[Sharpe Ratio]]-AVERAGE(Table2[Sharpe Ratio]))/_xlfn.STDEV.P(Table2[Sharpe Ratio])</f>
        <v>-0.95239105521251799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690</v>
      </c>
      <c r="AT681">
        <f>_xlfn.RANK.AVG(Table2[[#This Row],[6M Return vs Nifty Z-Score]],Table2[6M Return vs Nifty Z-Score])</f>
        <v>519</v>
      </c>
      <c r="AU681">
        <f>_xlfn.RANK.AVG(Table2[[#This Row],[Sharpe Ratio Z-Score]],Table2[Sharpe Ratio Z-Score])</f>
        <v>614</v>
      </c>
      <c r="AV681">
        <f>(Table2[[#This Row],[Rank 1Y]]+Table2[[#This Row],[Rank 6M]]+Table2[[#This Row],[Rank Sharpe]])/3</f>
        <v>607.66666666666663</v>
      </c>
    </row>
    <row r="682" spans="1:48" x14ac:dyDescent="0.3">
      <c r="A682" t="s">
        <v>1280</v>
      </c>
      <c r="B682" t="s">
        <v>1281</v>
      </c>
      <c r="C682" t="s">
        <v>3103</v>
      </c>
      <c r="D682" t="s">
        <v>250</v>
      </c>
      <c r="E682">
        <v>8639.8139590299998</v>
      </c>
      <c r="F682">
        <v>1588.1</v>
      </c>
      <c r="G682">
        <v>-44.044803742719502</v>
      </c>
      <c r="H682">
        <f>(Table2[[#This Row],[1Y Return vs Nifty]]-AVERAGE(Table2[1Y Return vs Nifty]))/_xlfn.STDEV.P(Table2[1Y Return vs Nifty])</f>
        <v>-1.2169346454229537</v>
      </c>
      <c r="I682">
        <v>-18.403185860976201</v>
      </c>
      <c r="J682">
        <f>(Table2[[#This Row],[1M Return vs Nifty]]-AVERAGE(Table2[1M Return vs Nifty]))/_xlfn.STDEV.P(Table2[1M Return vs Nifty])</f>
        <v>-1.7223604159328589</v>
      </c>
      <c r="K682">
        <v>-24.260348407250699</v>
      </c>
      <c r="L682">
        <f>(Table2[[#This Row],[6M Return vs Nifty]]-AVERAGE(Table2[6M Return vs Nifty]))/_xlfn.STDEV.P(Table2[6M Return vs Nifty])</f>
        <v>-0.89659623083637141</v>
      </c>
      <c r="M682">
        <v>-6.9206875482008599</v>
      </c>
      <c r="N682">
        <f>(Table2[[#This Row],[1W Return vs Nifty]]-AVERAGE(Table2[1W Return vs Nifty]))/_xlfn.STDEV.P(Table2[1W Return vs Nifty])</f>
        <v>-1.9816609321202729</v>
      </c>
      <c r="O682">
        <v>1871.12</v>
      </c>
      <c r="P682">
        <v>1986.56761592931</v>
      </c>
      <c r="Q682">
        <v>2016.5853791765501</v>
      </c>
      <c r="R682">
        <v>17.486775432915199</v>
      </c>
      <c r="S682" s="1">
        <f>(Table2[[#This Row],[Close Price]]-Table2[[#This Row],[20D EMA]])/Table2[[#This Row],[20D EMA]]</f>
        <v>-0.15125700115438881</v>
      </c>
      <c r="T682" s="1">
        <f>(Table2[[#This Row],[Close Price]]-Table2[[#This Row],[50D EMA]])/Table2[[#This Row],[50D EMA]]</f>
        <v>-0.20058094813093399</v>
      </c>
      <c r="U682" s="1">
        <f>(Table2[[#This Row],[Close Price]]-Table2[[#This Row],[200D EMA]])/Table2[[#This Row],[200D EMA]]</f>
        <v>-0.21248065348540676</v>
      </c>
      <c r="V682">
        <v>1.3032214337768599</v>
      </c>
      <c r="W682">
        <v>1583.4</v>
      </c>
      <c r="X682">
        <v>1635</v>
      </c>
      <c r="Y682">
        <v>1583.4</v>
      </c>
      <c r="Z682">
        <v>1796.65</v>
      </c>
      <c r="AA682">
        <v>1583.4</v>
      </c>
      <c r="AB682">
        <v>2092</v>
      </c>
      <c r="AC682" s="1">
        <f>(Table2[[#This Row],[Close Price]]/Table2[[#This Row],[Day Low]])-1</f>
        <v>2.9682960717443141E-3</v>
      </c>
      <c r="AD682" s="1">
        <f>(Table2[[#This Row],[Day High]]/Table2[[#This Row],[Close Price]])-1</f>
        <v>2.953214533089854E-2</v>
      </c>
      <c r="AE682" s="1">
        <f>(Table2[[#This Row],[Close Price]]/Table2[[#This Row],[Current Week Low]])-1</f>
        <v>2.9682960717443141E-3</v>
      </c>
      <c r="AF682" s="1">
        <f>(Table2[[#This Row],[Current Week High]]/Table2[[#This Row],[Close Price]])-1</f>
        <v>0.13132044581575486</v>
      </c>
      <c r="AG682" s="1">
        <f>(Table2[[#This Row],[Close Price]]/Table2[[#This Row],[Current Month Low]])-1</f>
        <v>2.9682960717443141E-3</v>
      </c>
      <c r="AH682" s="1">
        <f>(Table2[[#This Row],[Current Month High]]/Table2[[#This Row],[Close Price]])-1</f>
        <v>0.31729739940809787</v>
      </c>
      <c r="AI682">
        <v>73.027517158869102</v>
      </c>
      <c r="AJ682">
        <v>0.29682960717443102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-0.22</v>
      </c>
      <c r="AM682" t="s">
        <v>3149</v>
      </c>
      <c r="AN682">
        <v>-18.87</v>
      </c>
      <c r="AO682" t="s">
        <v>3149</v>
      </c>
      <c r="AP682">
        <v>3.8059315659540001E-3</v>
      </c>
      <c r="AQ682">
        <f>(Table2[[#This Row],[Sharpe Ratio]]-AVERAGE(Table2[Sharpe Ratio]))/_xlfn.STDEV.P(Table2[Sharpe Ratio])</f>
        <v>-0.61018465020835733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704</v>
      </c>
      <c r="AT682">
        <f>_xlfn.RANK.AVG(Table2[[#This Row],[6M Return vs Nifty Z-Score]],Table2[6M Return vs Nifty Z-Score])</f>
        <v>631</v>
      </c>
      <c r="AU682">
        <f>_xlfn.RANK.AVG(Table2[[#This Row],[Sharpe Ratio Z-Score]],Table2[Sharpe Ratio Z-Score])</f>
        <v>499</v>
      </c>
      <c r="AV682">
        <f>(Table2[[#This Row],[Rank 1Y]]+Table2[[#This Row],[Rank 6M]]+Table2[[#This Row],[Rank Sharpe]])/3</f>
        <v>611.33333333333337</v>
      </c>
    </row>
    <row r="683" spans="1:48" x14ac:dyDescent="0.3">
      <c r="A683" t="s">
        <v>2256</v>
      </c>
      <c r="B683" t="s">
        <v>2257</v>
      </c>
      <c r="C683" t="s">
        <v>3116</v>
      </c>
      <c r="D683" t="s">
        <v>568</v>
      </c>
      <c r="E683">
        <v>2356.12597233</v>
      </c>
      <c r="F683">
        <v>159.9</v>
      </c>
      <c r="G683">
        <v>-61.652541700704397</v>
      </c>
      <c r="H683">
        <f>(Table2[[#This Row],[1Y Return vs Nifty]]-AVERAGE(Table2[1Y Return vs Nifty]))/_xlfn.STDEV.P(Table2[1Y Return vs Nifty])</f>
        <v>-1.5750521503017854</v>
      </c>
      <c r="I683">
        <v>-1.74708812664474</v>
      </c>
      <c r="J683">
        <f>(Table2[[#This Row],[1M Return vs Nifty]]-AVERAGE(Table2[1M Return vs Nifty]))/_xlfn.STDEV.P(Table2[1M Return vs Nifty])</f>
        <v>3.5824765951945503E-2</v>
      </c>
      <c r="K683">
        <v>-18.748376012773001</v>
      </c>
      <c r="L683">
        <f>(Table2[[#This Row],[6M Return vs Nifty]]-AVERAGE(Table2[6M Return vs Nifty]))/_xlfn.STDEV.P(Table2[6M Return vs Nifty])</f>
        <v>-0.71011941671748713</v>
      </c>
      <c r="M683">
        <v>-2.44960190974873</v>
      </c>
      <c r="N683">
        <f>(Table2[[#This Row],[1W Return vs Nifty]]-AVERAGE(Table2[1W Return vs Nifty]))/_xlfn.STDEV.P(Table2[1W Return vs Nifty])</f>
        <v>-0.89129103108365315</v>
      </c>
      <c r="O683">
        <v>167.51</v>
      </c>
      <c r="P683">
        <v>170.517187495146</v>
      </c>
      <c r="Q683">
        <v>194.23524508668399</v>
      </c>
      <c r="R683">
        <v>29.818912654778298</v>
      </c>
      <c r="S683" s="1">
        <f>(Table2[[#This Row],[Close Price]]-Table2[[#This Row],[20D EMA]])/Table2[[#This Row],[20D EMA]]</f>
        <v>-4.5430123574711871E-2</v>
      </c>
      <c r="T683" s="1">
        <f>(Table2[[#This Row],[Close Price]]-Table2[[#This Row],[50D EMA]])/Table2[[#This Row],[50D EMA]]</f>
        <v>-6.2264617726281876E-2</v>
      </c>
      <c r="U683" s="1">
        <f>(Table2[[#This Row],[Close Price]]-Table2[[#This Row],[200D EMA]])/Table2[[#This Row],[200D EMA]]</f>
        <v>-0.17677144573509679</v>
      </c>
      <c r="V683">
        <v>0.53943121199064903</v>
      </c>
      <c r="W683">
        <v>158.30000000000001</v>
      </c>
      <c r="X683">
        <v>162.22999999999999</v>
      </c>
      <c r="Y683">
        <v>157.04</v>
      </c>
      <c r="Z683">
        <v>166.39</v>
      </c>
      <c r="AA683">
        <v>156.06</v>
      </c>
      <c r="AB683">
        <v>184.4</v>
      </c>
      <c r="AC683" s="1">
        <f>(Table2[[#This Row],[Close Price]]/Table2[[#This Row],[Day Low]])-1</f>
        <v>1.0107391029690493E-2</v>
      </c>
      <c r="AD683" s="1">
        <f>(Table2[[#This Row],[Day High]]/Table2[[#This Row],[Close Price]])-1</f>
        <v>1.457160725453388E-2</v>
      </c>
      <c r="AE683" s="1">
        <f>(Table2[[#This Row],[Close Price]]/Table2[[#This Row],[Current Week Low]])-1</f>
        <v>1.8211920529801473E-2</v>
      </c>
      <c r="AF683" s="1">
        <f>(Table2[[#This Row],[Current Week High]]/Table2[[#This Row],[Close Price]])-1</f>
        <v>4.0587867417135604E-2</v>
      </c>
      <c r="AG683" s="1">
        <f>(Table2[[#This Row],[Close Price]]/Table2[[#This Row],[Current Month Low]])-1</f>
        <v>2.4605920799692482E-2</v>
      </c>
      <c r="AH683" s="1">
        <f>(Table2[[#This Row],[Current Month High]]/Table2[[#This Row],[Close Price]])-1</f>
        <v>0.15322076297686049</v>
      </c>
      <c r="AI683">
        <v>95.121951219512198</v>
      </c>
      <c r="AJ683">
        <v>11.1033907726514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0.03</v>
      </c>
      <c r="AM683" t="s">
        <v>3150</v>
      </c>
      <c r="AN683">
        <v>-10.61</v>
      </c>
      <c r="AO683" t="s">
        <v>3149</v>
      </c>
      <c r="AQ683">
        <f>(Table2[[#This Row],[Sharpe Ratio]]-AVERAGE(Table2[Sharpe Ratio]))/_xlfn.STDEV.P(Table2[Sharpe Ratio])</f>
        <v>-0.65451053890290556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730</v>
      </c>
      <c r="AT683">
        <f>_xlfn.RANK.AVG(Table2[[#This Row],[6M Return vs Nifty Z-Score]],Table2[6M Return vs Nifty Z-Score])</f>
        <v>570</v>
      </c>
      <c r="AU683">
        <f>_xlfn.RANK.AVG(Table2[[#This Row],[Sharpe Ratio Z-Score]],Table2[Sharpe Ratio Z-Score])</f>
        <v>534</v>
      </c>
      <c r="AV683">
        <f>(Table2[[#This Row],[Rank 1Y]]+Table2[[#This Row],[Rank 6M]]+Table2[[#This Row],[Rank Sharpe]])/3</f>
        <v>611.33333333333337</v>
      </c>
    </row>
    <row r="684" spans="1:48" x14ac:dyDescent="0.3">
      <c r="A684" t="s">
        <v>468</v>
      </c>
      <c r="B684" t="s">
        <v>469</v>
      </c>
      <c r="C684" t="s">
        <v>3113</v>
      </c>
      <c r="D684" t="s">
        <v>470</v>
      </c>
      <c r="E684">
        <v>46041.305860529901</v>
      </c>
      <c r="F684">
        <v>1713.9</v>
      </c>
      <c r="G684">
        <v>-28.9605724057682</v>
      </c>
      <c r="H684">
        <f>(Table2[[#This Row],[1Y Return vs Nifty]]-AVERAGE(Table2[1Y Return vs Nifty]))/_xlfn.STDEV.P(Table2[1Y Return vs Nifty])</f>
        <v>-0.91014184203764581</v>
      </c>
      <c r="I684">
        <v>-2.3633935846958898</v>
      </c>
      <c r="J684">
        <f>(Table2[[#This Row],[1M Return vs Nifty]]-AVERAGE(Table2[1M Return vs Nifty]))/_xlfn.STDEV.P(Table2[1M Return vs Nifty])</f>
        <v>-2.9231235828519005E-2</v>
      </c>
      <c r="K684">
        <v>-21.1731109525502</v>
      </c>
      <c r="L684">
        <f>(Table2[[#This Row],[6M Return vs Nifty]]-AVERAGE(Table2[6M Return vs Nifty]))/_xlfn.STDEV.P(Table2[6M Return vs Nifty])</f>
        <v>-0.79215118579989419</v>
      </c>
      <c r="M684">
        <v>1.1279028124399499</v>
      </c>
      <c r="N684">
        <f>(Table2[[#This Row],[1W Return vs Nifty]]-AVERAGE(Table2[1W Return vs Nifty]))/_xlfn.STDEV.P(Table2[1W Return vs Nifty])</f>
        <v>-1.8839956484833036E-2</v>
      </c>
      <c r="O684">
        <v>1767.9</v>
      </c>
      <c r="P684">
        <v>1843.8949860858199</v>
      </c>
      <c r="Q684">
        <v>1960.39380874884</v>
      </c>
      <c r="R684">
        <v>34.609426481188898</v>
      </c>
      <c r="S684" s="1">
        <f>(Table2[[#This Row],[Close Price]]-Table2[[#This Row],[20D EMA]])/Table2[[#This Row],[20D EMA]]</f>
        <v>-3.0544714067537754E-2</v>
      </c>
      <c r="T684" s="1">
        <f>(Table2[[#This Row],[Close Price]]-Table2[[#This Row],[50D EMA]])/Table2[[#This Row],[50D EMA]]</f>
        <v>-7.0500211273837432E-2</v>
      </c>
      <c r="U684" s="1">
        <f>(Table2[[#This Row],[Close Price]]-Table2[[#This Row],[200D EMA]])/Table2[[#This Row],[200D EMA]]</f>
        <v>-0.12573688391015522</v>
      </c>
      <c r="V684">
        <v>1.06304358677453</v>
      </c>
      <c r="W684">
        <v>1704.4</v>
      </c>
      <c r="X684">
        <v>1730.15</v>
      </c>
      <c r="Y684">
        <v>1695.5</v>
      </c>
      <c r="Z684">
        <v>1759.65</v>
      </c>
      <c r="AA684">
        <v>1695.5</v>
      </c>
      <c r="AB684">
        <v>1817.95</v>
      </c>
      <c r="AC684" s="1">
        <f>(Table2[[#This Row],[Close Price]]/Table2[[#This Row],[Day Low]])-1</f>
        <v>5.5738089650316791E-3</v>
      </c>
      <c r="AD684" s="1">
        <f>(Table2[[#This Row],[Day High]]/Table2[[#This Row],[Close Price]])-1</f>
        <v>9.4812999591575853E-3</v>
      </c>
      <c r="AE684" s="1">
        <f>(Table2[[#This Row],[Close Price]]/Table2[[#This Row],[Current Week Low]])-1</f>
        <v>1.0852255971689928E-2</v>
      </c>
      <c r="AF684" s="1">
        <f>(Table2[[#This Row],[Current Week High]]/Table2[[#This Row],[Close Price]])-1</f>
        <v>2.6693506038858672E-2</v>
      </c>
      <c r="AG684" s="1">
        <f>(Table2[[#This Row],[Close Price]]/Table2[[#This Row],[Current Month Low]])-1</f>
        <v>1.0852255971689928E-2</v>
      </c>
      <c r="AH684" s="1">
        <f>(Table2[[#This Row],[Current Month High]]/Table2[[#This Row],[Close Price]])-1</f>
        <v>6.0709492969251322E-2</v>
      </c>
      <c r="AI684">
        <v>43.182215998599602</v>
      </c>
      <c r="AJ684">
        <v>1.0852255971689899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-0.02</v>
      </c>
      <c r="AM684" t="s">
        <v>3149</v>
      </c>
      <c r="AN684">
        <v>-3.62</v>
      </c>
      <c r="AO684" t="s">
        <v>3149</v>
      </c>
      <c r="AP684">
        <v>-1.8498123609210999E-2</v>
      </c>
      <c r="AQ684">
        <f>(Table2[[#This Row],[Sharpe Ratio]]-AVERAGE(Table2[Sharpe Ratio]))/_xlfn.STDEV.P(Table2[Sharpe Ratio])</f>
        <v>-0.86994945417261671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634</v>
      </c>
      <c r="AT684">
        <f>_xlfn.RANK.AVG(Table2[[#This Row],[6M Return vs Nifty Z-Score]],Table2[6M Return vs Nifty Z-Score])</f>
        <v>601</v>
      </c>
      <c r="AU684">
        <f>_xlfn.RANK.AVG(Table2[[#This Row],[Sharpe Ratio Z-Score]],Table2[Sharpe Ratio Z-Score])</f>
        <v>601</v>
      </c>
      <c r="AV684">
        <f>(Table2[[#This Row],[Rank 1Y]]+Table2[[#This Row],[Rank 6M]]+Table2[[#This Row],[Rank Sharpe]])/3</f>
        <v>612</v>
      </c>
    </row>
    <row r="685" spans="1:48" x14ac:dyDescent="0.3">
      <c r="A685" t="s">
        <v>2396</v>
      </c>
      <c r="B685" t="s">
        <v>2397</v>
      </c>
      <c r="C685" t="s">
        <v>3121</v>
      </c>
      <c r="D685" t="s">
        <v>2003</v>
      </c>
      <c r="E685">
        <v>2038.1742823500001</v>
      </c>
      <c r="F685">
        <v>42.75</v>
      </c>
      <c r="G685">
        <v>-39.556517407261602</v>
      </c>
      <c r="H685">
        <f>(Table2[[#This Row],[1Y Return vs Nifty]]-AVERAGE(Table2[1Y Return vs Nifty]))/_xlfn.STDEV.P(Table2[1Y Return vs Nifty])</f>
        <v>-1.1256489897940869</v>
      </c>
      <c r="I685">
        <v>-4.7271949704432501</v>
      </c>
      <c r="J685">
        <f>(Table2[[#This Row],[1M Return vs Nifty]]-AVERAGE(Table2[1M Return vs Nifty]))/_xlfn.STDEV.P(Table2[1M Return vs Nifty])</f>
        <v>-0.27874949848697161</v>
      </c>
      <c r="K685">
        <v>-19.073785097917401</v>
      </c>
      <c r="L685">
        <f>(Table2[[#This Row],[6M Return vs Nifty]]-AVERAGE(Table2[6M Return vs Nifty]))/_xlfn.STDEV.P(Table2[6M Return vs Nifty])</f>
        <v>-0.72112840681037349</v>
      </c>
      <c r="M685">
        <v>-0.24407969997988799</v>
      </c>
      <c r="N685">
        <f>(Table2[[#This Row],[1W Return vs Nifty]]-AVERAGE(Table2[1W Return vs Nifty]))/_xlfn.STDEV.P(Table2[1W Return vs Nifty])</f>
        <v>-0.35342724853435187</v>
      </c>
      <c r="O685">
        <v>45.83</v>
      </c>
      <c r="P685">
        <v>48.269306942768303</v>
      </c>
      <c r="Q685">
        <v>50.693849479716697</v>
      </c>
      <c r="R685">
        <v>28.319833945212299</v>
      </c>
      <c r="S685" s="1">
        <f>(Table2[[#This Row],[Close Price]]-Table2[[#This Row],[20D EMA]])/Table2[[#This Row],[20D EMA]]</f>
        <v>-6.7204887628191101E-2</v>
      </c>
      <c r="T685" s="1">
        <f>(Table2[[#This Row],[Close Price]]-Table2[[#This Row],[50D EMA]])/Table2[[#This Row],[50D EMA]]</f>
        <v>-0.11434402713327552</v>
      </c>
      <c r="U685" s="1">
        <f>(Table2[[#This Row],[Close Price]]-Table2[[#This Row],[200D EMA]])/Table2[[#This Row],[200D EMA]]</f>
        <v>-0.15670243158186556</v>
      </c>
      <c r="V685">
        <v>0.51273140888375301</v>
      </c>
      <c r="W685">
        <v>42.55</v>
      </c>
      <c r="X685">
        <v>43.84</v>
      </c>
      <c r="Y685">
        <v>42.55</v>
      </c>
      <c r="Z685">
        <v>44.49</v>
      </c>
      <c r="AA685">
        <v>42.55</v>
      </c>
      <c r="AB685">
        <v>49.44</v>
      </c>
      <c r="AC685" s="1">
        <f>(Table2[[#This Row],[Close Price]]/Table2[[#This Row],[Day Low]])-1</f>
        <v>4.7003525264395218E-3</v>
      </c>
      <c r="AD685" s="1">
        <f>(Table2[[#This Row],[Day High]]/Table2[[#This Row],[Close Price]])-1</f>
        <v>2.5497076023391907E-2</v>
      </c>
      <c r="AE685" s="1">
        <f>(Table2[[#This Row],[Close Price]]/Table2[[#This Row],[Current Week Low]])-1</f>
        <v>4.7003525264395218E-3</v>
      </c>
      <c r="AF685" s="1">
        <f>(Table2[[#This Row],[Current Week High]]/Table2[[#This Row],[Close Price]])-1</f>
        <v>4.0701754385964906E-2</v>
      </c>
      <c r="AG685" s="1">
        <f>(Table2[[#This Row],[Close Price]]/Table2[[#This Row],[Current Month Low]])-1</f>
        <v>4.7003525264395218E-3</v>
      </c>
      <c r="AH685" s="1">
        <f>(Table2[[#This Row],[Current Month High]]/Table2[[#This Row],[Close Price]])-1</f>
        <v>0.15649122807017535</v>
      </c>
      <c r="AI685">
        <v>62.339181286549703</v>
      </c>
      <c r="AJ685">
        <v>1.39943074003796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-0.09</v>
      </c>
      <c r="AM685" t="s">
        <v>3149</v>
      </c>
      <c r="AN685">
        <v>-11.93</v>
      </c>
      <c r="AO685" t="s">
        <v>3149</v>
      </c>
      <c r="AP685">
        <v>-7.8349224811739993E-3</v>
      </c>
      <c r="AQ685">
        <f>(Table2[[#This Row],[Sharpe Ratio]]-AVERAGE(Table2[Sharpe Ratio]))/_xlfn.STDEV.P(Table2[Sharpe Ratio])</f>
        <v>-0.74576018325742277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684</v>
      </c>
      <c r="AT685">
        <f>_xlfn.RANK.AVG(Table2[[#This Row],[6M Return vs Nifty Z-Score]],Table2[6M Return vs Nifty Z-Score])</f>
        <v>574</v>
      </c>
      <c r="AU685">
        <f>_xlfn.RANK.AVG(Table2[[#This Row],[Sharpe Ratio Z-Score]],Table2[Sharpe Ratio Z-Score])</f>
        <v>579</v>
      </c>
      <c r="AV685">
        <f>(Table2[[#This Row],[Rank 1Y]]+Table2[[#This Row],[Rank 6M]]+Table2[[#This Row],[Rank Sharpe]])/3</f>
        <v>612.33333333333337</v>
      </c>
    </row>
    <row r="686" spans="1:48" x14ac:dyDescent="0.3">
      <c r="A686" t="s">
        <v>400</v>
      </c>
      <c r="B686" t="s">
        <v>401</v>
      </c>
      <c r="C686" t="s">
        <v>3112</v>
      </c>
      <c r="D686" t="s">
        <v>108</v>
      </c>
      <c r="E686">
        <v>54267.806080950002</v>
      </c>
      <c r="F686">
        <v>465.5</v>
      </c>
      <c r="G686">
        <v>-36.352213075045697</v>
      </c>
      <c r="H686">
        <f>(Table2[[#This Row],[1Y Return vs Nifty]]-AVERAGE(Table2[1Y Return vs Nifty]))/_xlfn.STDEV.P(Table2[1Y Return vs Nifty])</f>
        <v>-1.0604777863684243</v>
      </c>
      <c r="I686">
        <v>-9.8878148593790698</v>
      </c>
      <c r="J686">
        <f>(Table2[[#This Row],[1M Return vs Nifty]]-AVERAGE(Table2[1M Return vs Nifty]))/_xlfn.STDEV.P(Table2[1M Return vs Nifty])</f>
        <v>-0.82349446593304221</v>
      </c>
      <c r="K686">
        <v>-9.0200806944097192</v>
      </c>
      <c r="L686">
        <f>(Table2[[#This Row],[6M Return vs Nifty]]-AVERAGE(Table2[6M Return vs Nifty]))/_xlfn.STDEV.P(Table2[6M Return vs Nifty])</f>
        <v>-0.38099920566680345</v>
      </c>
      <c r="M686">
        <v>-2.2963743243868602</v>
      </c>
      <c r="N686">
        <f>(Table2[[#This Row],[1W Return vs Nifty]]-AVERAGE(Table2[1W Return vs Nifty]))/_xlfn.STDEV.P(Table2[1W Return vs Nifty])</f>
        <v>-0.8539232057728986</v>
      </c>
      <c r="O686">
        <v>510.96</v>
      </c>
      <c r="P686">
        <v>539.18611135495098</v>
      </c>
      <c r="Q686">
        <v>547.53842708996297</v>
      </c>
      <c r="R686">
        <v>16.420168870409999</v>
      </c>
      <c r="S686" s="1">
        <f>(Table2[[#This Row],[Close Price]]-Table2[[#This Row],[20D EMA]])/Table2[[#This Row],[20D EMA]]</f>
        <v>-8.8969782370439926E-2</v>
      </c>
      <c r="T686" s="1">
        <f>(Table2[[#This Row],[Close Price]]-Table2[[#This Row],[50D EMA]])/Table2[[#This Row],[50D EMA]]</f>
        <v>-0.13666173850394817</v>
      </c>
      <c r="U686" s="1">
        <f>(Table2[[#This Row],[Close Price]]-Table2[[#This Row],[200D EMA]])/Table2[[#This Row],[200D EMA]]</f>
        <v>-0.14983135982980733</v>
      </c>
      <c r="V686">
        <v>0.594824911298658</v>
      </c>
      <c r="W686">
        <v>463.75</v>
      </c>
      <c r="X686">
        <v>478.5</v>
      </c>
      <c r="Y686">
        <v>463.75</v>
      </c>
      <c r="Z686">
        <v>494</v>
      </c>
      <c r="AA686">
        <v>463.75</v>
      </c>
      <c r="AB686">
        <v>542.75</v>
      </c>
      <c r="AC686" s="1">
        <f>(Table2[[#This Row],[Close Price]]/Table2[[#This Row],[Day Low]])-1</f>
        <v>3.7735849056603765E-3</v>
      </c>
      <c r="AD686" s="1">
        <f>(Table2[[#This Row],[Day High]]/Table2[[#This Row],[Close Price]])-1</f>
        <v>2.7926960257787403E-2</v>
      </c>
      <c r="AE686" s="1">
        <f>(Table2[[#This Row],[Close Price]]/Table2[[#This Row],[Current Week Low]])-1</f>
        <v>3.7735849056603765E-3</v>
      </c>
      <c r="AF686" s="1">
        <f>(Table2[[#This Row],[Current Week High]]/Table2[[#This Row],[Close Price]])-1</f>
        <v>6.1224489795918435E-2</v>
      </c>
      <c r="AG686" s="1">
        <f>(Table2[[#This Row],[Close Price]]/Table2[[#This Row],[Current Month Low]])-1</f>
        <v>3.7735849056603765E-3</v>
      </c>
      <c r="AH686" s="1">
        <f>(Table2[[#This Row],[Current Month High]]/Table2[[#This Row],[Close Price]])-1</f>
        <v>0.16595059076262086</v>
      </c>
      <c r="AI686">
        <v>35.230934479054703</v>
      </c>
      <c r="AJ686">
        <v>6.0364464692483004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-0.06</v>
      </c>
      <c r="AM686" t="s">
        <v>3149</v>
      </c>
      <c r="AN686">
        <v>-12.46</v>
      </c>
      <c r="AO686" t="s">
        <v>3149</v>
      </c>
      <c r="AP686">
        <v>-0.111084372020128</v>
      </c>
      <c r="AQ686">
        <f>(Table2[[#This Row],[Sharpe Ratio]]-AVERAGE(Table2[Sharpe Ratio]))/_xlfn.STDEV.P(Table2[Sharpe Ratio])</f>
        <v>-1.9482577922468463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669</v>
      </c>
      <c r="AT686">
        <f>_xlfn.RANK.AVG(Table2[[#This Row],[6M Return vs Nifty Z-Score]],Table2[6M Return vs Nifty Z-Score])</f>
        <v>451</v>
      </c>
      <c r="AU686">
        <f>_xlfn.RANK.AVG(Table2[[#This Row],[Sharpe Ratio Z-Score]],Table2[Sharpe Ratio Z-Score])</f>
        <v>718</v>
      </c>
      <c r="AV686">
        <f>(Table2[[#This Row],[Rank 1Y]]+Table2[[#This Row],[Rank 6M]]+Table2[[#This Row],[Rank Sharpe]])/3</f>
        <v>612.66666666666663</v>
      </c>
    </row>
    <row r="687" spans="1:48" x14ac:dyDescent="0.3">
      <c r="A687" t="s">
        <v>593</v>
      </c>
      <c r="B687" t="s">
        <v>594</v>
      </c>
      <c r="C687" t="s">
        <v>3102</v>
      </c>
      <c r="D687" t="s">
        <v>188</v>
      </c>
      <c r="E687">
        <v>31225.376069999998</v>
      </c>
      <c r="F687">
        <v>453.6</v>
      </c>
      <c r="G687">
        <v>-12.3856943092142</v>
      </c>
      <c r="H687">
        <f>(Table2[[#This Row],[1Y Return vs Nifty]]-AVERAGE(Table2[1Y Return vs Nifty]))/_xlfn.STDEV.P(Table2[1Y Return vs Nifty])</f>
        <v>-0.57303130564890281</v>
      </c>
      <c r="I687">
        <v>-13.4784556867035</v>
      </c>
      <c r="J687">
        <f>(Table2[[#This Row],[1M Return vs Nifty]]-AVERAGE(Table2[1M Return vs Nifty]))/_xlfn.STDEV.P(Table2[1M Return vs Nifty])</f>
        <v>-1.2025155065613078</v>
      </c>
      <c r="K687">
        <v>-22.759067251009402</v>
      </c>
      <c r="L687">
        <f>(Table2[[#This Row],[6M Return vs Nifty]]-AVERAGE(Table2[6M Return vs Nifty]))/_xlfn.STDEV.P(Table2[6M Return vs Nifty])</f>
        <v>-0.84580604048761876</v>
      </c>
      <c r="M687">
        <v>-8.2453859759590493</v>
      </c>
      <c r="N687">
        <f>(Table2[[#This Row],[1W Return vs Nifty]]-AVERAGE(Table2[1W Return vs Nifty]))/_xlfn.STDEV.P(Table2[1W Return vs Nifty])</f>
        <v>-2.3047169883845213</v>
      </c>
      <c r="O687">
        <v>508.58</v>
      </c>
      <c r="P687">
        <v>550.06367271252998</v>
      </c>
      <c r="Q687">
        <v>566.86162894302299</v>
      </c>
      <c r="R687">
        <v>17.253110023165899</v>
      </c>
      <c r="S687" s="1">
        <f>(Table2[[#This Row],[Close Price]]-Table2[[#This Row],[20D EMA]])/Table2[[#This Row],[20D EMA]]</f>
        <v>-0.10810491958000701</v>
      </c>
      <c r="T687" s="1">
        <f>(Table2[[#This Row],[Close Price]]-Table2[[#This Row],[50D EMA]])/Table2[[#This Row],[50D EMA]]</f>
        <v>-0.17536819371626283</v>
      </c>
      <c r="U687" s="1">
        <f>(Table2[[#This Row],[Close Price]]-Table2[[#This Row],[200D EMA]])/Table2[[#This Row],[200D EMA]]</f>
        <v>-0.19980471981180303</v>
      </c>
      <c r="V687">
        <v>0.803787469444183</v>
      </c>
      <c r="W687">
        <v>443.4</v>
      </c>
      <c r="X687">
        <v>460</v>
      </c>
      <c r="Y687">
        <v>442.5</v>
      </c>
      <c r="Z687">
        <v>481.75</v>
      </c>
      <c r="AA687">
        <v>442.5</v>
      </c>
      <c r="AB687">
        <v>553</v>
      </c>
      <c r="AC687" s="1">
        <f>(Table2[[#This Row],[Close Price]]/Table2[[#This Row],[Day Low]])-1</f>
        <v>2.300405953991902E-2</v>
      </c>
      <c r="AD687" s="1">
        <f>(Table2[[#This Row],[Day High]]/Table2[[#This Row],[Close Price]])-1</f>
        <v>1.4109347442680775E-2</v>
      </c>
      <c r="AE687" s="1">
        <f>(Table2[[#This Row],[Close Price]]/Table2[[#This Row],[Current Week Low]])-1</f>
        <v>2.5084745762711913E-2</v>
      </c>
      <c r="AF687" s="1">
        <f>(Table2[[#This Row],[Current Week High]]/Table2[[#This Row],[Close Price]])-1</f>
        <v>6.2059082892416129E-2</v>
      </c>
      <c r="AG687" s="1">
        <f>(Table2[[#This Row],[Close Price]]/Table2[[#This Row],[Current Month Low]])-1</f>
        <v>2.5084745762711913E-2</v>
      </c>
      <c r="AH687" s="1">
        <f>(Table2[[#This Row],[Current Month High]]/Table2[[#This Row],[Close Price]])-1</f>
        <v>0.21913580246913567</v>
      </c>
      <c r="AI687">
        <v>52.105379188712497</v>
      </c>
      <c r="AJ687">
        <v>6.95590662579579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-0.18</v>
      </c>
      <c r="AM687" t="s">
        <v>3149</v>
      </c>
      <c r="AN687">
        <v>-13.33</v>
      </c>
      <c r="AO687" t="s">
        <v>3149</v>
      </c>
      <c r="AP687">
        <v>-8.7453502899510996E-2</v>
      </c>
      <c r="AQ687">
        <f>(Table2[[#This Row],[Sharpe Ratio]]-AVERAGE(Table2[Sharpe Ratio]))/_xlfn.STDEV.P(Table2[Sharpe Ratio])</f>
        <v>-1.6730402124653372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524</v>
      </c>
      <c r="AT687">
        <f>_xlfn.RANK.AVG(Table2[[#This Row],[6M Return vs Nifty Z-Score]],Table2[6M Return vs Nifty Z-Score])</f>
        <v>617</v>
      </c>
      <c r="AU687">
        <f>_xlfn.RANK.AVG(Table2[[#This Row],[Sharpe Ratio Z-Score]],Table2[Sharpe Ratio Z-Score])</f>
        <v>702</v>
      </c>
      <c r="AV687">
        <f>(Table2[[#This Row],[Rank 1Y]]+Table2[[#This Row],[Rank 6M]]+Table2[[#This Row],[Rank Sharpe]])/3</f>
        <v>614.33333333333337</v>
      </c>
    </row>
    <row r="688" spans="1:48" x14ac:dyDescent="0.3">
      <c r="A688" t="s">
        <v>768</v>
      </c>
      <c r="B688" t="s">
        <v>769</v>
      </c>
      <c r="C688" t="s">
        <v>3112</v>
      </c>
      <c r="D688" t="s">
        <v>108</v>
      </c>
      <c r="E688">
        <v>20650.73106564</v>
      </c>
      <c r="F688">
        <v>255.45</v>
      </c>
      <c r="G688">
        <v>-36.9407839071052</v>
      </c>
      <c r="H688">
        <f>(Table2[[#This Row],[1Y Return vs Nifty]]-AVERAGE(Table2[1Y Return vs Nifty]))/_xlfn.STDEV.P(Table2[1Y Return vs Nifty])</f>
        <v>-1.0724485186864856</v>
      </c>
      <c r="I688">
        <v>-3.5649086456569301</v>
      </c>
      <c r="J688">
        <f>(Table2[[#This Row],[1M Return vs Nifty]]-AVERAGE(Table2[1M Return vs Nifty]))/_xlfn.STDEV.P(Table2[1M Return vs Nifty])</f>
        <v>-0.15606082158670492</v>
      </c>
      <c r="K688">
        <v>-9.7280768591323401</v>
      </c>
      <c r="L688">
        <f>(Table2[[#This Row],[6M Return vs Nifty]]-AVERAGE(Table2[6M Return vs Nifty]))/_xlfn.STDEV.P(Table2[6M Return vs Nifty])</f>
        <v>-0.40495158781917701</v>
      </c>
      <c r="M688">
        <v>0.60474021036194903</v>
      </c>
      <c r="N688">
        <f>(Table2[[#This Row],[1W Return vs Nifty]]-AVERAGE(Table2[1W Return vs Nifty]))/_xlfn.STDEV.P(Table2[1W Return vs Nifty])</f>
        <v>-0.14642435114459057</v>
      </c>
      <c r="O688">
        <v>272.74</v>
      </c>
      <c r="P688">
        <v>282.52124609002402</v>
      </c>
      <c r="Q688">
        <v>290.517764290461</v>
      </c>
      <c r="R688">
        <v>18.9155780566903</v>
      </c>
      <c r="S688" s="1">
        <f>(Table2[[#This Row],[Close Price]]-Table2[[#This Row],[20D EMA]])/Table2[[#This Row],[20D EMA]]</f>
        <v>-6.3393708293613044E-2</v>
      </c>
      <c r="T688" s="1">
        <f>(Table2[[#This Row],[Close Price]]-Table2[[#This Row],[50D EMA]])/Table2[[#This Row],[50D EMA]]</f>
        <v>-9.5820213398739973E-2</v>
      </c>
      <c r="U688" s="1">
        <f>(Table2[[#This Row],[Close Price]]-Table2[[#This Row],[200D EMA]])/Table2[[#This Row],[200D EMA]]</f>
        <v>-0.12070781411975931</v>
      </c>
      <c r="V688">
        <v>0.47719750799149901</v>
      </c>
      <c r="W688">
        <v>252.75</v>
      </c>
      <c r="X688">
        <v>261.14999999999998</v>
      </c>
      <c r="Y688">
        <v>252.75</v>
      </c>
      <c r="Z688">
        <v>265.3</v>
      </c>
      <c r="AA688">
        <v>252.75</v>
      </c>
      <c r="AB688">
        <v>289.64999999999998</v>
      </c>
      <c r="AC688" s="1">
        <f>(Table2[[#This Row],[Close Price]]/Table2[[#This Row],[Day Low]])-1</f>
        <v>1.0682492581602254E-2</v>
      </c>
      <c r="AD688" s="1">
        <f>(Table2[[#This Row],[Day High]]/Table2[[#This Row],[Close Price]])-1</f>
        <v>2.2313564298297006E-2</v>
      </c>
      <c r="AE688" s="1">
        <f>(Table2[[#This Row],[Close Price]]/Table2[[#This Row],[Current Week Low]])-1</f>
        <v>1.0682492581602254E-2</v>
      </c>
      <c r="AF688" s="1">
        <f>(Table2[[#This Row],[Current Week High]]/Table2[[#This Row],[Close Price]])-1</f>
        <v>3.8559404971618694E-2</v>
      </c>
      <c r="AG688" s="1">
        <f>(Table2[[#This Row],[Close Price]]/Table2[[#This Row],[Current Month Low]])-1</f>
        <v>1.0682492581602254E-2</v>
      </c>
      <c r="AH688" s="1">
        <f>(Table2[[#This Row],[Current Month High]]/Table2[[#This Row],[Close Price]])-1</f>
        <v>0.1338813857897827</v>
      </c>
      <c r="AI688">
        <v>39.870816206694002</v>
      </c>
      <c r="AJ688">
        <v>1.42942227516378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-0.01</v>
      </c>
      <c r="AM688" t="s">
        <v>3149</v>
      </c>
      <c r="AN688">
        <v>-10.99</v>
      </c>
      <c r="AO688" t="s">
        <v>3149</v>
      </c>
      <c r="AP688">
        <v>-0.117272123707897</v>
      </c>
      <c r="AQ688">
        <f>(Table2[[#This Row],[Sharpe Ratio]]-AVERAGE(Table2[Sharpe Ratio]))/_xlfn.STDEV.P(Table2[Sharpe Ratio])</f>
        <v>-2.0203236157721838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671</v>
      </c>
      <c r="AT688">
        <f>_xlfn.RANK.AVG(Table2[[#This Row],[6M Return vs Nifty Z-Score]],Table2[6M Return vs Nifty Z-Score])</f>
        <v>459</v>
      </c>
      <c r="AU688">
        <f>_xlfn.RANK.AVG(Table2[[#This Row],[Sharpe Ratio Z-Score]],Table2[Sharpe Ratio Z-Score])</f>
        <v>725</v>
      </c>
      <c r="AV688">
        <f>(Table2[[#This Row],[Rank 1Y]]+Table2[[#This Row],[Rank 6M]]+Table2[[#This Row],[Rank Sharpe]])/3</f>
        <v>618.33333333333337</v>
      </c>
    </row>
    <row r="689" spans="1:48" x14ac:dyDescent="0.3">
      <c r="A689" t="s">
        <v>672</v>
      </c>
      <c r="B689" t="s">
        <v>673</v>
      </c>
      <c r="C689" t="s">
        <v>3115</v>
      </c>
      <c r="D689" t="s">
        <v>463</v>
      </c>
      <c r="E689">
        <v>25699.983472245</v>
      </c>
      <c r="F689">
        <v>346.35</v>
      </c>
      <c r="G689">
        <v>-31.900645107353199</v>
      </c>
      <c r="H689">
        <f>(Table2[[#This Row],[1Y Return vs Nifty]]-AVERAGE(Table2[1Y Return vs Nifty]))/_xlfn.STDEV.P(Table2[1Y Return vs Nifty])</f>
        <v>-0.96993893253083485</v>
      </c>
      <c r="I689">
        <v>-7.7187884253612502</v>
      </c>
      <c r="J689">
        <f>(Table2[[#This Row],[1M Return vs Nifty]]-AVERAGE(Table2[1M Return vs Nifty]))/_xlfn.STDEV.P(Table2[1M Return vs Nifty])</f>
        <v>-0.59453626718603925</v>
      </c>
      <c r="K689">
        <v>-14.778861204300799</v>
      </c>
      <c r="L689">
        <f>(Table2[[#This Row],[6M Return vs Nifty]]-AVERAGE(Table2[6M Return vs Nifty]))/_xlfn.STDEV.P(Table2[6M Return vs Nifty])</f>
        <v>-0.57582584227519873</v>
      </c>
      <c r="M689">
        <v>5.0949732615776</v>
      </c>
      <c r="N689">
        <f>(Table2[[#This Row],[1W Return vs Nifty]]-AVERAGE(Table2[1W Return vs Nifty]))/_xlfn.STDEV.P(Table2[1W Return vs Nifty])</f>
        <v>0.94861505619280695</v>
      </c>
      <c r="O689">
        <v>353.78</v>
      </c>
      <c r="P689">
        <v>377.13272272846098</v>
      </c>
      <c r="Q689">
        <v>403.82819837969203</v>
      </c>
      <c r="R689">
        <v>48.910101147908399</v>
      </c>
      <c r="S689" s="1">
        <f>(Table2[[#This Row],[Close Price]]-Table2[[#This Row],[20D EMA]])/Table2[[#This Row],[20D EMA]]</f>
        <v>-2.1001752501554498E-2</v>
      </c>
      <c r="T689" s="1">
        <f>(Table2[[#This Row],[Close Price]]-Table2[[#This Row],[50D EMA]])/Table2[[#This Row],[50D EMA]]</f>
        <v>-8.1623049057519187E-2</v>
      </c>
      <c r="U689" s="1">
        <f>(Table2[[#This Row],[Close Price]]-Table2[[#This Row],[200D EMA]])/Table2[[#This Row],[200D EMA]]</f>
        <v>-0.14233329571910971</v>
      </c>
      <c r="V689">
        <v>1.2610531444945401</v>
      </c>
      <c r="W689">
        <v>340.5</v>
      </c>
      <c r="X689">
        <v>349.75</v>
      </c>
      <c r="Y689">
        <v>325.5</v>
      </c>
      <c r="Z689">
        <v>352.95</v>
      </c>
      <c r="AA689">
        <v>325.5</v>
      </c>
      <c r="AB689">
        <v>367</v>
      </c>
      <c r="AC689" s="1">
        <f>(Table2[[#This Row],[Close Price]]/Table2[[#This Row],[Day Low]])-1</f>
        <v>1.7180616740088084E-2</v>
      </c>
      <c r="AD689" s="1">
        <f>(Table2[[#This Row],[Day High]]/Table2[[#This Row],[Close Price]])-1</f>
        <v>9.8166594485347147E-3</v>
      </c>
      <c r="AE689" s="1">
        <f>(Table2[[#This Row],[Close Price]]/Table2[[#This Row],[Current Week Low]])-1</f>
        <v>6.4055299539170552E-2</v>
      </c>
      <c r="AF689" s="1">
        <f>(Table2[[#This Row],[Current Week High]]/Table2[[#This Row],[Close Price]])-1</f>
        <v>1.9055868341273152E-2</v>
      </c>
      <c r="AG689" s="1">
        <f>(Table2[[#This Row],[Close Price]]/Table2[[#This Row],[Current Month Low]])-1</f>
        <v>6.4055299539170552E-2</v>
      </c>
      <c r="AH689" s="1">
        <f>(Table2[[#This Row],[Current Month High]]/Table2[[#This Row],[Close Price]])-1</f>
        <v>5.9621769885953357E-2</v>
      </c>
      <c r="AI689">
        <v>40.897935614262998</v>
      </c>
      <c r="AJ689">
        <v>6.4055299539170498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-0.06</v>
      </c>
      <c r="AM689" t="s">
        <v>3149</v>
      </c>
      <c r="AN689">
        <v>-5.0199999999999996</v>
      </c>
      <c r="AO689" t="s">
        <v>3149</v>
      </c>
      <c r="AP689">
        <v>-8.2366480915170001E-2</v>
      </c>
      <c r="AQ689">
        <f>(Table2[[#This Row],[Sharpe Ratio]]-AVERAGE(Table2[Sharpe Ratio]))/_xlfn.STDEV.P(Table2[Sharpe Ratio])</f>
        <v>-1.6137940682935099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647</v>
      </c>
      <c r="AT689">
        <f>_xlfn.RANK.AVG(Table2[[#This Row],[6M Return vs Nifty Z-Score]],Table2[6M Return vs Nifty Z-Score])</f>
        <v>511</v>
      </c>
      <c r="AU689">
        <f>_xlfn.RANK.AVG(Table2[[#This Row],[Sharpe Ratio Z-Score]],Table2[Sharpe Ratio Z-Score])</f>
        <v>698</v>
      </c>
      <c r="AV689">
        <f>(Table2[[#This Row],[Rank 1Y]]+Table2[[#This Row],[Rank 6M]]+Table2[[#This Row],[Rank Sharpe]])/3</f>
        <v>618.66666666666663</v>
      </c>
    </row>
    <row r="690" spans="1:48" x14ac:dyDescent="0.3">
      <c r="A690" t="s">
        <v>1981</v>
      </c>
      <c r="B690" t="s">
        <v>1982</v>
      </c>
      <c r="C690" t="s">
        <v>3106</v>
      </c>
      <c r="D690" t="s">
        <v>223</v>
      </c>
      <c r="E690">
        <v>3313.07793825</v>
      </c>
      <c r="F690">
        <v>392.5</v>
      </c>
      <c r="G690">
        <v>-36.527895371515598</v>
      </c>
      <c r="H690">
        <f>(Table2[[#This Row],[1Y Return vs Nifty]]-AVERAGE(Table2[1Y Return vs Nifty]))/_xlfn.STDEV.P(Table2[1Y Return vs Nifty])</f>
        <v>-1.0640509259626929</v>
      </c>
      <c r="I690">
        <v>-3.5870662498435402</v>
      </c>
      <c r="J690">
        <f>(Table2[[#This Row],[1M Return vs Nifty]]-AVERAGE(Table2[1M Return vs Nifty]))/_xlfn.STDEV.P(Table2[1M Return vs Nifty])</f>
        <v>-0.158399735056615</v>
      </c>
      <c r="K690">
        <v>-26.326468887567799</v>
      </c>
      <c r="L690">
        <f>(Table2[[#This Row],[6M Return vs Nifty]]-AVERAGE(Table2[6M Return vs Nifty]))/_xlfn.STDEV.P(Table2[6M Return vs Nifty])</f>
        <v>-0.96649563112025483</v>
      </c>
      <c r="M690">
        <v>-1.32024292811432</v>
      </c>
      <c r="N690">
        <f>(Table2[[#This Row],[1W Return vs Nifty]]-AVERAGE(Table2[1W Return vs Nifty]))/_xlfn.STDEV.P(Table2[1W Return vs Nifty])</f>
        <v>-0.61587267844707927</v>
      </c>
      <c r="O690">
        <v>414.02</v>
      </c>
      <c r="P690">
        <v>436.31987596371602</v>
      </c>
      <c r="Q690">
        <v>478.07129499840698</v>
      </c>
      <c r="R690">
        <v>26.339741926230101</v>
      </c>
      <c r="S690" s="1">
        <f>(Table2[[#This Row],[Close Price]]-Table2[[#This Row],[20D EMA]])/Table2[[#This Row],[20D EMA]]</f>
        <v>-5.1978165306023824E-2</v>
      </c>
      <c r="T690" s="1">
        <f>(Table2[[#This Row],[Close Price]]-Table2[[#This Row],[50D EMA]])/Table2[[#This Row],[50D EMA]]</f>
        <v>-0.10043062069297076</v>
      </c>
      <c r="U690" s="1">
        <f>(Table2[[#This Row],[Close Price]]-Table2[[#This Row],[200D EMA]])/Table2[[#This Row],[200D EMA]]</f>
        <v>-0.17899274834874185</v>
      </c>
      <c r="V690">
        <v>0.86775647555970004</v>
      </c>
      <c r="W690">
        <v>391</v>
      </c>
      <c r="X690">
        <v>399.35</v>
      </c>
      <c r="Y690">
        <v>385.5</v>
      </c>
      <c r="Z690">
        <v>401.9</v>
      </c>
      <c r="AA690">
        <v>382.35</v>
      </c>
      <c r="AB690">
        <v>439</v>
      </c>
      <c r="AC690" s="1">
        <f>(Table2[[#This Row],[Close Price]]/Table2[[#This Row],[Day Low]])-1</f>
        <v>3.8363171355497716E-3</v>
      </c>
      <c r="AD690" s="1">
        <f>(Table2[[#This Row],[Day High]]/Table2[[#This Row],[Close Price]])-1</f>
        <v>1.7452229299363076E-2</v>
      </c>
      <c r="AE690" s="1">
        <f>(Table2[[#This Row],[Close Price]]/Table2[[#This Row],[Current Week Low]])-1</f>
        <v>1.8158236057068677E-2</v>
      </c>
      <c r="AF690" s="1">
        <f>(Table2[[#This Row],[Current Week High]]/Table2[[#This Row],[Close Price]])-1</f>
        <v>2.3949044585987123E-2</v>
      </c>
      <c r="AG690" s="1">
        <f>(Table2[[#This Row],[Close Price]]/Table2[[#This Row],[Current Month Low]])-1</f>
        <v>2.6546358048908036E-2</v>
      </c>
      <c r="AH690" s="1">
        <f>(Table2[[#This Row],[Current Month High]]/Table2[[#This Row],[Close Price]])-1</f>
        <v>0.11847133757961781</v>
      </c>
      <c r="AI690">
        <v>78.089171974522301</v>
      </c>
      <c r="AJ690">
        <v>2.6546358048908001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-0.12</v>
      </c>
      <c r="AM690" t="s">
        <v>3149</v>
      </c>
      <c r="AN690">
        <v>-6.94</v>
      </c>
      <c r="AO690" t="s">
        <v>3149</v>
      </c>
      <c r="AQ690">
        <f>(Table2[[#This Row],[Sharpe Ratio]]-AVERAGE(Table2[Sharpe Ratio]))/_xlfn.STDEV.P(Table2[Sharpe Ratio])</f>
        <v>-0.65451053890290556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670</v>
      </c>
      <c r="AT690">
        <f>_xlfn.RANK.AVG(Table2[[#This Row],[6M Return vs Nifty Z-Score]],Table2[6M Return vs Nifty Z-Score])</f>
        <v>652</v>
      </c>
      <c r="AU690">
        <f>_xlfn.RANK.AVG(Table2[[#This Row],[Sharpe Ratio Z-Score]],Table2[Sharpe Ratio Z-Score])</f>
        <v>534</v>
      </c>
      <c r="AV690">
        <f>(Table2[[#This Row],[Rank 1Y]]+Table2[[#This Row],[Rank 6M]]+Table2[[#This Row],[Rank Sharpe]])/3</f>
        <v>618.66666666666663</v>
      </c>
    </row>
    <row r="691" spans="1:48" x14ac:dyDescent="0.3">
      <c r="A691" t="s">
        <v>2060</v>
      </c>
      <c r="B691" t="s">
        <v>2061</v>
      </c>
      <c r="C691" t="s">
        <v>3116</v>
      </c>
      <c r="D691" t="s">
        <v>1454</v>
      </c>
      <c r="E691">
        <v>2992.0742378780001</v>
      </c>
      <c r="F691">
        <v>111.74</v>
      </c>
      <c r="G691">
        <v>-35.886166587665798</v>
      </c>
      <c r="H691">
        <f>(Table2[[#This Row],[1Y Return vs Nifty]]-AVERAGE(Table2[1Y Return vs Nifty]))/_xlfn.STDEV.P(Table2[1Y Return vs Nifty])</f>
        <v>-1.0509990330148542</v>
      </c>
      <c r="I691">
        <v>0.543630470318333</v>
      </c>
      <c r="J691">
        <f>(Table2[[#This Row],[1M Return vs Nifty]]-AVERAGE(Table2[1M Return vs Nifty]))/_xlfn.STDEV.P(Table2[1M Return vs Nifty])</f>
        <v>0.27762855200604308</v>
      </c>
      <c r="K691">
        <v>-11.1435180356029</v>
      </c>
      <c r="L691">
        <f>(Table2[[#This Row],[6M Return vs Nifty]]-AVERAGE(Table2[6M Return vs Nifty]))/_xlfn.STDEV.P(Table2[6M Return vs Nifty])</f>
        <v>-0.45283770594004369</v>
      </c>
      <c r="M691">
        <v>-1.9466128119233601</v>
      </c>
      <c r="N691">
        <f>(Table2[[#This Row],[1W Return vs Nifty]]-AVERAGE(Table2[1W Return vs Nifty]))/_xlfn.STDEV.P(Table2[1W Return vs Nifty])</f>
        <v>-0.76862637708963644</v>
      </c>
      <c r="O691">
        <v>117.2</v>
      </c>
      <c r="P691">
        <v>121.21268860273101</v>
      </c>
      <c r="Q691">
        <v>131.60459705814401</v>
      </c>
      <c r="R691">
        <v>28.911926943900902</v>
      </c>
      <c r="S691" s="1">
        <f>(Table2[[#This Row],[Close Price]]-Table2[[#This Row],[20D EMA]])/Table2[[#This Row],[20D EMA]]</f>
        <v>-4.6587030716723619E-2</v>
      </c>
      <c r="T691" s="1">
        <f>(Table2[[#This Row],[Close Price]]-Table2[[#This Row],[50D EMA]])/Table2[[#This Row],[50D EMA]]</f>
        <v>-7.8149315157733296E-2</v>
      </c>
      <c r="U691" s="1">
        <f>(Table2[[#This Row],[Close Price]]-Table2[[#This Row],[200D EMA]])/Table2[[#This Row],[200D EMA]]</f>
        <v>-0.15094151345919679</v>
      </c>
      <c r="V691">
        <v>0.77305251267126796</v>
      </c>
      <c r="W691">
        <v>111.46</v>
      </c>
      <c r="X691">
        <v>114.89</v>
      </c>
      <c r="Y691">
        <v>111.46</v>
      </c>
      <c r="Z691">
        <v>116.19</v>
      </c>
      <c r="AA691">
        <v>111.46</v>
      </c>
      <c r="AB691">
        <v>124.8</v>
      </c>
      <c r="AC691" s="1">
        <f>(Table2[[#This Row],[Close Price]]/Table2[[#This Row],[Day Low]])-1</f>
        <v>2.5121119684192728E-3</v>
      </c>
      <c r="AD691" s="1">
        <f>(Table2[[#This Row],[Day High]]/Table2[[#This Row],[Close Price]])-1</f>
        <v>2.8190442097726809E-2</v>
      </c>
      <c r="AE691" s="1">
        <f>(Table2[[#This Row],[Close Price]]/Table2[[#This Row],[Current Week Low]])-1</f>
        <v>2.5121119684192728E-3</v>
      </c>
      <c r="AF691" s="1">
        <f>(Table2[[#This Row],[Current Week High]]/Table2[[#This Row],[Close Price]])-1</f>
        <v>3.9824592804725389E-2</v>
      </c>
      <c r="AG691" s="1">
        <f>(Table2[[#This Row],[Close Price]]/Table2[[#This Row],[Current Month Low]])-1</f>
        <v>2.5121119684192728E-3</v>
      </c>
      <c r="AH691" s="1">
        <f>(Table2[[#This Row],[Current Month High]]/Table2[[#This Row],[Close Price]])-1</f>
        <v>0.1168784678718453</v>
      </c>
      <c r="AI691">
        <v>43.010560229103298</v>
      </c>
      <c r="AJ691">
        <v>6.9794159885112297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-0.14000000000000001</v>
      </c>
      <c r="AM691" t="s">
        <v>3149</v>
      </c>
      <c r="AN691">
        <v>-4.9800000000000004</v>
      </c>
      <c r="AO691" t="s">
        <v>3149</v>
      </c>
      <c r="AP691">
        <v>-0.113445382273101</v>
      </c>
      <c r="AQ691">
        <f>(Table2[[#This Row],[Sharpe Ratio]]-AVERAGE(Table2[Sharpe Ratio]))/_xlfn.STDEV.P(Table2[Sharpe Ratio])</f>
        <v>-1.9757553643566947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665</v>
      </c>
      <c r="AT691">
        <f>_xlfn.RANK.AVG(Table2[[#This Row],[6M Return vs Nifty Z-Score]],Table2[6M Return vs Nifty Z-Score])</f>
        <v>470</v>
      </c>
      <c r="AU691">
        <f>_xlfn.RANK.AVG(Table2[[#This Row],[Sharpe Ratio Z-Score]],Table2[Sharpe Ratio Z-Score])</f>
        <v>723</v>
      </c>
      <c r="AV691">
        <f>(Table2[[#This Row],[Rank 1Y]]+Table2[[#This Row],[Rank 6M]]+Table2[[#This Row],[Rank Sharpe]])/3</f>
        <v>619.33333333333337</v>
      </c>
    </row>
    <row r="692" spans="1:48" x14ac:dyDescent="0.3">
      <c r="A692" t="s">
        <v>996</v>
      </c>
      <c r="B692" t="s">
        <v>997</v>
      </c>
      <c r="C692" t="s">
        <v>3104</v>
      </c>
      <c r="D692" t="s">
        <v>54</v>
      </c>
      <c r="E692">
        <v>13743.7042404</v>
      </c>
      <c r="F692">
        <v>861.45</v>
      </c>
      <c r="G692">
        <v>-66.978890268703495</v>
      </c>
      <c r="H692">
        <f>(Table2[[#This Row],[1Y Return vs Nifty]]-AVERAGE(Table2[1Y Return vs Nifty]))/_xlfn.STDEV.P(Table2[1Y Return vs Nifty])</f>
        <v>-1.6833828548953169</v>
      </c>
      <c r="I692">
        <v>-7.32875660461786</v>
      </c>
      <c r="J692">
        <f>(Table2[[#This Row],[1M Return vs Nifty]]-AVERAGE(Table2[1M Return vs Nifty]))/_xlfn.STDEV.P(Table2[1M Return vs Nifty])</f>
        <v>-0.55336526911479733</v>
      </c>
      <c r="K692">
        <v>-42.787313733388203</v>
      </c>
      <c r="L692">
        <f>(Table2[[#This Row],[6M Return vs Nifty]]-AVERAGE(Table2[6M Return vs Nifty]))/_xlfn.STDEV.P(Table2[6M Return vs Nifty])</f>
        <v>-1.5233862838436185</v>
      </c>
      <c r="M692">
        <v>-0.715413456381498</v>
      </c>
      <c r="N692">
        <f>(Table2[[#This Row],[1W Return vs Nifty]]-AVERAGE(Table2[1W Return vs Nifty]))/_xlfn.STDEV.P(Table2[1W Return vs Nifty])</f>
        <v>-0.46837207019085708</v>
      </c>
      <c r="O692">
        <v>941.68</v>
      </c>
      <c r="P692">
        <v>1039.3363617366399</v>
      </c>
      <c r="Q692">
        <v>1244.38382328749</v>
      </c>
      <c r="R692">
        <v>18.8800296107955</v>
      </c>
      <c r="S692" s="1">
        <f>(Table2[[#This Row],[Close Price]]-Table2[[#This Row],[20D EMA]])/Table2[[#This Row],[20D EMA]]</f>
        <v>-8.5198793645399618E-2</v>
      </c>
      <c r="T692" s="1">
        <f>(Table2[[#This Row],[Close Price]]-Table2[[#This Row],[50D EMA]])/Table2[[#This Row],[50D EMA]]</f>
        <v>-0.17115379417632165</v>
      </c>
      <c r="U692" s="1">
        <f>(Table2[[#This Row],[Close Price]]-Table2[[#This Row],[200D EMA]])/Table2[[#This Row],[200D EMA]]</f>
        <v>-0.30772966999509183</v>
      </c>
      <c r="V692">
        <v>0.77054363439391305</v>
      </c>
      <c r="W692">
        <v>860</v>
      </c>
      <c r="X692">
        <v>894.6</v>
      </c>
      <c r="Y692">
        <v>860</v>
      </c>
      <c r="Z692">
        <v>895.45</v>
      </c>
      <c r="AA692">
        <v>860</v>
      </c>
      <c r="AB692">
        <v>1002.95</v>
      </c>
      <c r="AC692" s="1">
        <f>(Table2[[#This Row],[Close Price]]/Table2[[#This Row],[Day Low]])-1</f>
        <v>1.6860465116279588E-3</v>
      </c>
      <c r="AD692" s="1">
        <f>(Table2[[#This Row],[Day High]]/Table2[[#This Row],[Close Price]])-1</f>
        <v>3.8481629810203755E-2</v>
      </c>
      <c r="AE692" s="1">
        <f>(Table2[[#This Row],[Close Price]]/Table2[[#This Row],[Current Week Low]])-1</f>
        <v>1.6860465116279588E-3</v>
      </c>
      <c r="AF692" s="1">
        <f>(Table2[[#This Row],[Current Week High]]/Table2[[#This Row],[Close Price]])-1</f>
        <v>3.946833826687568E-2</v>
      </c>
      <c r="AG692" s="1">
        <f>(Table2[[#This Row],[Close Price]]/Table2[[#This Row],[Current Month Low]])-1</f>
        <v>1.6860465116279588E-3</v>
      </c>
      <c r="AH692" s="1">
        <f>(Table2[[#This Row],[Current Month High]]/Table2[[#This Row],[Close Price]])-1</f>
        <v>0.1642579371989088</v>
      </c>
      <c r="AI692">
        <v>108.48569272737799</v>
      </c>
      <c r="AJ692">
        <v>0.16860465116279499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-0.27</v>
      </c>
      <c r="AM692" t="s">
        <v>3149</v>
      </c>
      <c r="AN692">
        <v>-13.63</v>
      </c>
      <c r="AO692" t="s">
        <v>3149</v>
      </c>
      <c r="AP692">
        <v>4.1311950263055001E-2</v>
      </c>
      <c r="AQ692">
        <f>(Table2[[#This Row],[Sharpe Ratio]]-AVERAGE(Table2[Sharpe Ratio]))/_xlfn.STDEV.P(Table2[Sharpe Ratio])</f>
        <v>-0.17336975184939915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734</v>
      </c>
      <c r="AT692">
        <f>_xlfn.RANK.AVG(Table2[[#This Row],[6M Return vs Nifty Z-Score]],Table2[6M Return vs Nifty Z-Score])</f>
        <v>730</v>
      </c>
      <c r="AU692">
        <f>_xlfn.RANK.AVG(Table2[[#This Row],[Sharpe Ratio Z-Score]],Table2[Sharpe Ratio Z-Score])</f>
        <v>395</v>
      </c>
      <c r="AV692">
        <f>(Table2[[#This Row],[Rank 1Y]]+Table2[[#This Row],[Rank 6M]]+Table2[[#This Row],[Rank Sharpe]])/3</f>
        <v>619.66666666666663</v>
      </c>
    </row>
    <row r="693" spans="1:48" x14ac:dyDescent="0.3">
      <c r="A693" t="s">
        <v>2045</v>
      </c>
      <c r="B693" t="s">
        <v>2046</v>
      </c>
      <c r="C693" t="s">
        <v>3104</v>
      </c>
      <c r="D693" t="s">
        <v>2047</v>
      </c>
      <c r="E693">
        <v>3050.43337053</v>
      </c>
      <c r="F693">
        <v>182.07</v>
      </c>
      <c r="G693">
        <v>-48.758531336227399</v>
      </c>
      <c r="H693">
        <f>(Table2[[#This Row],[1Y Return vs Nifty]]-AVERAGE(Table2[1Y Return vs Nifty]))/_xlfn.STDEV.P(Table2[1Y Return vs Nifty])</f>
        <v>-1.3128054704257774</v>
      </c>
      <c r="I693">
        <v>-9.1092107386085992</v>
      </c>
      <c r="J693">
        <f>(Table2[[#This Row],[1M Return vs Nifty]]-AVERAGE(Table2[1M Return vs Nifty]))/_xlfn.STDEV.P(Table2[1M Return vs Nifty])</f>
        <v>-0.74130653394994295</v>
      </c>
      <c r="K693">
        <v>-22.362268035602899</v>
      </c>
      <c r="L693">
        <f>(Table2[[#This Row],[6M Return vs Nifty]]-AVERAGE(Table2[6M Return vs Nifty]))/_xlfn.STDEV.P(Table2[6M Return vs Nifty])</f>
        <v>-0.83238183437076485</v>
      </c>
      <c r="M693">
        <v>-3.50150554518157</v>
      </c>
      <c r="N693">
        <f>(Table2[[#This Row],[1W Return vs Nifty]]-AVERAGE(Table2[1W Return vs Nifty]))/_xlfn.STDEV.P(Table2[1W Return vs Nifty])</f>
        <v>-1.1478202402320694</v>
      </c>
      <c r="O693">
        <v>199.27</v>
      </c>
      <c r="P693">
        <v>210.61478929664099</v>
      </c>
      <c r="Q693">
        <v>225.22693834018801</v>
      </c>
      <c r="R693">
        <v>16.339383959503301</v>
      </c>
      <c r="S693" s="1">
        <f>(Table2[[#This Row],[Close Price]]-Table2[[#This Row],[20D EMA]])/Table2[[#This Row],[20D EMA]]</f>
        <v>-8.6315049932252808E-2</v>
      </c>
      <c r="T693" s="1">
        <f>(Table2[[#This Row],[Close Price]]-Table2[[#This Row],[50D EMA]])/Table2[[#This Row],[50D EMA]]</f>
        <v>-0.13553079245748983</v>
      </c>
      <c r="U693" s="1">
        <f>(Table2[[#This Row],[Close Price]]-Table2[[#This Row],[200D EMA]])/Table2[[#This Row],[200D EMA]]</f>
        <v>-0.1916153487599373</v>
      </c>
      <c r="V693">
        <v>0.71636218382653305</v>
      </c>
      <c r="W693">
        <v>181.15</v>
      </c>
      <c r="X693">
        <v>185.08</v>
      </c>
      <c r="Y693">
        <v>181.15</v>
      </c>
      <c r="Z693">
        <v>191.45</v>
      </c>
      <c r="AA693">
        <v>181.15</v>
      </c>
      <c r="AB693">
        <v>215</v>
      </c>
      <c r="AC693" s="1">
        <f>(Table2[[#This Row],[Close Price]]/Table2[[#This Row],[Day Low]])-1</f>
        <v>5.078664090532703E-3</v>
      </c>
      <c r="AD693" s="1">
        <f>(Table2[[#This Row],[Day High]]/Table2[[#This Row],[Close Price]])-1</f>
        <v>1.6532103037293355E-2</v>
      </c>
      <c r="AE693" s="1">
        <f>(Table2[[#This Row],[Close Price]]/Table2[[#This Row],[Current Week Low]])-1</f>
        <v>5.078664090532703E-3</v>
      </c>
      <c r="AF693" s="1">
        <f>(Table2[[#This Row],[Current Week High]]/Table2[[#This Row],[Close Price]])-1</f>
        <v>5.1518646674356017E-2</v>
      </c>
      <c r="AG693" s="1">
        <f>(Table2[[#This Row],[Close Price]]/Table2[[#This Row],[Current Month Low]])-1</f>
        <v>5.078664090532703E-3</v>
      </c>
      <c r="AH693" s="1">
        <f>(Table2[[#This Row],[Current Month High]]/Table2[[#This Row],[Close Price]])-1</f>
        <v>0.18086450266381071</v>
      </c>
      <c r="AI693">
        <v>54.336244301642203</v>
      </c>
      <c r="AJ693">
        <v>0.50786640905326996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-0.18</v>
      </c>
      <c r="AM693" t="s">
        <v>3149</v>
      </c>
      <c r="AN693">
        <v>-12.08</v>
      </c>
      <c r="AO693" t="s">
        <v>3149</v>
      </c>
      <c r="AQ693">
        <f>(Table2[[#This Row],[Sharpe Ratio]]-AVERAGE(Table2[Sharpe Ratio]))/_xlfn.STDEV.P(Table2[Sharpe Ratio])</f>
        <v>-0.65451053890290556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714</v>
      </c>
      <c r="AT693">
        <f>_xlfn.RANK.AVG(Table2[[#This Row],[6M Return vs Nifty Z-Score]],Table2[6M Return vs Nifty Z-Score])</f>
        <v>611</v>
      </c>
      <c r="AU693">
        <f>_xlfn.RANK.AVG(Table2[[#This Row],[Sharpe Ratio Z-Score]],Table2[Sharpe Ratio Z-Score])</f>
        <v>534</v>
      </c>
      <c r="AV693">
        <f>(Table2[[#This Row],[Rank 1Y]]+Table2[[#This Row],[Rank 6M]]+Table2[[#This Row],[Rank Sharpe]])/3</f>
        <v>619.66666666666663</v>
      </c>
    </row>
    <row r="694" spans="1:48" x14ac:dyDescent="0.3">
      <c r="A694" t="s">
        <v>2228</v>
      </c>
      <c r="B694" t="s">
        <v>2229</v>
      </c>
      <c r="C694" t="s">
        <v>3113</v>
      </c>
      <c r="D694" t="s">
        <v>85</v>
      </c>
      <c r="E694">
        <v>2444.6987081399998</v>
      </c>
      <c r="F694">
        <v>568.1</v>
      </c>
      <c r="G694">
        <v>-41.7292290851532</v>
      </c>
      <c r="H694">
        <f>(Table2[[#This Row],[1Y Return vs Nifty]]-AVERAGE(Table2[1Y Return vs Nifty]))/_xlfn.STDEV.P(Table2[1Y Return vs Nifty])</f>
        <v>-1.1698389980032211</v>
      </c>
      <c r="I694">
        <v>-4.62921102055091</v>
      </c>
      <c r="J694">
        <f>(Table2[[#This Row],[1M Return vs Nifty]]-AVERAGE(Table2[1M Return vs Nifty]))/_xlfn.STDEV.P(Table2[1M Return vs Nifty])</f>
        <v>-0.26840650389657816</v>
      </c>
      <c r="K694">
        <v>-24.388495714174301</v>
      </c>
      <c r="L694">
        <f>(Table2[[#This Row],[6M Return vs Nifty]]-AVERAGE(Table2[6M Return vs Nifty]))/_xlfn.STDEV.P(Table2[6M Return vs Nifty])</f>
        <v>-0.90093161204346339</v>
      </c>
      <c r="M694">
        <v>2.47508448559317</v>
      </c>
      <c r="N694">
        <f>(Table2[[#This Row],[1W Return vs Nifty]]-AVERAGE(Table2[1W Return vs Nifty]))/_xlfn.STDEV.P(Table2[1W Return vs Nifty])</f>
        <v>0.30969912024440638</v>
      </c>
      <c r="O694">
        <v>600.02</v>
      </c>
      <c r="P694">
        <v>637.95008271250697</v>
      </c>
      <c r="Q694">
        <v>726.97998133558099</v>
      </c>
      <c r="R694">
        <v>37.199840412728797</v>
      </c>
      <c r="S694" s="1">
        <f>(Table2[[#This Row],[Close Price]]-Table2[[#This Row],[20D EMA]])/Table2[[#This Row],[20D EMA]]</f>
        <v>-5.3198226725775739E-2</v>
      </c>
      <c r="T694" s="1">
        <f>(Table2[[#This Row],[Close Price]]-Table2[[#This Row],[50D EMA]])/Table2[[#This Row],[50D EMA]]</f>
        <v>-0.10949145490429378</v>
      </c>
      <c r="U694" s="1">
        <f>(Table2[[#This Row],[Close Price]]-Table2[[#This Row],[200D EMA]])/Table2[[#This Row],[200D EMA]]</f>
        <v>-0.21854794549320669</v>
      </c>
      <c r="V694">
        <v>0.69129058383055997</v>
      </c>
      <c r="W694">
        <v>565.04999999999995</v>
      </c>
      <c r="X694">
        <v>584.15</v>
      </c>
      <c r="Y694">
        <v>564</v>
      </c>
      <c r="Z694">
        <v>594.70000000000005</v>
      </c>
      <c r="AA694">
        <v>560.29999999999995</v>
      </c>
      <c r="AB694">
        <v>636.45000000000005</v>
      </c>
      <c r="AC694" s="1">
        <f>(Table2[[#This Row],[Close Price]]/Table2[[#This Row],[Day Low]])-1</f>
        <v>5.3977524112911457E-3</v>
      </c>
      <c r="AD694" s="1">
        <f>(Table2[[#This Row],[Day High]]/Table2[[#This Row],[Close Price]])-1</f>
        <v>2.8252068297834887E-2</v>
      </c>
      <c r="AE694" s="1">
        <f>(Table2[[#This Row],[Close Price]]/Table2[[#This Row],[Current Week Low]])-1</f>
        <v>7.2695035460992319E-3</v>
      </c>
      <c r="AF694" s="1">
        <f>(Table2[[#This Row],[Current Week High]]/Table2[[#This Row],[Close Price]])-1</f>
        <v>4.6822742474916357E-2</v>
      </c>
      <c r="AG694" s="1">
        <f>(Table2[[#This Row],[Close Price]]/Table2[[#This Row],[Current Month Low]])-1</f>
        <v>1.3921113689095321E-2</v>
      </c>
      <c r="AH694" s="1">
        <f>(Table2[[#This Row],[Current Month High]]/Table2[[#This Row],[Close Price]])-1</f>
        <v>0.12031332511881709</v>
      </c>
      <c r="AI694">
        <v>55.958458017954499</v>
      </c>
      <c r="AJ694">
        <v>6.1869158878504704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</v>
      </c>
      <c r="AM694" t="s">
        <v>3149</v>
      </c>
      <c r="AN694">
        <v>-1.29</v>
      </c>
      <c r="AO694" t="s">
        <v>3149</v>
      </c>
      <c r="AQ694">
        <f>(Table2[[#This Row],[Sharpe Ratio]]-AVERAGE(Table2[Sharpe Ratio]))/_xlfn.STDEV.P(Table2[Sharpe Ratio])</f>
        <v>-0.65451053890290556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699</v>
      </c>
      <c r="AT694">
        <f>_xlfn.RANK.AVG(Table2[[#This Row],[6M Return vs Nifty Z-Score]],Table2[6M Return vs Nifty Z-Score])</f>
        <v>632</v>
      </c>
      <c r="AU694">
        <f>_xlfn.RANK.AVG(Table2[[#This Row],[Sharpe Ratio Z-Score]],Table2[Sharpe Ratio Z-Score])</f>
        <v>534</v>
      </c>
      <c r="AV694">
        <f>(Table2[[#This Row],[Rank 1Y]]+Table2[[#This Row],[Rank 6M]]+Table2[[#This Row],[Rank Sharpe]])/3</f>
        <v>621.66666666666663</v>
      </c>
    </row>
    <row r="695" spans="1:48" x14ac:dyDescent="0.3">
      <c r="A695" t="s">
        <v>881</v>
      </c>
      <c r="B695" t="s">
        <v>882</v>
      </c>
      <c r="C695" t="s">
        <v>3112</v>
      </c>
      <c r="D695" t="s">
        <v>603</v>
      </c>
      <c r="E695">
        <v>16471.4468887</v>
      </c>
      <c r="F695">
        <v>1281.55</v>
      </c>
      <c r="G695">
        <v>-37.542690386488701</v>
      </c>
      <c r="H695">
        <f>(Table2[[#This Row],[1Y Return vs Nifty]]-AVERAGE(Table2[1Y Return vs Nifty]))/_xlfn.STDEV.P(Table2[1Y Return vs Nifty])</f>
        <v>-1.0846904799810921</v>
      </c>
      <c r="I695">
        <v>-6.3869318437394504</v>
      </c>
      <c r="J695">
        <f>(Table2[[#This Row],[1M Return vs Nifty]]-AVERAGE(Table2[1M Return vs Nifty]))/_xlfn.STDEV.P(Table2[1M Return vs Nifty])</f>
        <v>-0.45394808479463794</v>
      </c>
      <c r="K695">
        <v>-9.5053463677731997</v>
      </c>
      <c r="L695">
        <f>(Table2[[#This Row],[6M Return vs Nifty]]-AVERAGE(Table2[6M Return vs Nifty]))/_xlfn.STDEV.P(Table2[6M Return vs Nifty])</f>
        <v>-0.39741634100310114</v>
      </c>
      <c r="M695">
        <v>-2.44864993279253</v>
      </c>
      <c r="N695">
        <f>(Table2[[#This Row],[1W Return vs Nifty]]-AVERAGE(Table2[1W Return vs Nifty]))/_xlfn.STDEV.P(Table2[1W Return vs Nifty])</f>
        <v>-0.89105887113337301</v>
      </c>
      <c r="O695">
        <v>1337.38</v>
      </c>
      <c r="P695">
        <v>1378.8168926558501</v>
      </c>
      <c r="Q695">
        <v>1442.29367285333</v>
      </c>
      <c r="R695">
        <v>17.2195017268015</v>
      </c>
      <c r="S695" s="1">
        <f>(Table2[[#This Row],[Close Price]]-Table2[[#This Row],[20D EMA]])/Table2[[#This Row],[20D EMA]]</f>
        <v>-4.1745801492470466E-2</v>
      </c>
      <c r="T695" s="1">
        <f>(Table2[[#This Row],[Close Price]]-Table2[[#This Row],[50D EMA]])/Table2[[#This Row],[50D EMA]]</f>
        <v>-7.0543734395722812E-2</v>
      </c>
      <c r="U695" s="1">
        <f>(Table2[[#This Row],[Close Price]]-Table2[[#This Row],[200D EMA]])/Table2[[#This Row],[200D EMA]]</f>
        <v>-0.11145002982320953</v>
      </c>
      <c r="V695">
        <v>0.75370615277782205</v>
      </c>
      <c r="W695">
        <v>1275.55</v>
      </c>
      <c r="X695">
        <v>1290.6500000000001</v>
      </c>
      <c r="Y695">
        <v>1275.55</v>
      </c>
      <c r="Z695">
        <v>1306</v>
      </c>
      <c r="AA695">
        <v>1275.55</v>
      </c>
      <c r="AB695">
        <v>1370</v>
      </c>
      <c r="AC695" s="1">
        <f>(Table2[[#This Row],[Close Price]]/Table2[[#This Row],[Day Low]])-1</f>
        <v>4.7038532397789545E-3</v>
      </c>
      <c r="AD695" s="1">
        <f>(Table2[[#This Row],[Day High]]/Table2[[#This Row],[Close Price]])-1</f>
        <v>7.1007764035739829E-3</v>
      </c>
      <c r="AE695" s="1">
        <f>(Table2[[#This Row],[Close Price]]/Table2[[#This Row],[Current Week Low]])-1</f>
        <v>4.7038532397789545E-3</v>
      </c>
      <c r="AF695" s="1">
        <f>(Table2[[#This Row],[Current Week High]]/Table2[[#This Row],[Close Price]])-1</f>
        <v>1.9078459677734028E-2</v>
      </c>
      <c r="AG695" s="1">
        <f>(Table2[[#This Row],[Close Price]]/Table2[[#This Row],[Current Month Low]])-1</f>
        <v>4.7038532397789545E-3</v>
      </c>
      <c r="AH695" s="1">
        <f>(Table2[[#This Row],[Current Month High]]/Table2[[#This Row],[Close Price]])-1</f>
        <v>6.9017986032538836E-2</v>
      </c>
      <c r="AI695">
        <v>34.544106745737501</v>
      </c>
      <c r="AJ695">
        <v>0.98896769109535398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-0.04</v>
      </c>
      <c r="AM695" t="s">
        <v>3149</v>
      </c>
      <c r="AN695">
        <v>-5.54</v>
      </c>
      <c r="AO695" t="s">
        <v>3149</v>
      </c>
      <c r="AP695">
        <v>-0.15208522485088799</v>
      </c>
      <c r="AQ695">
        <f>(Table2[[#This Row],[Sharpe Ratio]]-AVERAGE(Table2[Sharpe Ratio]))/_xlfn.STDEV.P(Table2[Sharpe Ratio])</f>
        <v>-2.4257753743325008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673</v>
      </c>
      <c r="AT695">
        <f>_xlfn.RANK.AVG(Table2[[#This Row],[6M Return vs Nifty Z-Score]],Table2[6M Return vs Nifty Z-Score])</f>
        <v>457</v>
      </c>
      <c r="AU695">
        <f>_xlfn.RANK.AVG(Table2[[#This Row],[Sharpe Ratio Z-Score]],Table2[Sharpe Ratio Z-Score])</f>
        <v>736</v>
      </c>
      <c r="AV695">
        <f>(Table2[[#This Row],[Rank 1Y]]+Table2[[#This Row],[Rank 6M]]+Table2[[#This Row],[Rank Sharpe]])/3</f>
        <v>622</v>
      </c>
    </row>
    <row r="696" spans="1:48" x14ac:dyDescent="0.3">
      <c r="A696" t="s">
        <v>1118</v>
      </c>
      <c r="B696" t="s">
        <v>1119</v>
      </c>
      <c r="C696" t="s">
        <v>3103</v>
      </c>
      <c r="D696" t="s">
        <v>21</v>
      </c>
      <c r="E696">
        <v>10785.838066119901</v>
      </c>
      <c r="F696">
        <v>720.2</v>
      </c>
      <c r="G696">
        <v>-30.780213330579802</v>
      </c>
      <c r="H696">
        <f>(Table2[[#This Row],[1Y Return vs Nifty]]-AVERAGE(Table2[1Y Return vs Nifty]))/_xlfn.STDEV.P(Table2[1Y Return vs Nifty])</f>
        <v>-0.94715087007542542</v>
      </c>
      <c r="I696">
        <v>-1.8213939316768999</v>
      </c>
      <c r="J696">
        <f>(Table2[[#This Row],[1M Return vs Nifty]]-AVERAGE(Table2[1M Return vs Nifty]))/_xlfn.STDEV.P(Table2[1M Return vs Nifty])</f>
        <v>2.7981190138489303E-2</v>
      </c>
      <c r="K696">
        <v>-14.7847888560841</v>
      </c>
      <c r="L696">
        <f>(Table2[[#This Row],[6M Return vs Nifty]]-AVERAGE(Table2[6M Return vs Nifty]))/_xlfn.STDEV.P(Table2[6M Return vs Nifty])</f>
        <v>-0.57602638203495216</v>
      </c>
      <c r="M696">
        <v>-0.23127307273324901</v>
      </c>
      <c r="N696">
        <f>(Table2[[#This Row],[1W Return vs Nifty]]-AVERAGE(Table2[1W Return vs Nifty]))/_xlfn.STDEV.P(Table2[1W Return vs Nifty])</f>
        <v>-0.35030407845605183</v>
      </c>
      <c r="O696">
        <v>758.28</v>
      </c>
      <c r="P696">
        <v>776.93864886762003</v>
      </c>
      <c r="Q696">
        <v>811.78564277542898</v>
      </c>
      <c r="R696">
        <v>28.588589602469099</v>
      </c>
      <c r="S696" s="1">
        <f>(Table2[[#This Row],[Close Price]]-Table2[[#This Row],[20D EMA]])/Table2[[#This Row],[20D EMA]]</f>
        <v>-5.0218916495225946E-2</v>
      </c>
      <c r="T696" s="1">
        <f>(Table2[[#This Row],[Close Price]]-Table2[[#This Row],[50D EMA]])/Table2[[#This Row],[50D EMA]]</f>
        <v>-7.3028480370124424E-2</v>
      </c>
      <c r="U696" s="1">
        <f>(Table2[[#This Row],[Close Price]]-Table2[[#This Row],[200D EMA]])/Table2[[#This Row],[200D EMA]]</f>
        <v>-0.11281998344083186</v>
      </c>
      <c r="V696">
        <v>1.05570106328045</v>
      </c>
      <c r="W696">
        <v>718</v>
      </c>
      <c r="X696">
        <v>736.5</v>
      </c>
      <c r="Y696">
        <v>718</v>
      </c>
      <c r="Z696">
        <v>747.5</v>
      </c>
      <c r="AA696">
        <v>718</v>
      </c>
      <c r="AB696">
        <v>795</v>
      </c>
      <c r="AC696" s="1">
        <f>(Table2[[#This Row],[Close Price]]/Table2[[#This Row],[Day Low]])-1</f>
        <v>3.0640668523678194E-3</v>
      </c>
      <c r="AD696" s="1">
        <f>(Table2[[#This Row],[Day High]]/Table2[[#This Row],[Close Price]])-1</f>
        <v>2.2632602054984741E-2</v>
      </c>
      <c r="AE696" s="1">
        <f>(Table2[[#This Row],[Close Price]]/Table2[[#This Row],[Current Week Low]])-1</f>
        <v>3.0640668523678194E-3</v>
      </c>
      <c r="AF696" s="1">
        <f>(Table2[[#This Row],[Current Week High]]/Table2[[#This Row],[Close Price]])-1</f>
        <v>3.7906137184115396E-2</v>
      </c>
      <c r="AG696" s="1">
        <f>(Table2[[#This Row],[Close Price]]/Table2[[#This Row],[Current Month Low]])-1</f>
        <v>3.0640668523678194E-3</v>
      </c>
      <c r="AH696" s="1">
        <f>(Table2[[#This Row],[Current Month High]]/Table2[[#This Row],[Close Price]])-1</f>
        <v>0.10386003887808926</v>
      </c>
      <c r="AI696">
        <v>33.435156900860797</v>
      </c>
      <c r="AJ696">
        <v>0.306406685236781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-0.09</v>
      </c>
      <c r="AM696" t="s">
        <v>3149</v>
      </c>
      <c r="AN696">
        <v>-6.36</v>
      </c>
      <c r="AO696" t="s">
        <v>3149</v>
      </c>
      <c r="AP696">
        <v>-0.136542905807404</v>
      </c>
      <c r="AQ696">
        <f>(Table2[[#This Row],[Sharpe Ratio]]-AVERAGE(Table2[Sharpe Ratio]))/_xlfn.STDEV.P(Table2[Sharpe Ratio])</f>
        <v>-2.24476131981312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641</v>
      </c>
      <c r="AT696">
        <f>_xlfn.RANK.AVG(Table2[[#This Row],[6M Return vs Nifty Z-Score]],Table2[6M Return vs Nifty Z-Score])</f>
        <v>513</v>
      </c>
      <c r="AU696">
        <f>_xlfn.RANK.AVG(Table2[[#This Row],[Sharpe Ratio Z-Score]],Table2[Sharpe Ratio Z-Score])</f>
        <v>733</v>
      </c>
      <c r="AV696">
        <f>(Table2[[#This Row],[Rank 1Y]]+Table2[[#This Row],[Rank 6M]]+Table2[[#This Row],[Rank Sharpe]])/3</f>
        <v>629</v>
      </c>
    </row>
    <row r="697" spans="1:48" x14ac:dyDescent="0.3">
      <c r="A697" t="s">
        <v>1444</v>
      </c>
      <c r="B697" t="s">
        <v>1445</v>
      </c>
      <c r="C697" t="s">
        <v>3112</v>
      </c>
      <c r="D697" t="s">
        <v>438</v>
      </c>
      <c r="E697">
        <v>7006.9645431600002</v>
      </c>
      <c r="F697">
        <v>460.1</v>
      </c>
      <c r="G697">
        <v>-45.382283730336397</v>
      </c>
      <c r="H697">
        <f>(Table2[[#This Row],[1Y Return vs Nifty]]-AVERAGE(Table2[1Y Return vs Nifty]))/_xlfn.STDEV.P(Table2[1Y Return vs Nifty])</f>
        <v>-1.2441371740574465</v>
      </c>
      <c r="I697">
        <v>-6.53642808533675</v>
      </c>
      <c r="J697">
        <f>(Table2[[#This Row],[1M Return vs Nifty]]-AVERAGE(Table2[1M Return vs Nifty]))/_xlfn.STDEV.P(Table2[1M Return vs Nifty])</f>
        <v>-0.46972861640031377</v>
      </c>
      <c r="K697">
        <v>-16.453826923228402</v>
      </c>
      <c r="L697">
        <f>(Table2[[#This Row],[6M Return vs Nifty]]-AVERAGE(Table2[6M Return vs Nifty]))/_xlfn.STDEV.P(Table2[6M Return vs Nifty])</f>
        <v>-0.63249199527278877</v>
      </c>
      <c r="M697">
        <v>0.15044155138714699</v>
      </c>
      <c r="N697">
        <f>(Table2[[#This Row],[1W Return vs Nifty]]-AVERAGE(Table2[1W Return vs Nifty]))/_xlfn.STDEV.P(Table2[1W Return vs Nifty])</f>
        <v>-0.25721479979251965</v>
      </c>
      <c r="O697">
        <v>479.94</v>
      </c>
      <c r="P697">
        <v>491.06826504707601</v>
      </c>
      <c r="Q697">
        <v>513.56150024449096</v>
      </c>
      <c r="R697">
        <v>63.623725512367599</v>
      </c>
      <c r="S697" s="1">
        <f>(Table2[[#This Row],[Close Price]]-Table2[[#This Row],[20D EMA]])/Table2[[#This Row],[20D EMA]]</f>
        <v>-4.1338500645914024E-2</v>
      </c>
      <c r="T697" s="1">
        <f>(Table2[[#This Row],[Close Price]]-Table2[[#This Row],[50D EMA]])/Table2[[#This Row],[50D EMA]]</f>
        <v>-6.3063055080757935E-2</v>
      </c>
      <c r="U697" s="1">
        <f>(Table2[[#This Row],[Close Price]]-Table2[[#This Row],[200D EMA]])/Table2[[#This Row],[200D EMA]]</f>
        <v>-0.10409950944344455</v>
      </c>
      <c r="V697">
        <v>0.324908550214346</v>
      </c>
      <c r="W697">
        <v>459</v>
      </c>
      <c r="X697">
        <v>502</v>
      </c>
      <c r="Y697">
        <v>456.95</v>
      </c>
      <c r="Z697">
        <v>502</v>
      </c>
      <c r="AA697">
        <v>456.95</v>
      </c>
      <c r="AB697">
        <v>502</v>
      </c>
      <c r="AC697" s="1">
        <f>(Table2[[#This Row],[Close Price]]/Table2[[#This Row],[Day Low]])-1</f>
        <v>2.3965141612201091E-3</v>
      </c>
      <c r="AD697" s="1">
        <f>(Table2[[#This Row],[Day High]]/Table2[[#This Row],[Close Price]])-1</f>
        <v>9.1067159313192647E-2</v>
      </c>
      <c r="AE697" s="1">
        <f>(Table2[[#This Row],[Close Price]]/Table2[[#This Row],[Current Week Low]])-1</f>
        <v>6.8935332093227331E-3</v>
      </c>
      <c r="AF697" s="1">
        <f>(Table2[[#This Row],[Current Week High]]/Table2[[#This Row],[Close Price]])-1</f>
        <v>9.1067159313192647E-2</v>
      </c>
      <c r="AG697" s="1">
        <f>(Table2[[#This Row],[Close Price]]/Table2[[#This Row],[Current Month Low]])-1</f>
        <v>6.8935332093227331E-3</v>
      </c>
      <c r="AH697" s="1">
        <f>(Table2[[#This Row],[Current Month High]]/Table2[[#This Row],[Close Price]])-1</f>
        <v>9.1067159313192647E-2</v>
      </c>
      <c r="AI697">
        <v>45.1423603564442</v>
      </c>
      <c r="AJ697">
        <v>7.3745624270711696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0.15</v>
      </c>
      <c r="AM697" t="s">
        <v>3150</v>
      </c>
      <c r="AN697">
        <v>2.09</v>
      </c>
      <c r="AO697" t="s">
        <v>3150</v>
      </c>
      <c r="AP697">
        <v>-4.3354951408898001E-2</v>
      </c>
      <c r="AQ697">
        <f>(Table2[[#This Row],[Sharpe Ratio]]-AVERAGE(Table2[Sharpe Ratio]))/_xlfn.STDEV.P(Table2[Sharpe Ratio])</f>
        <v>-1.1594451960836518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706</v>
      </c>
      <c r="AT697">
        <f>_xlfn.RANK.AVG(Table2[[#This Row],[6M Return vs Nifty Z-Score]],Table2[6M Return vs Nifty Z-Score])</f>
        <v>536</v>
      </c>
      <c r="AU697">
        <f>_xlfn.RANK.AVG(Table2[[#This Row],[Sharpe Ratio Z-Score]],Table2[Sharpe Ratio Z-Score])</f>
        <v>647</v>
      </c>
      <c r="AV697">
        <f>(Table2[[#This Row],[Rank 1Y]]+Table2[[#This Row],[Rank 6M]]+Table2[[#This Row],[Rank Sharpe]])/3</f>
        <v>629.66666666666663</v>
      </c>
    </row>
    <row r="698" spans="1:48" x14ac:dyDescent="0.3">
      <c r="A698" t="s">
        <v>655</v>
      </c>
      <c r="B698" t="s">
        <v>656</v>
      </c>
      <c r="C698" t="s">
        <v>3104</v>
      </c>
      <c r="D698" t="s">
        <v>24</v>
      </c>
      <c r="E698">
        <v>26719.570396449999</v>
      </c>
      <c r="F698">
        <v>165.86</v>
      </c>
      <c r="G698">
        <v>-39.668694145534403</v>
      </c>
      <c r="H698">
        <f>(Table2[[#This Row],[1Y Return vs Nifty]]-AVERAGE(Table2[1Y Return vs Nifty]))/_xlfn.STDEV.P(Table2[1Y Return vs Nifty])</f>
        <v>-1.1279305124809622</v>
      </c>
      <c r="I698">
        <v>-6.8367268011429703</v>
      </c>
      <c r="J698">
        <f>(Table2[[#This Row],[1M Return vs Nifty]]-AVERAGE(Table2[1M Return vs Nifty]))/_xlfn.STDEV.P(Table2[1M Return vs Nifty])</f>
        <v>-0.50142756297777413</v>
      </c>
      <c r="K698">
        <v>-13.551176916645799</v>
      </c>
      <c r="L698">
        <f>(Table2[[#This Row],[6M Return vs Nifty]]-AVERAGE(Table2[6M Return vs Nifty]))/_xlfn.STDEV.P(Table2[6M Return vs Nifty])</f>
        <v>-0.53429177092624203</v>
      </c>
      <c r="M698">
        <v>1.59483655617774</v>
      </c>
      <c r="N698">
        <f>(Table2[[#This Row],[1W Return vs Nifty]]-AVERAGE(Table2[1W Return vs Nifty]))/_xlfn.STDEV.P(Table2[1W Return vs Nifty])</f>
        <v>9.5031827936252533E-2</v>
      </c>
      <c r="O698">
        <v>175.82</v>
      </c>
      <c r="P698">
        <v>184.69521814097399</v>
      </c>
      <c r="Q698">
        <v>197.95237050827299</v>
      </c>
      <c r="R698">
        <v>32.630367090174801</v>
      </c>
      <c r="S698" s="1">
        <f>(Table2[[#This Row],[Close Price]]-Table2[[#This Row],[20D EMA]])/Table2[[#This Row],[20D EMA]]</f>
        <v>-5.6648845410078377E-2</v>
      </c>
      <c r="T698" s="1">
        <f>(Table2[[#This Row],[Close Price]]-Table2[[#This Row],[50D EMA]])/Table2[[#This Row],[50D EMA]]</f>
        <v>-0.10197999888983293</v>
      </c>
      <c r="U698" s="1">
        <f>(Table2[[#This Row],[Close Price]]-Table2[[#This Row],[200D EMA]])/Table2[[#This Row],[200D EMA]]</f>
        <v>-0.16212167818890427</v>
      </c>
      <c r="V698">
        <v>0.512176583330054</v>
      </c>
      <c r="W698">
        <v>162.80000000000001</v>
      </c>
      <c r="X698">
        <v>166.94</v>
      </c>
      <c r="Y698">
        <v>162.80000000000001</v>
      </c>
      <c r="Z698">
        <v>172.43</v>
      </c>
      <c r="AA698">
        <v>162.80000000000001</v>
      </c>
      <c r="AB698">
        <v>185.29</v>
      </c>
      <c r="AC698" s="1">
        <f>(Table2[[#This Row],[Close Price]]/Table2[[#This Row],[Day Low]])-1</f>
        <v>1.8796068796068877E-2</v>
      </c>
      <c r="AD698" s="1">
        <f>(Table2[[#This Row],[Day High]]/Table2[[#This Row],[Close Price]])-1</f>
        <v>6.5115157361630427E-3</v>
      </c>
      <c r="AE698" s="1">
        <f>(Table2[[#This Row],[Close Price]]/Table2[[#This Row],[Current Week Low]])-1</f>
        <v>1.8796068796068877E-2</v>
      </c>
      <c r="AF698" s="1">
        <f>(Table2[[#This Row],[Current Week High]]/Table2[[#This Row],[Close Price]])-1</f>
        <v>3.9611720728325084E-2</v>
      </c>
      <c r="AG698" s="1">
        <f>(Table2[[#This Row],[Close Price]]/Table2[[#This Row],[Current Month Low]])-1</f>
        <v>1.8796068796068877E-2</v>
      </c>
      <c r="AH698" s="1">
        <f>(Table2[[#This Row],[Current Month High]]/Table2[[#This Row],[Close Price]])-1</f>
        <v>0.11714699143856255</v>
      </c>
      <c r="AI698">
        <v>58.627758350416002</v>
      </c>
      <c r="AJ698">
        <v>1.8796068796068801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-0.16</v>
      </c>
      <c r="AM698" t="s">
        <v>3149</v>
      </c>
      <c r="AN698">
        <v>-9.69</v>
      </c>
      <c r="AO698" t="s">
        <v>3149</v>
      </c>
      <c r="AP698">
        <v>-9.3931424416623999E-2</v>
      </c>
      <c r="AQ698">
        <f>(Table2[[#This Row],[Sharpe Ratio]]-AVERAGE(Table2[Sharpe Ratio]))/_xlfn.STDEV.P(Table2[Sharpe Ratio])</f>
        <v>-1.7484855070439842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686</v>
      </c>
      <c r="AT698">
        <f>_xlfn.RANK.AVG(Table2[[#This Row],[6M Return vs Nifty Z-Score]],Table2[6M Return vs Nifty Z-Score])</f>
        <v>500</v>
      </c>
      <c r="AU698">
        <f>_xlfn.RANK.AVG(Table2[[#This Row],[Sharpe Ratio Z-Score]],Table2[Sharpe Ratio Z-Score])</f>
        <v>706</v>
      </c>
      <c r="AV698">
        <f>(Table2[[#This Row],[Rank 1Y]]+Table2[[#This Row],[Rank 6M]]+Table2[[#This Row],[Rank Sharpe]])/3</f>
        <v>630.66666666666663</v>
      </c>
    </row>
    <row r="699" spans="1:48" x14ac:dyDescent="0.3">
      <c r="A699" t="s">
        <v>1004</v>
      </c>
      <c r="B699" t="s">
        <v>1005</v>
      </c>
      <c r="C699" t="s">
        <v>3116</v>
      </c>
      <c r="D699" t="s">
        <v>111</v>
      </c>
      <c r="E699">
        <v>13513.567142379999</v>
      </c>
      <c r="F699">
        <v>2253.9499999999998</v>
      </c>
      <c r="G699">
        <v>-30.7564503985746</v>
      </c>
      <c r="H699">
        <f>(Table2[[#This Row],[1Y Return vs Nifty]]-AVERAGE(Table2[1Y Return vs Nifty]))/_xlfn.STDEV.P(Table2[1Y Return vs Nifty])</f>
        <v>-0.94666756427324827</v>
      </c>
      <c r="I699">
        <v>-14.8123501661247</v>
      </c>
      <c r="J699">
        <f>(Table2[[#This Row],[1M Return vs Nifty]]-AVERAGE(Table2[1M Return vs Nifty]))/_xlfn.STDEV.P(Table2[1M Return vs Nifty])</f>
        <v>-1.3433188054686094</v>
      </c>
      <c r="K699">
        <v>-17.1195257131461</v>
      </c>
      <c r="L699">
        <f>(Table2[[#This Row],[6M Return vs Nifty]]-AVERAGE(Table2[6M Return vs Nifty]))/_xlfn.STDEV.P(Table2[6M Return vs Nifty])</f>
        <v>-0.65501340514614348</v>
      </c>
      <c r="M699">
        <v>-1.1599922824214901</v>
      </c>
      <c r="N699">
        <f>(Table2[[#This Row],[1W Return vs Nifty]]-AVERAGE(Table2[1W Return vs Nifty]))/_xlfn.STDEV.P(Table2[1W Return vs Nifty])</f>
        <v>-0.5767921296017573</v>
      </c>
      <c r="O699">
        <v>2432.3200000000002</v>
      </c>
      <c r="P699">
        <v>2627.3141285158099</v>
      </c>
      <c r="Q699">
        <v>2725.60014241516</v>
      </c>
      <c r="R699">
        <v>22.465169790434601</v>
      </c>
      <c r="S699" s="1">
        <f>(Table2[[#This Row],[Close Price]]-Table2[[#This Row],[20D EMA]])/Table2[[#This Row],[20D EMA]]</f>
        <v>-7.3333278515984882E-2</v>
      </c>
      <c r="T699" s="1">
        <f>(Table2[[#This Row],[Close Price]]-Table2[[#This Row],[50D EMA]])/Table2[[#This Row],[50D EMA]]</f>
        <v>-0.1421086745827102</v>
      </c>
      <c r="U699" s="1">
        <f>(Table2[[#This Row],[Close Price]]-Table2[[#This Row],[200D EMA]])/Table2[[#This Row],[200D EMA]]</f>
        <v>-0.17304451048246206</v>
      </c>
      <c r="V699">
        <v>0.597749672958925</v>
      </c>
      <c r="W699">
        <v>2244</v>
      </c>
      <c r="X699">
        <v>2274.4499999999998</v>
      </c>
      <c r="Y699">
        <v>2234.15</v>
      </c>
      <c r="Z699">
        <v>2312</v>
      </c>
      <c r="AA699">
        <v>2234.15</v>
      </c>
      <c r="AB699">
        <v>2578.85</v>
      </c>
      <c r="AC699" s="1">
        <f>(Table2[[#This Row],[Close Price]]/Table2[[#This Row],[Day Low]])-1</f>
        <v>4.4340463458110158E-3</v>
      </c>
      <c r="AD699" s="1">
        <f>(Table2[[#This Row],[Day High]]/Table2[[#This Row],[Close Price]])-1</f>
        <v>9.0951440803921368E-3</v>
      </c>
      <c r="AE699" s="1">
        <f>(Table2[[#This Row],[Close Price]]/Table2[[#This Row],[Current Week Low]])-1</f>
        <v>8.8624309021327896E-3</v>
      </c>
      <c r="AF699" s="1">
        <f>(Table2[[#This Row],[Current Week High]]/Table2[[#This Row],[Close Price]])-1</f>
        <v>2.5754786042281319E-2</v>
      </c>
      <c r="AG699" s="1">
        <f>(Table2[[#This Row],[Close Price]]/Table2[[#This Row],[Current Month Low]])-1</f>
        <v>8.8624309021327896E-3</v>
      </c>
      <c r="AH699" s="1">
        <f>(Table2[[#This Row],[Current Month High]]/Table2[[#This Row],[Close Price]])-1</f>
        <v>0.14414694203509404</v>
      </c>
      <c r="AI699">
        <v>41.901994276714198</v>
      </c>
      <c r="AJ699">
        <v>1.07399103139012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-0.22</v>
      </c>
      <c r="AM699" t="s">
        <v>3149</v>
      </c>
      <c r="AN699">
        <v>-11.65</v>
      </c>
      <c r="AO699" t="s">
        <v>3149</v>
      </c>
      <c r="AP699">
        <v>-9.9008155502383996E-2</v>
      </c>
      <c r="AQ699">
        <f>(Table2[[#This Row],[Sharpe Ratio]]-AVERAGE(Table2[Sharpe Ratio]))/_xlfn.STDEV.P(Table2[Sharpe Ratio])</f>
        <v>-1.807611797976949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640</v>
      </c>
      <c r="AT699">
        <f>_xlfn.RANK.AVG(Table2[[#This Row],[6M Return vs Nifty Z-Score]],Table2[6M Return vs Nifty Z-Score])</f>
        <v>545</v>
      </c>
      <c r="AU699">
        <f>_xlfn.RANK.AVG(Table2[[#This Row],[Sharpe Ratio Z-Score]],Table2[Sharpe Ratio Z-Score])</f>
        <v>712</v>
      </c>
      <c r="AV699">
        <f>(Table2[[#This Row],[Rank 1Y]]+Table2[[#This Row],[Rank 6M]]+Table2[[#This Row],[Rank Sharpe]])/3</f>
        <v>632.33333333333337</v>
      </c>
    </row>
    <row r="700" spans="1:48" x14ac:dyDescent="0.3">
      <c r="A700" t="s">
        <v>2319</v>
      </c>
      <c r="B700" t="s">
        <v>2320</v>
      </c>
      <c r="C700" t="s">
        <v>3115</v>
      </c>
      <c r="D700" t="s">
        <v>463</v>
      </c>
      <c r="E700">
        <v>2227.2739943299998</v>
      </c>
      <c r="F700">
        <v>419.65</v>
      </c>
      <c r="G700">
        <v>-41.499688806689797</v>
      </c>
      <c r="H700">
        <f>(Table2[[#This Row],[1Y Return vs Nifty]]-AVERAGE(Table2[1Y Return vs Nifty]))/_xlfn.STDEV.P(Table2[1Y Return vs Nifty])</f>
        <v>-1.1651704601144444</v>
      </c>
      <c r="I700">
        <v>-1.5202556643181999</v>
      </c>
      <c r="J700">
        <f>(Table2[[#This Row],[1M Return vs Nifty]]-AVERAGE(Table2[1M Return vs Nifty]))/_xlfn.STDEV.P(Table2[1M Return vs Nifty])</f>
        <v>5.9768758139919616E-2</v>
      </c>
      <c r="K700">
        <v>-22.276576688050799</v>
      </c>
      <c r="L700">
        <f>(Table2[[#This Row],[6M Return vs Nifty]]-AVERAGE(Table2[6M Return vs Nifty]))/_xlfn.STDEV.P(Table2[6M Return vs Nifty])</f>
        <v>-0.82948279055387653</v>
      </c>
      <c r="M700">
        <v>3.5819925028708499</v>
      </c>
      <c r="N700">
        <f>(Table2[[#This Row],[1W Return vs Nifty]]-AVERAGE(Table2[1W Return vs Nifty]))/_xlfn.STDEV.P(Table2[1W Return vs Nifty])</f>
        <v>0.57964232483789802</v>
      </c>
      <c r="O700">
        <v>441.2</v>
      </c>
      <c r="P700">
        <v>453.74592612015601</v>
      </c>
      <c r="Q700">
        <v>479.65857298103401</v>
      </c>
      <c r="R700">
        <v>30.938056332199402</v>
      </c>
      <c r="S700" s="1">
        <f>(Table2[[#This Row],[Close Price]]-Table2[[#This Row],[20D EMA]])/Table2[[#This Row],[20D EMA]]</f>
        <v>-4.8844061650045359E-2</v>
      </c>
      <c r="T700" s="1">
        <f>(Table2[[#This Row],[Close Price]]-Table2[[#This Row],[50D EMA]])/Table2[[#This Row],[50D EMA]]</f>
        <v>-7.5143211558283227E-2</v>
      </c>
      <c r="U700" s="1">
        <f>(Table2[[#This Row],[Close Price]]-Table2[[#This Row],[200D EMA]])/Table2[[#This Row],[200D EMA]]</f>
        <v>-0.12510684966618288</v>
      </c>
      <c r="V700">
        <v>0.44246461914834301</v>
      </c>
      <c r="W700">
        <v>415.8</v>
      </c>
      <c r="X700">
        <v>426.95</v>
      </c>
      <c r="Y700">
        <v>415.8</v>
      </c>
      <c r="Z700">
        <v>435.95</v>
      </c>
      <c r="AA700">
        <v>406.4</v>
      </c>
      <c r="AB700">
        <v>469.9</v>
      </c>
      <c r="AC700" s="1">
        <f>(Table2[[#This Row],[Close Price]]/Table2[[#This Row],[Day Low]])-1</f>
        <v>9.2592592592590783E-3</v>
      </c>
      <c r="AD700" s="1">
        <f>(Table2[[#This Row],[Day High]]/Table2[[#This Row],[Close Price]])-1</f>
        <v>1.7395448588109153E-2</v>
      </c>
      <c r="AE700" s="1">
        <f>(Table2[[#This Row],[Close Price]]/Table2[[#This Row],[Current Week Low]])-1</f>
        <v>9.2592592592590783E-3</v>
      </c>
      <c r="AF700" s="1">
        <f>(Table2[[#This Row],[Current Week High]]/Table2[[#This Row],[Close Price]])-1</f>
        <v>3.8841892052901228E-2</v>
      </c>
      <c r="AG700" s="1">
        <f>(Table2[[#This Row],[Close Price]]/Table2[[#This Row],[Current Month Low]])-1</f>
        <v>3.2603346456692828E-2</v>
      </c>
      <c r="AH700" s="1">
        <f>(Table2[[#This Row],[Current Month High]]/Table2[[#This Row],[Close Price]])-1</f>
        <v>0.1197426426784225</v>
      </c>
      <c r="AI700">
        <v>38.687001072322097</v>
      </c>
      <c r="AJ700">
        <v>3.2603346456692801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-0.01</v>
      </c>
      <c r="AM700" t="s">
        <v>3149</v>
      </c>
      <c r="AN700">
        <v>-8.6</v>
      </c>
      <c r="AO700" t="s">
        <v>3149</v>
      </c>
      <c r="AP700">
        <v>-1.7877615620939001E-2</v>
      </c>
      <c r="AQ700">
        <f>(Table2[[#This Row],[Sharpe Ratio]]-AVERAGE(Table2[Sharpe Ratio]))/_xlfn.STDEV.P(Table2[Sharpe Ratio])</f>
        <v>-0.8627226904892481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696</v>
      </c>
      <c r="AT700">
        <f>_xlfn.RANK.AVG(Table2[[#This Row],[6M Return vs Nifty Z-Score]],Table2[6M Return vs Nifty Z-Score])</f>
        <v>609</v>
      </c>
      <c r="AU700">
        <f>_xlfn.RANK.AVG(Table2[[#This Row],[Sharpe Ratio Z-Score]],Table2[Sharpe Ratio Z-Score])</f>
        <v>599</v>
      </c>
      <c r="AV700">
        <f>(Table2[[#This Row],[Rank 1Y]]+Table2[[#This Row],[Rank 6M]]+Table2[[#This Row],[Rank Sharpe]])/3</f>
        <v>634.66666666666663</v>
      </c>
    </row>
    <row r="701" spans="1:48" x14ac:dyDescent="0.3">
      <c r="A701" t="s">
        <v>2162</v>
      </c>
      <c r="B701" t="s">
        <v>2163</v>
      </c>
      <c r="C701" t="s">
        <v>3117</v>
      </c>
      <c r="D701" t="s">
        <v>134</v>
      </c>
      <c r="E701">
        <v>2659.774292955</v>
      </c>
      <c r="F701">
        <v>349.95</v>
      </c>
      <c r="G701">
        <v>-50.911130005147299</v>
      </c>
      <c r="H701">
        <f>(Table2[[#This Row],[1Y Return vs Nifty]]-AVERAGE(Table2[1Y Return vs Nifty]))/_xlfn.STDEV.P(Table2[1Y Return vs Nifty])</f>
        <v>-1.3565864073160554</v>
      </c>
      <c r="I701">
        <v>-4.4215454546093698</v>
      </c>
      <c r="J701">
        <f>(Table2[[#This Row],[1M Return vs Nifty]]-AVERAGE(Table2[1M Return vs Nifty]))/_xlfn.STDEV.P(Table2[1M Return vs Nifty])</f>
        <v>-0.24648573189765033</v>
      </c>
      <c r="K701">
        <v>-37.1257457489654</v>
      </c>
      <c r="L701">
        <f>(Table2[[#This Row],[6M Return vs Nifty]]-AVERAGE(Table2[6M Return vs Nifty]))/_xlfn.STDEV.P(Table2[6M Return vs Nifty])</f>
        <v>-1.3318484666893877</v>
      </c>
      <c r="M701">
        <v>1.33858919620477</v>
      </c>
      <c r="N701">
        <f>(Table2[[#This Row],[1W Return vs Nifty]]-AVERAGE(Table2[1W Return vs Nifty]))/_xlfn.STDEV.P(Table2[1W Return vs Nifty])</f>
        <v>3.2540426265997117E-2</v>
      </c>
      <c r="O701">
        <v>365.79</v>
      </c>
      <c r="P701">
        <v>380.844933013522</v>
      </c>
      <c r="Q701">
        <v>420.07387470915501</v>
      </c>
      <c r="R701">
        <v>34.773118008367703</v>
      </c>
      <c r="S701" s="1">
        <f>(Table2[[#This Row],[Close Price]]-Table2[[#This Row],[20D EMA]])/Table2[[#This Row],[20D EMA]]</f>
        <v>-4.3303534815057908E-2</v>
      </c>
      <c r="T701" s="1">
        <f>(Table2[[#This Row],[Close Price]]-Table2[[#This Row],[50D EMA]])/Table2[[#This Row],[50D EMA]]</f>
        <v>-8.1122079711180184E-2</v>
      </c>
      <c r="U701" s="1">
        <f>(Table2[[#This Row],[Close Price]]-Table2[[#This Row],[200D EMA]])/Table2[[#This Row],[200D EMA]]</f>
        <v>-0.16693224437655502</v>
      </c>
      <c r="V701">
        <v>0.58826268869286102</v>
      </c>
      <c r="W701">
        <v>348.5</v>
      </c>
      <c r="X701">
        <v>360.75</v>
      </c>
      <c r="Y701">
        <v>347.1</v>
      </c>
      <c r="Z701">
        <v>364.25</v>
      </c>
      <c r="AA701">
        <v>347.1</v>
      </c>
      <c r="AB701">
        <v>393.7</v>
      </c>
      <c r="AC701" s="1">
        <f>(Table2[[#This Row],[Close Price]]/Table2[[#This Row],[Day Low]])-1</f>
        <v>4.1606886657101771E-3</v>
      </c>
      <c r="AD701" s="1">
        <f>(Table2[[#This Row],[Day High]]/Table2[[#This Row],[Close Price]])-1</f>
        <v>3.0861551650235741E-2</v>
      </c>
      <c r="AE701" s="1">
        <f>(Table2[[#This Row],[Close Price]]/Table2[[#This Row],[Current Week Low]])-1</f>
        <v>8.2108902333619671E-3</v>
      </c>
      <c r="AF701" s="1">
        <f>(Table2[[#This Row],[Current Week High]]/Table2[[#This Row],[Close Price]])-1</f>
        <v>4.0862980425775186E-2</v>
      </c>
      <c r="AG701" s="1">
        <f>(Table2[[#This Row],[Close Price]]/Table2[[#This Row],[Current Month Low]])-1</f>
        <v>8.2108902333619671E-3</v>
      </c>
      <c r="AH701" s="1">
        <f>(Table2[[#This Row],[Current Month High]]/Table2[[#This Row],[Close Price]])-1</f>
        <v>0.12501785969424195</v>
      </c>
      <c r="AI701">
        <v>67.166738105443599</v>
      </c>
      <c r="AJ701">
        <v>1.4347826086956501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-0.12</v>
      </c>
      <c r="AM701" t="s">
        <v>3149</v>
      </c>
      <c r="AN701">
        <v>-5.97</v>
      </c>
      <c r="AO701" t="s">
        <v>3149</v>
      </c>
      <c r="AP701">
        <v>8.2923953146380007E-3</v>
      </c>
      <c r="AQ701">
        <f>(Table2[[#This Row],[Sharpe Ratio]]-AVERAGE(Table2[Sharpe Ratio]))/_xlfn.STDEV.P(Table2[Sharpe Ratio])</f>
        <v>-0.55793292436671182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718</v>
      </c>
      <c r="AT701">
        <f>_xlfn.RANK.AVG(Table2[[#This Row],[6M Return vs Nifty Z-Score]],Table2[6M Return vs Nifty Z-Score])</f>
        <v>710</v>
      </c>
      <c r="AU701">
        <f>_xlfn.RANK.AVG(Table2[[#This Row],[Sharpe Ratio Z-Score]],Table2[Sharpe Ratio Z-Score])</f>
        <v>487</v>
      </c>
      <c r="AV701">
        <f>(Table2[[#This Row],[Rank 1Y]]+Table2[[#This Row],[Rank 6M]]+Table2[[#This Row],[Rank Sharpe]])/3</f>
        <v>638.33333333333337</v>
      </c>
    </row>
    <row r="702" spans="1:48" x14ac:dyDescent="0.3">
      <c r="A702" t="s">
        <v>1643</v>
      </c>
      <c r="B702" t="s">
        <v>1644</v>
      </c>
      <c r="C702" t="s">
        <v>3113</v>
      </c>
      <c r="D702" t="s">
        <v>267</v>
      </c>
      <c r="E702">
        <v>5408.9202793949999</v>
      </c>
      <c r="F702">
        <v>1758.45</v>
      </c>
      <c r="G702">
        <v>-38.910900927153797</v>
      </c>
      <c r="H702">
        <f>(Table2[[#This Row],[1Y Return vs Nifty]]-AVERAGE(Table2[1Y Return vs Nifty]))/_xlfn.STDEV.P(Table2[1Y Return vs Nifty])</f>
        <v>-1.1125180263780841</v>
      </c>
      <c r="I702">
        <v>9.1126542536383202</v>
      </c>
      <c r="J702">
        <f>(Table2[[#This Row],[1M Return vs Nifty]]-AVERAGE(Table2[1M Return vs Nifty]))/_xlfn.STDEV.P(Table2[1M Return vs Nifty])</f>
        <v>1.1821579849714758</v>
      </c>
      <c r="K702">
        <v>-20.318477165605</v>
      </c>
      <c r="L702">
        <f>(Table2[[#This Row],[6M Return vs Nifty]]-AVERAGE(Table2[6M Return vs Nifty]))/_xlfn.STDEV.P(Table2[6M Return vs Nifty])</f>
        <v>-0.76323787230297491</v>
      </c>
      <c r="M702">
        <v>12.5375376689944</v>
      </c>
      <c r="N702">
        <f>(Table2[[#This Row],[1W Return vs Nifty]]-AVERAGE(Table2[1W Return vs Nifty]))/_xlfn.STDEV.P(Table2[1W Return vs Nifty])</f>
        <v>2.7636436359592094</v>
      </c>
      <c r="O702">
        <v>1647.72</v>
      </c>
      <c r="P702">
        <v>1685.94497863638</v>
      </c>
      <c r="Q702">
        <v>1829.0519920885299</v>
      </c>
      <c r="R702">
        <v>72.552967929394896</v>
      </c>
      <c r="S702" s="1">
        <f>(Table2[[#This Row],[Close Price]]-Table2[[#This Row],[20D EMA]])/Table2[[#This Row],[20D EMA]]</f>
        <v>6.7201951787925138E-2</v>
      </c>
      <c r="T702" s="1">
        <f>(Table2[[#This Row],[Close Price]]-Table2[[#This Row],[50D EMA]])/Table2[[#This Row],[50D EMA]]</f>
        <v>4.3005567964776212E-2</v>
      </c>
      <c r="U702" s="1">
        <f>(Table2[[#This Row],[Close Price]]-Table2[[#This Row],[200D EMA]])/Table2[[#This Row],[200D EMA]]</f>
        <v>-3.8600319943837107E-2</v>
      </c>
      <c r="V702">
        <v>1.4987382272962999</v>
      </c>
      <c r="W702">
        <v>1715</v>
      </c>
      <c r="X702">
        <v>1782.95</v>
      </c>
      <c r="Y702">
        <v>1557</v>
      </c>
      <c r="Z702">
        <v>1782.95</v>
      </c>
      <c r="AA702">
        <v>1530.55</v>
      </c>
      <c r="AB702">
        <v>1782.95</v>
      </c>
      <c r="AC702" s="1">
        <f>(Table2[[#This Row],[Close Price]]/Table2[[#This Row],[Day Low]])-1</f>
        <v>2.5335276967930032E-2</v>
      </c>
      <c r="AD702" s="1">
        <f>(Table2[[#This Row],[Day High]]/Table2[[#This Row],[Close Price]])-1</f>
        <v>1.3932724842901312E-2</v>
      </c>
      <c r="AE702" s="1">
        <f>(Table2[[#This Row],[Close Price]]/Table2[[#This Row],[Current Week Low]])-1</f>
        <v>0.12938342967244698</v>
      </c>
      <c r="AF702" s="1">
        <f>(Table2[[#This Row],[Current Week High]]/Table2[[#This Row],[Close Price]])-1</f>
        <v>1.3932724842901312E-2</v>
      </c>
      <c r="AG702" s="1">
        <f>(Table2[[#This Row],[Close Price]]/Table2[[#This Row],[Current Month Low]])-1</f>
        <v>0.14890072196269322</v>
      </c>
      <c r="AH702" s="1">
        <f>(Table2[[#This Row],[Current Month High]]/Table2[[#This Row],[Close Price]])-1</f>
        <v>1.3932724842901312E-2</v>
      </c>
      <c r="AI702">
        <v>33.7143507065881</v>
      </c>
      <c r="AJ702">
        <v>17.590611207703599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0.09</v>
      </c>
      <c r="AM702" t="s">
        <v>3150</v>
      </c>
      <c r="AN702">
        <v>4.93</v>
      </c>
      <c r="AO702" t="s">
        <v>3150</v>
      </c>
      <c r="AP702">
        <v>-4.1084115941022001E-2</v>
      </c>
      <c r="AQ702">
        <f>(Table2[[#This Row],[Sharpe Ratio]]-AVERAGE(Table2[Sharpe Ratio]))/_xlfn.STDEV.P(Table2[Sharpe Ratio])</f>
        <v>-1.1329978471367785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682</v>
      </c>
      <c r="AT702">
        <f>_xlfn.RANK.AVG(Table2[[#This Row],[6M Return vs Nifty Z-Score]],Table2[6M Return vs Nifty Z-Score])</f>
        <v>594</v>
      </c>
      <c r="AU702">
        <f>_xlfn.RANK.AVG(Table2[[#This Row],[Sharpe Ratio Z-Score]],Table2[Sharpe Ratio Z-Score])</f>
        <v>642</v>
      </c>
      <c r="AV702">
        <f>(Table2[[#This Row],[Rank 1Y]]+Table2[[#This Row],[Rank 6M]]+Table2[[#This Row],[Rank Sharpe]])/3</f>
        <v>639.33333333333337</v>
      </c>
    </row>
    <row r="703" spans="1:48" x14ac:dyDescent="0.3">
      <c r="A703" t="s">
        <v>1400</v>
      </c>
      <c r="B703" t="s">
        <v>1401</v>
      </c>
      <c r="C703" t="s">
        <v>3107</v>
      </c>
      <c r="D703" t="s">
        <v>48</v>
      </c>
      <c r="E703">
        <v>7456.3108307250004</v>
      </c>
      <c r="F703">
        <v>290.64999999999998</v>
      </c>
      <c r="G703">
        <v>-26.219441546590499</v>
      </c>
      <c r="H703">
        <f>(Table2[[#This Row],[1Y Return vs Nifty]]-AVERAGE(Table2[1Y Return vs Nifty]))/_xlfn.STDEV.P(Table2[1Y Return vs Nifty])</f>
        <v>-0.85439095875113469</v>
      </c>
      <c r="I703">
        <v>-24.2351362956835</v>
      </c>
      <c r="J703">
        <f>(Table2[[#This Row],[1M Return vs Nifty]]-AVERAGE(Table2[1M Return vs Nifty]))/_xlfn.STDEV.P(Table2[1M Return vs Nifty])</f>
        <v>-2.3379697260688244</v>
      </c>
      <c r="K703">
        <v>-40.1620284647828</v>
      </c>
      <c r="L703">
        <f>(Table2[[#This Row],[6M Return vs Nifty]]-AVERAGE(Table2[6M Return vs Nifty]))/_xlfn.STDEV.P(Table2[6M Return vs Nifty])</f>
        <v>-1.4345696501585066</v>
      </c>
      <c r="M703">
        <v>-2.1691457531079301</v>
      </c>
      <c r="N703">
        <f>(Table2[[#This Row],[1W Return vs Nifty]]-AVERAGE(Table2[1W Return vs Nifty]))/_xlfn.STDEV.P(Table2[1W Return vs Nifty])</f>
        <v>-0.82289579634880539</v>
      </c>
      <c r="O703">
        <v>326.57</v>
      </c>
      <c r="P703">
        <v>372.654999698513</v>
      </c>
      <c r="Q703">
        <v>417.06167503453202</v>
      </c>
      <c r="R703">
        <v>25.237495110170599</v>
      </c>
      <c r="S703" s="1">
        <f>(Table2[[#This Row],[Close Price]]-Table2[[#This Row],[20D EMA]])/Table2[[#This Row],[20D EMA]]</f>
        <v>-0.10999173224729772</v>
      </c>
      <c r="T703" s="1">
        <f>(Table2[[#This Row],[Close Price]]-Table2[[#This Row],[50D EMA]])/Table2[[#This Row],[50D EMA]]</f>
        <v>-0.22005608341457131</v>
      </c>
      <c r="U703" s="1">
        <f>(Table2[[#This Row],[Close Price]]-Table2[[#This Row],[200D EMA]])/Table2[[#This Row],[200D EMA]]</f>
        <v>-0.30310067455626405</v>
      </c>
      <c r="V703">
        <v>0.57154369140208905</v>
      </c>
      <c r="W703">
        <v>287.05</v>
      </c>
      <c r="X703">
        <v>303</v>
      </c>
      <c r="Y703">
        <v>287.05</v>
      </c>
      <c r="Z703">
        <v>309.89999999999998</v>
      </c>
      <c r="AA703">
        <v>287.05</v>
      </c>
      <c r="AB703">
        <v>334.45</v>
      </c>
      <c r="AC703" s="1">
        <f>(Table2[[#This Row],[Close Price]]/Table2[[#This Row],[Day Low]])-1</f>
        <v>1.2541369099459798E-2</v>
      </c>
      <c r="AD703" s="1">
        <f>(Table2[[#This Row],[Day High]]/Table2[[#This Row],[Close Price]])-1</f>
        <v>4.2490968518837269E-2</v>
      </c>
      <c r="AE703" s="1">
        <f>(Table2[[#This Row],[Close Price]]/Table2[[#This Row],[Current Week Low]])-1</f>
        <v>1.2541369099459798E-2</v>
      </c>
      <c r="AF703" s="1">
        <f>(Table2[[#This Row],[Current Week High]]/Table2[[#This Row],[Close Price]])-1</f>
        <v>6.6230861861345192E-2</v>
      </c>
      <c r="AG703" s="1">
        <f>(Table2[[#This Row],[Close Price]]/Table2[[#This Row],[Current Month Low]])-1</f>
        <v>1.2541369099459798E-2</v>
      </c>
      <c r="AH703" s="1">
        <f>(Table2[[#This Row],[Current Month High]]/Table2[[#This Row],[Close Price]])-1</f>
        <v>0.15069671426113884</v>
      </c>
      <c r="AI703">
        <v>97.763633235850605</v>
      </c>
      <c r="AJ703">
        <v>1.25413690994597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-0.28000000000000003</v>
      </c>
      <c r="AM703" t="s">
        <v>3149</v>
      </c>
      <c r="AN703">
        <v>-10.32</v>
      </c>
      <c r="AO703" t="s">
        <v>3149</v>
      </c>
      <c r="AP703">
        <v>-1.1887239232238E-2</v>
      </c>
      <c r="AQ703">
        <f>(Table2[[#This Row],[Sharpe Ratio]]-AVERAGE(Table2[Sharpe Ratio]))/_xlfn.STDEV.P(Table2[Sharpe Ratio])</f>
        <v>-0.79295560391856446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616</v>
      </c>
      <c r="AT703">
        <f>_xlfn.RANK.AVG(Table2[[#This Row],[6M Return vs Nifty Z-Score]],Table2[6M Return vs Nifty Z-Score])</f>
        <v>725</v>
      </c>
      <c r="AU703">
        <f>_xlfn.RANK.AVG(Table2[[#This Row],[Sharpe Ratio Z-Score]],Table2[Sharpe Ratio Z-Score])</f>
        <v>586</v>
      </c>
      <c r="AV703">
        <f>(Table2[[#This Row],[Rank 1Y]]+Table2[[#This Row],[Rank 6M]]+Table2[[#This Row],[Rank Sharpe]])/3</f>
        <v>642.33333333333337</v>
      </c>
    </row>
    <row r="704" spans="1:48" x14ac:dyDescent="0.3">
      <c r="A704" t="s">
        <v>103</v>
      </c>
      <c r="B704" t="s">
        <v>104</v>
      </c>
      <c r="C704" t="s">
        <v>3116</v>
      </c>
      <c r="D704" t="s">
        <v>105</v>
      </c>
      <c r="E704">
        <v>235754.08320572</v>
      </c>
      <c r="F704">
        <v>3622.9</v>
      </c>
      <c r="G704">
        <v>-19.666031887448</v>
      </c>
      <c r="H704">
        <f>(Table2[[#This Row],[1Y Return vs Nifty]]-AVERAGE(Table2[1Y Return vs Nifty]))/_xlfn.STDEV.P(Table2[1Y Return vs Nifty])</f>
        <v>-0.72110349609232893</v>
      </c>
      <c r="I704">
        <v>-1.6720953509099401</v>
      </c>
      <c r="J704">
        <f>(Table2[[#This Row],[1M Return vs Nifty]]-AVERAGE(Table2[1M Return vs Nifty]))/_xlfn.STDEV.P(Table2[1M Return vs Nifty])</f>
        <v>4.3740857052537718E-2</v>
      </c>
      <c r="K704">
        <v>-26.657181734363999</v>
      </c>
      <c r="L704">
        <f>(Table2[[#This Row],[6M Return vs Nifty]]-AVERAGE(Table2[6M Return vs Nifty]))/_xlfn.STDEV.P(Table2[6M Return vs Nifty])</f>
        <v>-0.97768405400142311</v>
      </c>
      <c r="M704">
        <v>-0.51089204163605495</v>
      </c>
      <c r="N704">
        <f>(Table2[[#This Row],[1W Return vs Nifty]]-AVERAGE(Table2[1W Return vs Nifty]))/_xlfn.STDEV.P(Table2[1W Return vs Nifty])</f>
        <v>-0.41849514704763113</v>
      </c>
      <c r="O704">
        <v>3926.76</v>
      </c>
      <c r="P704">
        <v>4274.0667739003202</v>
      </c>
      <c r="Q704">
        <v>4467.3657804226305</v>
      </c>
      <c r="R704">
        <v>18.384100169188599</v>
      </c>
      <c r="S704" s="1">
        <f>(Table2[[#This Row],[Close Price]]-Table2[[#This Row],[20D EMA]])/Table2[[#This Row],[20D EMA]]</f>
        <v>-7.7381861891228421E-2</v>
      </c>
      <c r="T704" s="1">
        <f>(Table2[[#This Row],[Close Price]]-Table2[[#This Row],[50D EMA]])/Table2[[#This Row],[50D EMA]]</f>
        <v>-0.15235297161866629</v>
      </c>
      <c r="U704" s="1">
        <f>(Table2[[#This Row],[Close Price]]-Table2[[#This Row],[200D EMA]])/Table2[[#This Row],[200D EMA]]</f>
        <v>-0.18902991649426579</v>
      </c>
      <c r="V704">
        <v>0.83695734318320003</v>
      </c>
      <c r="W704">
        <v>3604.05</v>
      </c>
      <c r="X704">
        <v>3774.55</v>
      </c>
      <c r="Y704">
        <v>3604.05</v>
      </c>
      <c r="Z704">
        <v>3948</v>
      </c>
      <c r="AA704">
        <v>3604.05</v>
      </c>
      <c r="AB704">
        <v>4010</v>
      </c>
      <c r="AC704" s="1">
        <f>(Table2[[#This Row],[Close Price]]/Table2[[#This Row],[Day Low]])-1</f>
        <v>5.2302271056172689E-3</v>
      </c>
      <c r="AD704" s="1">
        <f>(Table2[[#This Row],[Day High]]/Table2[[#This Row],[Close Price]])-1</f>
        <v>4.1858731955063622E-2</v>
      </c>
      <c r="AE704" s="1">
        <f>(Table2[[#This Row],[Close Price]]/Table2[[#This Row],[Current Week Low]])-1</f>
        <v>5.2302271056172689E-3</v>
      </c>
      <c r="AF704" s="1">
        <f>(Table2[[#This Row],[Current Week High]]/Table2[[#This Row],[Close Price]])-1</f>
        <v>8.9734742885533736E-2</v>
      </c>
      <c r="AG704" s="1">
        <f>(Table2[[#This Row],[Close Price]]/Table2[[#This Row],[Current Month Low]])-1</f>
        <v>5.2302271056172689E-3</v>
      </c>
      <c r="AH704" s="1">
        <f>(Table2[[#This Row],[Current Month High]]/Table2[[#This Row],[Close Price]])-1</f>
        <v>0.10684810510916676</v>
      </c>
      <c r="AI704">
        <v>51.393910955312002</v>
      </c>
      <c r="AJ704">
        <v>0.523022710561726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-0.21</v>
      </c>
      <c r="AM704" t="s">
        <v>3149</v>
      </c>
      <c r="AN704">
        <v>-9.4600000000000009</v>
      </c>
      <c r="AO704" t="s">
        <v>3149</v>
      </c>
      <c r="AP704">
        <v>-8.0708362227802005E-2</v>
      </c>
      <c r="AQ704">
        <f>(Table2[[#This Row],[Sharpe Ratio]]-AVERAGE(Table2[Sharpe Ratio]))/_xlfn.STDEV.P(Table2[Sharpe Ratio])</f>
        <v>-1.5944827425103305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576</v>
      </c>
      <c r="AT704">
        <f>_xlfn.RANK.AVG(Table2[[#This Row],[6M Return vs Nifty Z-Score]],Table2[6M Return vs Nifty Z-Score])</f>
        <v>657</v>
      </c>
      <c r="AU704">
        <f>_xlfn.RANK.AVG(Table2[[#This Row],[Sharpe Ratio Z-Score]],Table2[Sharpe Ratio Z-Score])</f>
        <v>695</v>
      </c>
      <c r="AV704">
        <f>(Table2[[#This Row],[Rank 1Y]]+Table2[[#This Row],[Rank 6M]]+Table2[[#This Row],[Rank Sharpe]])/3</f>
        <v>642.66666666666663</v>
      </c>
    </row>
    <row r="705" spans="1:48" x14ac:dyDescent="0.3">
      <c r="A705" t="s">
        <v>912</v>
      </c>
      <c r="B705" t="s">
        <v>913</v>
      </c>
      <c r="C705" t="s">
        <v>568</v>
      </c>
      <c r="D705" t="s">
        <v>568</v>
      </c>
      <c r="E705">
        <v>15730.5597625799</v>
      </c>
      <c r="F705">
        <v>31.87</v>
      </c>
      <c r="G705">
        <v>-32.585381179514599</v>
      </c>
      <c r="H705">
        <f>(Table2[[#This Row],[1Y Return vs Nifty]]-AVERAGE(Table2[1Y Return vs Nifty]))/_xlfn.STDEV.P(Table2[1Y Return vs Nifty])</f>
        <v>-0.98386553538283661</v>
      </c>
      <c r="I705">
        <v>-3.4786172004531801</v>
      </c>
      <c r="J705">
        <f>(Table2[[#This Row],[1M Return vs Nifty]]-AVERAGE(Table2[1M Return vs Nifty]))/_xlfn.STDEV.P(Table2[1M Return vs Nifty])</f>
        <v>-0.14695206497993138</v>
      </c>
      <c r="K705">
        <v>-20.104854863912198</v>
      </c>
      <c r="L705">
        <f>(Table2[[#This Row],[6M Return vs Nifty]]-AVERAGE(Table2[6M Return vs Nifty]))/_xlfn.STDEV.P(Table2[6M Return vs Nifty])</f>
        <v>-0.75601076676007939</v>
      </c>
      <c r="M705">
        <v>1.0284429061199101</v>
      </c>
      <c r="N705">
        <f>(Table2[[#This Row],[1W Return vs Nifty]]-AVERAGE(Table2[1W Return vs Nifty]))/_xlfn.STDEV.P(Table2[1W Return vs Nifty])</f>
        <v>-4.3095382790833657E-2</v>
      </c>
      <c r="O705">
        <v>33.020000000000003</v>
      </c>
      <c r="P705">
        <v>34.483574191233501</v>
      </c>
      <c r="Q705">
        <v>36.799441772227802</v>
      </c>
      <c r="R705">
        <v>25.608217146156999</v>
      </c>
      <c r="S705" s="1">
        <f>(Table2[[#This Row],[Close Price]]-Table2[[#This Row],[20D EMA]])/Table2[[#This Row],[20D EMA]]</f>
        <v>-3.4827377347062448E-2</v>
      </c>
      <c r="T705" s="1">
        <f>(Table2[[#This Row],[Close Price]]-Table2[[#This Row],[50D EMA]])/Table2[[#This Row],[50D EMA]]</f>
        <v>-7.5791858951150412E-2</v>
      </c>
      <c r="U705" s="1">
        <f>(Table2[[#This Row],[Close Price]]-Table2[[#This Row],[200D EMA]])/Table2[[#This Row],[200D EMA]]</f>
        <v>-0.13395425405469072</v>
      </c>
      <c r="V705">
        <v>0.727333172792899</v>
      </c>
      <c r="W705">
        <v>31.2</v>
      </c>
      <c r="X705">
        <v>31.87</v>
      </c>
      <c r="Y705">
        <v>31.2</v>
      </c>
      <c r="Z705">
        <v>32.35</v>
      </c>
      <c r="AA705">
        <v>31.2</v>
      </c>
      <c r="AB705">
        <v>35.47</v>
      </c>
      <c r="AC705" s="1">
        <f>(Table2[[#This Row],[Close Price]]/Table2[[#This Row],[Day Low]])-1</f>
        <v>2.147435897435912E-2</v>
      </c>
      <c r="AD705" s="1">
        <f>(Table2[[#This Row],[Day High]]/Table2[[#This Row],[Close Price]])-1</f>
        <v>0</v>
      </c>
      <c r="AE705" s="1">
        <f>(Table2[[#This Row],[Close Price]]/Table2[[#This Row],[Current Week Low]])-1</f>
        <v>2.147435897435912E-2</v>
      </c>
      <c r="AF705" s="1">
        <f>(Table2[[#This Row],[Current Week High]]/Table2[[#This Row],[Close Price]])-1</f>
        <v>1.5061186068402899E-2</v>
      </c>
      <c r="AG705" s="1">
        <f>(Table2[[#This Row],[Close Price]]/Table2[[#This Row],[Current Month Low]])-1</f>
        <v>2.147435897435912E-2</v>
      </c>
      <c r="AH705" s="1">
        <f>(Table2[[#This Row],[Current Month High]]/Table2[[#This Row],[Close Price]])-1</f>
        <v>0.11295889551302163</v>
      </c>
      <c r="AI705">
        <v>65.986821462190093</v>
      </c>
      <c r="AJ705">
        <v>1.75606641123882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-7.0000000000000007E-2</v>
      </c>
      <c r="AM705" t="s">
        <v>3149</v>
      </c>
      <c r="AN705">
        <v>-11.02</v>
      </c>
      <c r="AO705" t="s">
        <v>3149</v>
      </c>
      <c r="AP705">
        <v>-8.5897937657083007E-2</v>
      </c>
      <c r="AQ705">
        <f>(Table2[[#This Row],[Sharpe Ratio]]-AVERAGE(Table2[Sharpe Ratio]))/_xlfn.STDEV.P(Table2[Sharpe Ratio])</f>
        <v>-1.6549232782540708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651</v>
      </c>
      <c r="AT705">
        <f>_xlfn.RANK.AVG(Table2[[#This Row],[6M Return vs Nifty Z-Score]],Table2[6M Return vs Nifty Z-Score])</f>
        <v>592</v>
      </c>
      <c r="AU705">
        <f>_xlfn.RANK.AVG(Table2[[#This Row],[Sharpe Ratio Z-Score]],Table2[Sharpe Ratio Z-Score])</f>
        <v>701</v>
      </c>
      <c r="AV705">
        <f>(Table2[[#This Row],[Rank 1Y]]+Table2[[#This Row],[Rank 6M]]+Table2[[#This Row],[Rank Sharpe]])/3</f>
        <v>648</v>
      </c>
    </row>
    <row r="706" spans="1:48" x14ac:dyDescent="0.3">
      <c r="A706" t="s">
        <v>1820</v>
      </c>
      <c r="B706" t="s">
        <v>1821</v>
      </c>
      <c r="C706" t="s">
        <v>3115</v>
      </c>
      <c r="D706" t="s">
        <v>463</v>
      </c>
      <c r="E706">
        <v>4081.59049628399</v>
      </c>
      <c r="F706">
        <v>81.69</v>
      </c>
      <c r="G706">
        <v>-41.611608439843401</v>
      </c>
      <c r="H706">
        <f>(Table2[[#This Row],[1Y Return vs Nifty]]-AVERAGE(Table2[1Y Return vs Nifty]))/_xlfn.STDEV.P(Table2[1Y Return vs Nifty])</f>
        <v>-1.1674467536319626</v>
      </c>
      <c r="I706">
        <v>2.00113090497402</v>
      </c>
      <c r="J706">
        <f>(Table2[[#This Row],[1M Return vs Nifty]]-AVERAGE(Table2[1M Return vs Nifty]))/_xlfn.STDEV.P(Table2[1M Return vs Nifty])</f>
        <v>0.43147945440080776</v>
      </c>
      <c r="K706">
        <v>-27.226305687614101</v>
      </c>
      <c r="L706">
        <f>(Table2[[#This Row],[6M Return vs Nifty]]-AVERAGE(Table2[6M Return vs Nifty]))/_xlfn.STDEV.P(Table2[6M Return vs Nifty])</f>
        <v>-0.9969382182180565</v>
      </c>
      <c r="M706">
        <v>0.32306010011220498</v>
      </c>
      <c r="N706">
        <f>(Table2[[#This Row],[1W Return vs Nifty]]-AVERAGE(Table2[1W Return vs Nifty]))/_xlfn.STDEV.P(Table2[1W Return vs Nifty])</f>
        <v>-0.21511807315599149</v>
      </c>
      <c r="O706">
        <v>85.73</v>
      </c>
      <c r="P706">
        <v>89.228036096845599</v>
      </c>
      <c r="Q706">
        <v>96.095618685936103</v>
      </c>
      <c r="R706">
        <v>28.282120627204201</v>
      </c>
      <c r="S706" s="1">
        <f>(Table2[[#This Row],[Close Price]]-Table2[[#This Row],[20D EMA]])/Table2[[#This Row],[20D EMA]]</f>
        <v>-4.7124693806135612E-2</v>
      </c>
      <c r="T706" s="1">
        <f>(Table2[[#This Row],[Close Price]]-Table2[[#This Row],[50D EMA]])/Table2[[#This Row],[50D EMA]]</f>
        <v>-8.4480578376330384E-2</v>
      </c>
      <c r="U706" s="1">
        <f>(Table2[[#This Row],[Close Price]]-Table2[[#This Row],[200D EMA]])/Table2[[#This Row],[200D EMA]]</f>
        <v>-0.14990921420691589</v>
      </c>
      <c r="V706">
        <v>0.64038904793505602</v>
      </c>
      <c r="W706">
        <v>81</v>
      </c>
      <c r="X706">
        <v>84</v>
      </c>
      <c r="Y706">
        <v>81</v>
      </c>
      <c r="Z706">
        <v>85.49</v>
      </c>
      <c r="AA706">
        <v>81</v>
      </c>
      <c r="AB706">
        <v>90.5</v>
      </c>
      <c r="AC706" s="1">
        <f>(Table2[[#This Row],[Close Price]]/Table2[[#This Row],[Day Low]])-1</f>
        <v>8.5185185185185919E-3</v>
      </c>
      <c r="AD706" s="1">
        <f>(Table2[[#This Row],[Day High]]/Table2[[#This Row],[Close Price]])-1</f>
        <v>2.8277634961439535E-2</v>
      </c>
      <c r="AE706" s="1">
        <f>(Table2[[#This Row],[Close Price]]/Table2[[#This Row],[Current Week Low]])-1</f>
        <v>8.5185185185185919E-3</v>
      </c>
      <c r="AF706" s="1">
        <f>(Table2[[#This Row],[Current Week High]]/Table2[[#This Row],[Close Price]])-1</f>
        <v>4.6517321581588833E-2</v>
      </c>
      <c r="AG706" s="1">
        <f>(Table2[[#This Row],[Close Price]]/Table2[[#This Row],[Current Month Low]])-1</f>
        <v>8.5185185185185919E-3</v>
      </c>
      <c r="AH706" s="1">
        <f>(Table2[[#This Row],[Current Month High]]/Table2[[#This Row],[Close Price]])-1</f>
        <v>0.10784673766678909</v>
      </c>
      <c r="AI706">
        <v>48.794222059003502</v>
      </c>
      <c r="AJ706">
        <v>0.85185185185185897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-7.0000000000000007E-2</v>
      </c>
      <c r="AM706" t="s">
        <v>3149</v>
      </c>
      <c r="AN706">
        <v>-8.32</v>
      </c>
      <c r="AO706" t="s">
        <v>3149</v>
      </c>
      <c r="AP706">
        <v>-1.0397666957738E-2</v>
      </c>
      <c r="AQ706">
        <f>(Table2[[#This Row],[Sharpe Ratio]]-AVERAGE(Table2[Sharpe Ratio]))/_xlfn.STDEV.P(Table2[Sharpe Ratio])</f>
        <v>-0.77560725865859859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697</v>
      </c>
      <c r="AT706">
        <f>_xlfn.RANK.AVG(Table2[[#This Row],[6M Return vs Nifty Z-Score]],Table2[6M Return vs Nifty Z-Score])</f>
        <v>665</v>
      </c>
      <c r="AU706">
        <f>_xlfn.RANK.AVG(Table2[[#This Row],[Sharpe Ratio Z-Score]],Table2[Sharpe Ratio Z-Score])</f>
        <v>584</v>
      </c>
      <c r="AV706">
        <f>(Table2[[#This Row],[Rank 1Y]]+Table2[[#This Row],[Rank 6M]]+Table2[[#This Row],[Rank Sharpe]])/3</f>
        <v>648.66666666666663</v>
      </c>
    </row>
    <row r="707" spans="1:48" x14ac:dyDescent="0.3">
      <c r="A707" t="s">
        <v>1645</v>
      </c>
      <c r="B707" t="s">
        <v>1646</v>
      </c>
      <c r="C707" t="s">
        <v>3113</v>
      </c>
      <c r="D707" t="s">
        <v>267</v>
      </c>
      <c r="E707">
        <v>5385.6506490800002</v>
      </c>
      <c r="F707">
        <v>1197.95</v>
      </c>
      <c r="G707">
        <v>-41.777543485406497</v>
      </c>
      <c r="H707">
        <f>(Table2[[#This Row],[1Y Return vs Nifty]]-AVERAGE(Table2[1Y Return vs Nifty]))/_xlfn.STDEV.P(Table2[1Y Return vs Nifty])</f>
        <v>-1.1708216473650932</v>
      </c>
      <c r="I707">
        <v>-11.141369065304</v>
      </c>
      <c r="J707">
        <f>(Table2[[#This Row],[1M Return vs Nifty]]-AVERAGE(Table2[1M Return vs Nifty]))/_xlfn.STDEV.P(Table2[1M Return vs Nifty])</f>
        <v>-0.95581720230866707</v>
      </c>
      <c r="K707">
        <v>-17.9838827120419</v>
      </c>
      <c r="L707">
        <f>(Table2[[#This Row],[6M Return vs Nifty]]-AVERAGE(Table2[6M Return vs Nifty]))/_xlfn.STDEV.P(Table2[6M Return vs Nifty])</f>
        <v>-0.68425566687752182</v>
      </c>
      <c r="M707">
        <v>-2.6359734949349498</v>
      </c>
      <c r="N707">
        <f>(Table2[[#This Row],[1W Return vs Nifty]]-AVERAGE(Table2[1W Return vs Nifty]))/_xlfn.STDEV.P(Table2[1W Return vs Nifty])</f>
        <v>-0.93674172993582006</v>
      </c>
      <c r="O707">
        <v>1304.95</v>
      </c>
      <c r="P707">
        <v>1354.1746781028201</v>
      </c>
      <c r="Q707">
        <v>1399.74750422374</v>
      </c>
      <c r="R707">
        <v>9.0247035462292207</v>
      </c>
      <c r="S707" s="1">
        <f>(Table2[[#This Row],[Close Price]]-Table2[[#This Row],[20D EMA]])/Table2[[#This Row],[20D EMA]]</f>
        <v>-8.199547875397524E-2</v>
      </c>
      <c r="T707" s="1">
        <f>(Table2[[#This Row],[Close Price]]-Table2[[#This Row],[50D EMA]])/Table2[[#This Row],[50D EMA]]</f>
        <v>-0.11536523362088605</v>
      </c>
      <c r="U707" s="1">
        <f>(Table2[[#This Row],[Close Price]]-Table2[[#This Row],[200D EMA]])/Table2[[#This Row],[200D EMA]]</f>
        <v>-0.14416707557242694</v>
      </c>
      <c r="V707">
        <v>0.65242036376664903</v>
      </c>
      <c r="W707">
        <v>1195</v>
      </c>
      <c r="X707">
        <v>1214.95</v>
      </c>
      <c r="Y707">
        <v>1195</v>
      </c>
      <c r="Z707">
        <v>1242.55</v>
      </c>
      <c r="AA707">
        <v>1195</v>
      </c>
      <c r="AB707">
        <v>1410</v>
      </c>
      <c r="AC707" s="1">
        <f>(Table2[[#This Row],[Close Price]]/Table2[[#This Row],[Day Low]])-1</f>
        <v>2.468619246861925E-3</v>
      </c>
      <c r="AD707" s="1">
        <f>(Table2[[#This Row],[Day High]]/Table2[[#This Row],[Close Price]])-1</f>
        <v>1.4190909470345181E-2</v>
      </c>
      <c r="AE707" s="1">
        <f>(Table2[[#This Row],[Close Price]]/Table2[[#This Row],[Current Week Low]])-1</f>
        <v>2.468619246861925E-3</v>
      </c>
      <c r="AF707" s="1">
        <f>(Table2[[#This Row],[Current Week High]]/Table2[[#This Row],[Close Price]])-1</f>
        <v>3.7230268375140874E-2</v>
      </c>
      <c r="AG707" s="1">
        <f>(Table2[[#This Row],[Close Price]]/Table2[[#This Row],[Current Month Low]])-1</f>
        <v>2.468619246861925E-3</v>
      </c>
      <c r="AH707" s="1">
        <f>(Table2[[#This Row],[Current Month High]]/Table2[[#This Row],[Close Price]])-1</f>
        <v>0.17701072665804074</v>
      </c>
      <c r="AI707">
        <v>38.853875370424397</v>
      </c>
      <c r="AJ707">
        <v>4.7983553494882401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</v>
      </c>
      <c r="AM707" t="s">
        <v>3151</v>
      </c>
      <c r="AN707">
        <v>-14.07</v>
      </c>
      <c r="AO707" t="s">
        <v>3149</v>
      </c>
      <c r="AP707">
        <v>-6.7213699431455998E-2</v>
      </c>
      <c r="AQ707">
        <f>(Table2[[#This Row],[Sharpe Ratio]]-AVERAGE(Table2[Sharpe Ratio]))/_xlfn.STDEV.P(Table2[Sharpe Ratio])</f>
        <v>-1.4373167738859423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701</v>
      </c>
      <c r="AT707">
        <f>_xlfn.RANK.AVG(Table2[[#This Row],[6M Return vs Nifty Z-Score]],Table2[6M Return vs Nifty Z-Score])</f>
        <v>563</v>
      </c>
      <c r="AU707">
        <f>_xlfn.RANK.AVG(Table2[[#This Row],[Sharpe Ratio Z-Score]],Table2[Sharpe Ratio Z-Score])</f>
        <v>685</v>
      </c>
      <c r="AV707">
        <f>(Table2[[#This Row],[Rank 1Y]]+Table2[[#This Row],[Rank 6M]]+Table2[[#This Row],[Rank Sharpe]])/3</f>
        <v>649.66666666666663</v>
      </c>
    </row>
    <row r="708" spans="1:48" x14ac:dyDescent="0.3">
      <c r="A708" t="s">
        <v>2418</v>
      </c>
      <c r="B708" t="s">
        <v>2419</v>
      </c>
      <c r="C708" t="s">
        <v>3104</v>
      </c>
      <c r="D708" t="s">
        <v>24</v>
      </c>
      <c r="E708">
        <v>2009.7769731840001</v>
      </c>
      <c r="F708">
        <v>39.03</v>
      </c>
      <c r="G708">
        <v>-61.180307312430699</v>
      </c>
      <c r="H708">
        <f>(Table2[[#This Row],[1Y Return vs Nifty]]-AVERAGE(Table2[1Y Return vs Nifty]))/_xlfn.STDEV.P(Table2[1Y Return vs Nifty])</f>
        <v>-1.5654475434380248</v>
      </c>
      <c r="I708">
        <v>-10.568533825955299</v>
      </c>
      <c r="J708">
        <f>(Table2[[#This Row],[1M Return vs Nifty]]-AVERAGE(Table2[1M Return vs Nifty]))/_xlfn.STDEV.P(Table2[1M Return vs Nifty])</f>
        <v>-0.89534983200689544</v>
      </c>
      <c r="K708">
        <v>-31.963077264252998</v>
      </c>
      <c r="L708">
        <f>(Table2[[#This Row],[6M Return vs Nifty]]-AVERAGE(Table2[6M Return vs Nifty]))/_xlfn.STDEV.P(Table2[6M Return vs Nifty])</f>
        <v>-1.1571890340068764</v>
      </c>
      <c r="M708">
        <v>1.5716632382675799</v>
      </c>
      <c r="N708">
        <f>(Table2[[#This Row],[1W Return vs Nifty]]-AVERAGE(Table2[1W Return vs Nifty]))/_xlfn.STDEV.P(Table2[1W Return vs Nifty])</f>
        <v>8.9380518522922031E-2</v>
      </c>
      <c r="O708">
        <v>42.64</v>
      </c>
      <c r="P708">
        <v>45.1042984450972</v>
      </c>
      <c r="Q708">
        <v>53.988157301002097</v>
      </c>
      <c r="R708">
        <v>22.493566244474401</v>
      </c>
      <c r="S708" s="1">
        <f>(Table2[[#This Row],[Close Price]]-Table2[[#This Row],[20D EMA]])/Table2[[#This Row],[20D EMA]]</f>
        <v>-8.46622889305816E-2</v>
      </c>
      <c r="T708" s="1">
        <f>(Table2[[#This Row],[Close Price]]-Table2[[#This Row],[50D EMA]])/Table2[[#This Row],[50D EMA]]</f>
        <v>-0.1346722741401484</v>
      </c>
      <c r="U708" s="1">
        <f>(Table2[[#This Row],[Close Price]]-Table2[[#This Row],[200D EMA]])/Table2[[#This Row],[200D EMA]]</f>
        <v>-0.2770636756058435</v>
      </c>
      <c r="V708">
        <v>0.88807124371424595</v>
      </c>
      <c r="W708">
        <v>38.26</v>
      </c>
      <c r="X708">
        <v>39.299999999999997</v>
      </c>
      <c r="Y708">
        <v>37.9</v>
      </c>
      <c r="Z708">
        <v>39.47</v>
      </c>
      <c r="AA708">
        <v>37.9</v>
      </c>
      <c r="AB708">
        <v>46.02</v>
      </c>
      <c r="AC708" s="1">
        <f>(Table2[[#This Row],[Close Price]]/Table2[[#This Row],[Day Low]])-1</f>
        <v>2.0125457396759083E-2</v>
      </c>
      <c r="AD708" s="1">
        <f>(Table2[[#This Row],[Day High]]/Table2[[#This Row],[Close Price]])-1</f>
        <v>6.9177555726362971E-3</v>
      </c>
      <c r="AE708" s="1">
        <f>(Table2[[#This Row],[Close Price]]/Table2[[#This Row],[Current Week Low]])-1</f>
        <v>2.981530343007921E-2</v>
      </c>
      <c r="AF708" s="1">
        <f>(Table2[[#This Row],[Current Week High]]/Table2[[#This Row],[Close Price]])-1</f>
        <v>1.1273379451703702E-2</v>
      </c>
      <c r="AG708" s="1">
        <f>(Table2[[#This Row],[Close Price]]/Table2[[#This Row],[Current Month Low]])-1</f>
        <v>2.981530343007921E-2</v>
      </c>
      <c r="AH708" s="1">
        <f>(Table2[[#This Row],[Current Month High]]/Table2[[#This Row],[Close Price]])-1</f>
        <v>0.17909300538047668</v>
      </c>
      <c r="AI708">
        <v>111.119651550089</v>
      </c>
      <c r="AJ708">
        <v>2.9815303430079201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</v>
      </c>
      <c r="AM708" t="s">
        <v>3149</v>
      </c>
      <c r="AN708">
        <v>-13.29</v>
      </c>
      <c r="AO708" t="s">
        <v>3149</v>
      </c>
      <c r="AQ708">
        <f>(Table2[[#This Row],[Sharpe Ratio]]-AVERAGE(Table2[Sharpe Ratio]))/_xlfn.STDEV.P(Table2[Sharpe Ratio])</f>
        <v>-0.65451053890290556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729</v>
      </c>
      <c r="AT708">
        <f>_xlfn.RANK.AVG(Table2[[#This Row],[6M Return vs Nifty Z-Score]],Table2[6M Return vs Nifty Z-Score])</f>
        <v>691</v>
      </c>
      <c r="AU708">
        <f>_xlfn.RANK.AVG(Table2[[#This Row],[Sharpe Ratio Z-Score]],Table2[Sharpe Ratio Z-Score])</f>
        <v>534</v>
      </c>
      <c r="AV708">
        <f>(Table2[[#This Row],[Rank 1Y]]+Table2[[#This Row],[Rank 6M]]+Table2[[#This Row],[Rank Sharpe]])/3</f>
        <v>651.33333333333337</v>
      </c>
    </row>
    <row r="709" spans="1:48" x14ac:dyDescent="0.3">
      <c r="A709" t="s">
        <v>1864</v>
      </c>
      <c r="B709" t="s">
        <v>1865</v>
      </c>
      <c r="C709" t="s">
        <v>3104</v>
      </c>
      <c r="D709" t="s">
        <v>411</v>
      </c>
      <c r="E709">
        <v>3849.6212409750001</v>
      </c>
      <c r="F709">
        <v>35.369999999999997</v>
      </c>
      <c r="G709">
        <v>-48.4702183049505</v>
      </c>
      <c r="H709">
        <f>(Table2[[#This Row],[1Y Return vs Nifty]]-AVERAGE(Table2[1Y Return vs Nifty]))/_xlfn.STDEV.P(Table2[1Y Return vs Nifty])</f>
        <v>-1.3069415744709816</v>
      </c>
      <c r="I709">
        <v>-12.6141094096419</v>
      </c>
      <c r="J709">
        <f>(Table2[[#This Row],[1M Return vs Nifty]]-AVERAGE(Table2[1M Return vs Nifty]))/_xlfn.STDEV.P(Table2[1M Return vs Nifty])</f>
        <v>-1.1112767998374247</v>
      </c>
      <c r="K709">
        <v>-36.527768509986203</v>
      </c>
      <c r="L709">
        <f>(Table2[[#This Row],[6M Return vs Nifty]]-AVERAGE(Table2[6M Return vs Nifty]))/_xlfn.STDEV.P(Table2[6M Return vs Nifty])</f>
        <v>-1.3116181602836143</v>
      </c>
      <c r="M709">
        <v>0.43866802834927698</v>
      </c>
      <c r="N709">
        <f>(Table2[[#This Row],[1W Return vs Nifty]]-AVERAGE(Table2[1W Return vs Nifty]))/_xlfn.STDEV.P(Table2[1W Return vs Nifty])</f>
        <v>-0.18692460618528398</v>
      </c>
      <c r="O709">
        <v>39.1</v>
      </c>
      <c r="P709">
        <v>42.638221341374397</v>
      </c>
      <c r="Q709">
        <v>48.1167253091213</v>
      </c>
      <c r="R709">
        <v>23.000664556514899</v>
      </c>
      <c r="S709" s="1">
        <f>(Table2[[#This Row],[Close Price]]-Table2[[#This Row],[20D EMA]])/Table2[[#This Row],[20D EMA]]</f>
        <v>-9.5396419437340257E-2</v>
      </c>
      <c r="T709" s="1">
        <f>(Table2[[#This Row],[Close Price]]-Table2[[#This Row],[50D EMA]])/Table2[[#This Row],[50D EMA]]</f>
        <v>-0.17046258292959357</v>
      </c>
      <c r="U709" s="1">
        <f>(Table2[[#This Row],[Close Price]]-Table2[[#This Row],[200D EMA]])/Table2[[#This Row],[200D EMA]]</f>
        <v>-0.26491256890886039</v>
      </c>
      <c r="V709">
        <v>1.3913913754632501</v>
      </c>
      <c r="W709">
        <v>34.65</v>
      </c>
      <c r="X709">
        <v>35.78</v>
      </c>
      <c r="Y709">
        <v>34.65</v>
      </c>
      <c r="Z709">
        <v>36.65</v>
      </c>
      <c r="AA709">
        <v>34.65</v>
      </c>
      <c r="AB709">
        <v>42.98</v>
      </c>
      <c r="AC709" s="1">
        <f>(Table2[[#This Row],[Close Price]]/Table2[[#This Row],[Day Low]])-1</f>
        <v>2.0779220779220786E-2</v>
      </c>
      <c r="AD709" s="1">
        <f>(Table2[[#This Row],[Day High]]/Table2[[#This Row],[Close Price]])-1</f>
        <v>1.1591744416171945E-2</v>
      </c>
      <c r="AE709" s="1">
        <f>(Table2[[#This Row],[Close Price]]/Table2[[#This Row],[Current Week Low]])-1</f>
        <v>2.0779220779220786E-2</v>
      </c>
      <c r="AF709" s="1">
        <f>(Table2[[#This Row],[Current Week High]]/Table2[[#This Row],[Close Price]])-1</f>
        <v>3.6188860616341634E-2</v>
      </c>
      <c r="AG709" s="1">
        <f>(Table2[[#This Row],[Close Price]]/Table2[[#This Row],[Current Month Low]])-1</f>
        <v>2.0779220779220786E-2</v>
      </c>
      <c r="AH709" s="1">
        <f>(Table2[[#This Row],[Current Month High]]/Table2[[#This Row],[Close Price]])-1</f>
        <v>0.21515408538309311</v>
      </c>
      <c r="AI709">
        <v>93.101498445009895</v>
      </c>
      <c r="AJ709">
        <v>1.3176740189057601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-0.27</v>
      </c>
      <c r="AM709" t="s">
        <v>3149</v>
      </c>
      <c r="AN709">
        <v>-17.45</v>
      </c>
      <c r="AO709" t="s">
        <v>3149</v>
      </c>
      <c r="AQ709">
        <f>(Table2[[#This Row],[Sharpe Ratio]]-AVERAGE(Table2[Sharpe Ratio]))/_xlfn.STDEV.P(Table2[Sharpe Ratio])</f>
        <v>-0.65451053890290556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713</v>
      </c>
      <c r="AT709">
        <f>_xlfn.RANK.AVG(Table2[[#This Row],[6M Return vs Nifty Z-Score]],Table2[6M Return vs Nifty Z-Score])</f>
        <v>708</v>
      </c>
      <c r="AU709">
        <f>_xlfn.RANK.AVG(Table2[[#This Row],[Sharpe Ratio Z-Score]],Table2[Sharpe Ratio Z-Score])</f>
        <v>534</v>
      </c>
      <c r="AV709">
        <f>(Table2[[#This Row],[Rank 1Y]]+Table2[[#This Row],[Rank 6M]]+Table2[[#This Row],[Rank Sharpe]])/3</f>
        <v>651.66666666666663</v>
      </c>
    </row>
    <row r="710" spans="1:48" x14ac:dyDescent="0.3">
      <c r="A710" t="s">
        <v>1856</v>
      </c>
      <c r="B710" t="s">
        <v>1857</v>
      </c>
      <c r="C710" t="s">
        <v>3109</v>
      </c>
      <c r="D710" t="s">
        <v>211</v>
      </c>
      <c r="E710">
        <v>3876.6689100449998</v>
      </c>
      <c r="F710">
        <v>97.17</v>
      </c>
      <c r="G710">
        <v>-27.748461149565099</v>
      </c>
      <c r="H710">
        <f>(Table2[[#This Row],[1Y Return vs Nifty]]-AVERAGE(Table2[1Y Return vs Nifty]))/_xlfn.STDEV.P(Table2[1Y Return vs Nifty])</f>
        <v>-0.88548914333536</v>
      </c>
      <c r="I710">
        <v>-9.5162623133567603</v>
      </c>
      <c r="J710">
        <f>(Table2[[#This Row],[1M Return vs Nifty]]-AVERAGE(Table2[1M Return vs Nifty]))/_xlfn.STDEV.P(Table2[1M Return vs Nifty])</f>
        <v>-0.78427410404950793</v>
      </c>
      <c r="K710">
        <v>-31.101524754527802</v>
      </c>
      <c r="L710">
        <f>(Table2[[#This Row],[6M Return vs Nifty]]-AVERAGE(Table2[6M Return vs Nifty]))/_xlfn.STDEV.P(Table2[6M Return vs Nifty])</f>
        <v>-1.1280416515978782</v>
      </c>
      <c r="M710">
        <v>-6.0739243030254899</v>
      </c>
      <c r="N710">
        <f>(Table2[[#This Row],[1W Return vs Nifty]]-AVERAGE(Table2[1W Return vs Nifty]))/_xlfn.STDEV.P(Table2[1W Return vs Nifty])</f>
        <v>-1.7751595965379485</v>
      </c>
      <c r="O710">
        <v>107.69</v>
      </c>
      <c r="P710">
        <v>113.668471121064</v>
      </c>
      <c r="Q710">
        <v>120.211144957336</v>
      </c>
      <c r="R710">
        <v>16.228051849505299</v>
      </c>
      <c r="S710" s="1">
        <f>(Table2[[#This Row],[Close Price]]-Table2[[#This Row],[20D EMA]])/Table2[[#This Row],[20D EMA]]</f>
        <v>-9.7687807595877016E-2</v>
      </c>
      <c r="T710" s="1">
        <f>(Table2[[#This Row],[Close Price]]-Table2[[#This Row],[50D EMA]])/Table2[[#This Row],[50D EMA]]</f>
        <v>-0.14514553559440507</v>
      </c>
      <c r="U710" s="1">
        <f>(Table2[[#This Row],[Close Price]]-Table2[[#This Row],[200D EMA]])/Table2[[#This Row],[200D EMA]]</f>
        <v>-0.19167228600570693</v>
      </c>
      <c r="V710">
        <v>0.51772434749881302</v>
      </c>
      <c r="W710">
        <v>96.51</v>
      </c>
      <c r="X710">
        <v>100</v>
      </c>
      <c r="Y710">
        <v>96.51</v>
      </c>
      <c r="Z710">
        <v>104.28</v>
      </c>
      <c r="AA710">
        <v>96.51</v>
      </c>
      <c r="AB710">
        <v>114.4</v>
      </c>
      <c r="AC710" s="1">
        <f>(Table2[[#This Row],[Close Price]]/Table2[[#This Row],[Day Low]])-1</f>
        <v>6.8386695679203413E-3</v>
      </c>
      <c r="AD710" s="1">
        <f>(Table2[[#This Row],[Day High]]/Table2[[#This Row],[Close Price]])-1</f>
        <v>2.9124215292785749E-2</v>
      </c>
      <c r="AE710" s="1">
        <f>(Table2[[#This Row],[Close Price]]/Table2[[#This Row],[Current Week Low]])-1</f>
        <v>6.8386695679203413E-3</v>
      </c>
      <c r="AF710" s="1">
        <f>(Table2[[#This Row],[Current Week High]]/Table2[[#This Row],[Close Price]])-1</f>
        <v>7.3170731707317138E-2</v>
      </c>
      <c r="AG710" s="1">
        <f>(Table2[[#This Row],[Close Price]]/Table2[[#This Row],[Current Month Low]])-1</f>
        <v>6.8386695679203413E-3</v>
      </c>
      <c r="AH710" s="1">
        <f>(Table2[[#This Row],[Current Month High]]/Table2[[#This Row],[Close Price]])-1</f>
        <v>0.17731810229494704</v>
      </c>
      <c r="AI710">
        <v>54.018730060718298</v>
      </c>
      <c r="AJ710">
        <v>0.68386695679203402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-0.13</v>
      </c>
      <c r="AM710" t="s">
        <v>3149</v>
      </c>
      <c r="AN710">
        <v>-14.55</v>
      </c>
      <c r="AO710" t="s">
        <v>3149</v>
      </c>
      <c r="AP710">
        <v>-4.2025735891506003E-2</v>
      </c>
      <c r="AQ710">
        <f>(Table2[[#This Row],[Sharpe Ratio]]-AVERAGE(Table2[Sharpe Ratio]))/_xlfn.STDEV.P(Table2[Sharpe Ratio])</f>
        <v>-1.1439644502914672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628</v>
      </c>
      <c r="AT710">
        <f>_xlfn.RANK.AVG(Table2[[#This Row],[6M Return vs Nifty Z-Score]],Table2[6M Return vs Nifty Z-Score])</f>
        <v>687</v>
      </c>
      <c r="AU710">
        <f>_xlfn.RANK.AVG(Table2[[#This Row],[Sharpe Ratio Z-Score]],Table2[Sharpe Ratio Z-Score])</f>
        <v>644</v>
      </c>
      <c r="AV710">
        <f>(Table2[[#This Row],[Rank 1Y]]+Table2[[#This Row],[Rank 6M]]+Table2[[#This Row],[Rank Sharpe]])/3</f>
        <v>653</v>
      </c>
    </row>
    <row r="711" spans="1:48" x14ac:dyDescent="0.3">
      <c r="A711" t="s">
        <v>1619</v>
      </c>
      <c r="B711" t="s">
        <v>1620</v>
      </c>
      <c r="C711" t="s">
        <v>3105</v>
      </c>
      <c r="D711" t="s">
        <v>652</v>
      </c>
      <c r="E711">
        <v>5553.2695101199997</v>
      </c>
      <c r="F711">
        <v>113.84</v>
      </c>
      <c r="G711">
        <v>-40.497539086562497</v>
      </c>
      <c r="H711">
        <f>(Table2[[#This Row],[1Y Return vs Nifty]]-AVERAGE(Table2[1Y Return vs Nifty]))/_xlfn.STDEV.P(Table2[1Y Return vs Nifty])</f>
        <v>-1.144788094239658</v>
      </c>
      <c r="I711">
        <v>-0.82230227796972599</v>
      </c>
      <c r="J711">
        <f>(Table2[[#This Row],[1M Return vs Nifty]]-AVERAGE(Table2[1M Return vs Nifty]))/_xlfn.STDEV.P(Table2[1M Return vs Nifty])</f>
        <v>0.13344335594171144</v>
      </c>
      <c r="K711">
        <v>-17.498985307642201</v>
      </c>
      <c r="L711">
        <f>(Table2[[#This Row],[6M Return vs Nifty]]-AVERAGE(Table2[6M Return vs Nifty]))/_xlfn.STDEV.P(Table2[6M Return vs Nifty])</f>
        <v>-0.66785099053379338</v>
      </c>
      <c r="M711">
        <v>-0.90831493958294396</v>
      </c>
      <c r="N711">
        <f>(Table2[[#This Row],[1W Return vs Nifty]]-AVERAGE(Table2[1W Return vs Nifty]))/_xlfn.STDEV.P(Table2[1W Return vs Nifty])</f>
        <v>-0.51541522439467469</v>
      </c>
      <c r="O711">
        <v>118.92</v>
      </c>
      <c r="P711">
        <v>122.509109947217</v>
      </c>
      <c r="Q711">
        <v>132.04750777707699</v>
      </c>
      <c r="R711">
        <v>33.150895600033799</v>
      </c>
      <c r="S711" s="1">
        <f>(Table2[[#This Row],[Close Price]]-Table2[[#This Row],[20D EMA]])/Table2[[#This Row],[20D EMA]]</f>
        <v>-4.2717793474604762E-2</v>
      </c>
      <c r="T711" s="1">
        <f>(Table2[[#This Row],[Close Price]]-Table2[[#This Row],[50D EMA]])/Table2[[#This Row],[50D EMA]]</f>
        <v>-7.0762982042332015E-2</v>
      </c>
      <c r="U711" s="1">
        <f>(Table2[[#This Row],[Close Price]]-Table2[[#This Row],[200D EMA]])/Table2[[#This Row],[200D EMA]]</f>
        <v>-0.13788603877185593</v>
      </c>
      <c r="V711">
        <v>1.33923196651173</v>
      </c>
      <c r="W711">
        <v>112.75</v>
      </c>
      <c r="X711">
        <v>115</v>
      </c>
      <c r="Y711">
        <v>112.75</v>
      </c>
      <c r="Z711">
        <v>119</v>
      </c>
      <c r="AA711">
        <v>112.75</v>
      </c>
      <c r="AB711">
        <v>130.75</v>
      </c>
      <c r="AC711" s="1">
        <f>(Table2[[#This Row],[Close Price]]/Table2[[#This Row],[Day Low]])-1</f>
        <v>9.6674057649668299E-3</v>
      </c>
      <c r="AD711" s="1">
        <f>(Table2[[#This Row],[Day High]]/Table2[[#This Row],[Close Price]])-1</f>
        <v>1.018973998594519E-2</v>
      </c>
      <c r="AE711" s="1">
        <f>(Table2[[#This Row],[Close Price]]/Table2[[#This Row],[Current Week Low]])-1</f>
        <v>9.6674057649668299E-3</v>
      </c>
      <c r="AF711" s="1">
        <f>(Table2[[#This Row],[Current Week High]]/Table2[[#This Row],[Close Price]])-1</f>
        <v>4.5326774420238802E-2</v>
      </c>
      <c r="AG711" s="1">
        <f>(Table2[[#This Row],[Close Price]]/Table2[[#This Row],[Current Month Low]])-1</f>
        <v>9.6674057649668299E-3</v>
      </c>
      <c r="AH711" s="1">
        <f>(Table2[[#This Row],[Current Month High]]/Table2[[#This Row],[Close Price]])-1</f>
        <v>0.1485418130709768</v>
      </c>
      <c r="AI711">
        <v>39.5818692902319</v>
      </c>
      <c r="AJ711">
        <v>3.9634703196347099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-0.05</v>
      </c>
      <c r="AM711" t="s">
        <v>3149</v>
      </c>
      <c r="AN711">
        <v>-4.66</v>
      </c>
      <c r="AO711" t="s">
        <v>3149</v>
      </c>
      <c r="AP711">
        <v>-0.107929845469477</v>
      </c>
      <c r="AQ711">
        <f>(Table2[[#This Row],[Sharpe Ratio]]-AVERAGE(Table2[Sharpe Ratio]))/_xlfn.STDEV.P(Table2[Sharpe Ratio])</f>
        <v>-1.9115185103272816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693</v>
      </c>
      <c r="AT711">
        <f>_xlfn.RANK.AVG(Table2[[#This Row],[6M Return vs Nifty Z-Score]],Table2[6M Return vs Nifty Z-Score])</f>
        <v>555</v>
      </c>
      <c r="AU711">
        <f>_xlfn.RANK.AVG(Table2[[#This Row],[Sharpe Ratio Z-Score]],Table2[Sharpe Ratio Z-Score])</f>
        <v>714</v>
      </c>
      <c r="AV711">
        <f>(Table2[[#This Row],[Rank 1Y]]+Table2[[#This Row],[Rank 6M]]+Table2[[#This Row],[Rank Sharpe]])/3</f>
        <v>654</v>
      </c>
    </row>
    <row r="712" spans="1:48" x14ac:dyDescent="0.3">
      <c r="A712" t="s">
        <v>106</v>
      </c>
      <c r="B712" t="s">
        <v>107</v>
      </c>
      <c r="C712" t="s">
        <v>3112</v>
      </c>
      <c r="D712" t="s">
        <v>108</v>
      </c>
      <c r="E712">
        <v>232787.27882085499</v>
      </c>
      <c r="F712">
        <v>2428.15</v>
      </c>
      <c r="G712">
        <v>-38.758610930719399</v>
      </c>
      <c r="H712">
        <f>(Table2[[#This Row],[1Y Return vs Nifty]]-AVERAGE(Table2[1Y Return vs Nifty]))/_xlfn.STDEV.P(Table2[1Y Return vs Nifty])</f>
        <v>-1.1094206544344971</v>
      </c>
      <c r="I712">
        <v>-11.5957571715869</v>
      </c>
      <c r="J712">
        <f>(Table2[[#This Row],[1M Return vs Nifty]]-AVERAGE(Table2[1M Return vs Nifty]))/_xlfn.STDEV.P(Table2[1M Return vs Nifty])</f>
        <v>-1.0037815243265793</v>
      </c>
      <c r="K712">
        <v>-18.4990478764052</v>
      </c>
      <c r="L712">
        <f>(Table2[[#This Row],[6M Return vs Nifty]]-AVERAGE(Table2[6M Return vs Nifty]))/_xlfn.STDEV.P(Table2[6M Return vs Nifty])</f>
        <v>-0.70168433881567338</v>
      </c>
      <c r="M712">
        <v>0.57187341060888197</v>
      </c>
      <c r="N712">
        <f>(Table2[[#This Row],[1W Return vs Nifty]]-AVERAGE(Table2[1W Return vs Nifty]))/_xlfn.STDEV.P(Table2[1W Return vs Nifty])</f>
        <v>-0.15443962351735344</v>
      </c>
      <c r="O712">
        <v>2717.28</v>
      </c>
      <c r="P712">
        <v>2905.8463824506498</v>
      </c>
      <c r="Q712">
        <v>3004.9394169781299</v>
      </c>
      <c r="R712">
        <v>7.72136305263321</v>
      </c>
      <c r="S712" s="1">
        <f>(Table2[[#This Row],[Close Price]]-Table2[[#This Row],[20D EMA]])/Table2[[#This Row],[20D EMA]]</f>
        <v>-0.10640419831596305</v>
      </c>
      <c r="T712" s="1">
        <f>(Table2[[#This Row],[Close Price]]-Table2[[#This Row],[50D EMA]])/Table2[[#This Row],[50D EMA]]</f>
        <v>-0.16439147827483699</v>
      </c>
      <c r="U712" s="1">
        <f>(Table2[[#This Row],[Close Price]]-Table2[[#This Row],[200D EMA]])/Table2[[#This Row],[200D EMA]]</f>
        <v>-0.19194710339889948</v>
      </c>
      <c r="V712">
        <v>1.96247170973973</v>
      </c>
      <c r="W712">
        <v>2425</v>
      </c>
      <c r="X712">
        <v>2465.9499999999998</v>
      </c>
      <c r="Y712">
        <v>2425</v>
      </c>
      <c r="Z712">
        <v>2520</v>
      </c>
      <c r="AA712">
        <v>2425</v>
      </c>
      <c r="AB712">
        <v>2965.75</v>
      </c>
      <c r="AC712" s="1">
        <f>(Table2[[#This Row],[Close Price]]/Table2[[#This Row],[Day Low]])-1</f>
        <v>1.2989690721649794E-3</v>
      </c>
      <c r="AD712" s="1">
        <f>(Table2[[#This Row],[Day High]]/Table2[[#This Row],[Close Price]])-1</f>
        <v>1.5567407285381751E-2</v>
      </c>
      <c r="AE712" s="1">
        <f>(Table2[[#This Row],[Close Price]]/Table2[[#This Row],[Current Week Low]])-1</f>
        <v>1.2989690721649794E-3</v>
      </c>
      <c r="AF712" s="1">
        <f>(Table2[[#This Row],[Current Week High]]/Table2[[#This Row],[Close Price]])-1</f>
        <v>3.7827152358791638E-2</v>
      </c>
      <c r="AG712" s="1">
        <f>(Table2[[#This Row],[Close Price]]/Table2[[#This Row],[Current Month Low]])-1</f>
        <v>1.2989690721649794E-3</v>
      </c>
      <c r="AH712" s="1">
        <f>(Table2[[#This Row],[Current Month High]]/Table2[[#This Row],[Close Price]])-1</f>
        <v>0.22140312583654209</v>
      </c>
      <c r="AI712">
        <v>40.969462347877901</v>
      </c>
      <c r="AJ712">
        <v>0.12989690721649699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-0.11</v>
      </c>
      <c r="AM712" t="s">
        <v>3149</v>
      </c>
      <c r="AN712">
        <v>-17.41</v>
      </c>
      <c r="AO712" t="s">
        <v>3149</v>
      </c>
      <c r="AP712">
        <v>-0.110826434717613</v>
      </c>
      <c r="AQ712">
        <f>(Table2[[#This Row],[Sharpe Ratio]]-AVERAGE(Table2[Sharpe Ratio]))/_xlfn.STDEV.P(Table2[Sharpe Ratio])</f>
        <v>-1.9452537182209944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680</v>
      </c>
      <c r="AT712">
        <f>_xlfn.RANK.AVG(Table2[[#This Row],[6M Return vs Nifty Z-Score]],Table2[6M Return vs Nifty Z-Score])</f>
        <v>568</v>
      </c>
      <c r="AU712">
        <f>_xlfn.RANK.AVG(Table2[[#This Row],[Sharpe Ratio Z-Score]],Table2[Sharpe Ratio Z-Score])</f>
        <v>717</v>
      </c>
      <c r="AV712">
        <f>(Table2[[#This Row],[Rank 1Y]]+Table2[[#This Row],[Rank 6M]]+Table2[[#This Row],[Rank Sharpe]])/3</f>
        <v>655</v>
      </c>
    </row>
    <row r="713" spans="1:48" x14ac:dyDescent="0.3">
      <c r="A713" t="s">
        <v>648</v>
      </c>
      <c r="B713" t="s">
        <v>649</v>
      </c>
      <c r="C713" t="s">
        <v>3104</v>
      </c>
      <c r="D713" t="s">
        <v>43</v>
      </c>
      <c r="E713">
        <v>26907.661951394999</v>
      </c>
      <c r="F713">
        <v>457.95</v>
      </c>
      <c r="G713">
        <v>-36.182186054065703</v>
      </c>
      <c r="H713">
        <f>(Table2[[#This Row],[1Y Return vs Nifty]]-AVERAGE(Table2[1Y Return vs Nifty]))/_xlfn.STDEV.P(Table2[1Y Return vs Nifty])</f>
        <v>-1.0570196674061461</v>
      </c>
      <c r="I713">
        <v>-11.210169357055401</v>
      </c>
      <c r="J713">
        <f>(Table2[[#This Row],[1M Return vs Nifty]]-AVERAGE(Table2[1M Return vs Nifty]))/_xlfn.STDEV.P(Table2[1M Return vs Nifty])</f>
        <v>-0.96307962688110071</v>
      </c>
      <c r="K713">
        <v>-19.5079310431355</v>
      </c>
      <c r="L713">
        <f>(Table2[[#This Row],[6M Return vs Nifty]]-AVERAGE(Table2[6M Return vs Nifty]))/_xlfn.STDEV.P(Table2[6M Return vs Nifty])</f>
        <v>-0.73581609878938503</v>
      </c>
      <c r="M713">
        <v>-1.72347229750514</v>
      </c>
      <c r="N713">
        <f>(Table2[[#This Row],[1W Return vs Nifty]]-AVERAGE(Table2[1W Return vs Nifty]))/_xlfn.STDEV.P(Table2[1W Return vs Nifty])</f>
        <v>-0.71420878809715926</v>
      </c>
      <c r="O713">
        <v>494.47</v>
      </c>
      <c r="P713">
        <v>532.686478013841</v>
      </c>
      <c r="Q713">
        <v>561.74610335279101</v>
      </c>
      <c r="R713">
        <v>24.2278412640879</v>
      </c>
      <c r="S713" s="1">
        <f>(Table2[[#This Row],[Close Price]]-Table2[[#This Row],[20D EMA]])/Table2[[#This Row],[20D EMA]]</f>
        <v>-7.3856856836613013E-2</v>
      </c>
      <c r="T713" s="1">
        <f>(Table2[[#This Row],[Close Price]]-Table2[[#This Row],[50D EMA]])/Table2[[#This Row],[50D EMA]]</f>
        <v>-0.14030106094020112</v>
      </c>
      <c r="U713" s="1">
        <f>(Table2[[#This Row],[Close Price]]-Table2[[#This Row],[200D EMA]])/Table2[[#This Row],[200D EMA]]</f>
        <v>-0.18477405136107264</v>
      </c>
      <c r="V713">
        <v>0.88179946146369903</v>
      </c>
      <c r="W713">
        <v>457</v>
      </c>
      <c r="X713">
        <v>465.75</v>
      </c>
      <c r="Y713">
        <v>452.7</v>
      </c>
      <c r="Z713">
        <v>474.7</v>
      </c>
      <c r="AA713">
        <v>452.7</v>
      </c>
      <c r="AB713">
        <v>518.95000000000005</v>
      </c>
      <c r="AC713" s="1">
        <f>(Table2[[#This Row],[Close Price]]/Table2[[#This Row],[Day Low]])-1</f>
        <v>2.0787746170678467E-3</v>
      </c>
      <c r="AD713" s="1">
        <f>(Table2[[#This Row],[Day High]]/Table2[[#This Row],[Close Price]])-1</f>
        <v>1.7032427120864835E-2</v>
      </c>
      <c r="AE713" s="1">
        <f>(Table2[[#This Row],[Close Price]]/Table2[[#This Row],[Current Week Low]])-1</f>
        <v>1.159708416169658E-2</v>
      </c>
      <c r="AF713" s="1">
        <f>(Table2[[#This Row],[Current Week High]]/Table2[[#This Row],[Close Price]])-1</f>
        <v>3.6576045419805636E-2</v>
      </c>
      <c r="AG713" s="1">
        <f>(Table2[[#This Row],[Close Price]]/Table2[[#This Row],[Current Month Low]])-1</f>
        <v>1.159708416169658E-2</v>
      </c>
      <c r="AH713" s="1">
        <f>(Table2[[#This Row],[Current Month High]]/Table2[[#This Row],[Close Price]])-1</f>
        <v>0.13320231466317289</v>
      </c>
      <c r="AI713">
        <v>41.281799323070203</v>
      </c>
      <c r="AJ713">
        <v>1.15970841616965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-0.25</v>
      </c>
      <c r="AM713" t="s">
        <v>3149</v>
      </c>
      <c r="AN713">
        <v>-10.51</v>
      </c>
      <c r="AO713" t="s">
        <v>3149</v>
      </c>
      <c r="AP713">
        <v>-0.11193912140185699</v>
      </c>
      <c r="AQ713">
        <f>(Table2[[#This Row],[Sharpe Ratio]]-AVERAGE(Table2[Sharpe Ratio]))/_xlfn.STDEV.P(Table2[Sharpe Ratio])</f>
        <v>-1.9582126548868308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668</v>
      </c>
      <c r="AT713">
        <f>_xlfn.RANK.AVG(Table2[[#This Row],[6M Return vs Nifty Z-Score]],Table2[6M Return vs Nifty Z-Score])</f>
        <v>579</v>
      </c>
      <c r="AU713">
        <f>_xlfn.RANK.AVG(Table2[[#This Row],[Sharpe Ratio Z-Score]],Table2[Sharpe Ratio Z-Score])</f>
        <v>720</v>
      </c>
      <c r="AV713">
        <f>(Table2[[#This Row],[Rank 1Y]]+Table2[[#This Row],[Rank 6M]]+Table2[[#This Row],[Rank Sharpe]])/3</f>
        <v>655.66666666666663</v>
      </c>
    </row>
    <row r="714" spans="1:48" x14ac:dyDescent="0.3">
      <c r="A714" t="s">
        <v>2327</v>
      </c>
      <c r="B714" t="s">
        <v>2328</v>
      </c>
      <c r="C714" t="s">
        <v>3102</v>
      </c>
      <c r="D714" t="s">
        <v>453</v>
      </c>
      <c r="E714">
        <v>2198.7712225740001</v>
      </c>
      <c r="F714">
        <v>66.180000000000007</v>
      </c>
      <c r="G714">
        <v>-37.113320733650902</v>
      </c>
      <c r="H714">
        <f>(Table2[[#This Row],[1Y Return vs Nifty]]-AVERAGE(Table2[1Y Return vs Nifty]))/_xlfn.STDEV.P(Table2[1Y Return vs Nifty])</f>
        <v>-1.0759576836893781</v>
      </c>
      <c r="I714">
        <v>-8.9199713696712699</v>
      </c>
      <c r="J714">
        <f>(Table2[[#This Row],[1M Return vs Nifty]]-AVERAGE(Table2[1M Return vs Nifty]))/_xlfn.STDEV.P(Table2[1M Return vs Nifty])</f>
        <v>-0.72133079535848121</v>
      </c>
      <c r="K714">
        <v>-29.367423759508601</v>
      </c>
      <c r="L714">
        <f>(Table2[[#This Row],[6M Return vs Nifty]]-AVERAGE(Table2[6M Return vs Nifty]))/_xlfn.STDEV.P(Table2[6M Return vs Nifty])</f>
        <v>-1.0693748793848055</v>
      </c>
      <c r="M714">
        <v>-2.6917400251356902</v>
      </c>
      <c r="N714">
        <f>(Table2[[#This Row],[1W Return vs Nifty]]-AVERAGE(Table2[1W Return vs Nifty]))/_xlfn.STDEV.P(Table2[1W Return vs Nifty])</f>
        <v>-0.95034159156521802</v>
      </c>
      <c r="O714">
        <v>74.55</v>
      </c>
      <c r="P714">
        <v>79.217876212183498</v>
      </c>
      <c r="Q714">
        <v>83.946488006274294</v>
      </c>
      <c r="R714">
        <v>19.4153639166957</v>
      </c>
      <c r="S714" s="1">
        <f>(Table2[[#This Row],[Close Price]]-Table2[[#This Row],[20D EMA]])/Table2[[#This Row],[20D EMA]]</f>
        <v>-0.11227364185110651</v>
      </c>
      <c r="T714" s="1">
        <f>(Table2[[#This Row],[Close Price]]-Table2[[#This Row],[50D EMA]])/Table2[[#This Row],[50D EMA]]</f>
        <v>-0.16458250126854954</v>
      </c>
      <c r="U714" s="1">
        <f>(Table2[[#This Row],[Close Price]]-Table2[[#This Row],[200D EMA]])/Table2[[#This Row],[200D EMA]]</f>
        <v>-0.21164063474515327</v>
      </c>
      <c r="V714">
        <v>0.42809848426293301</v>
      </c>
      <c r="W714">
        <v>65.510000000000005</v>
      </c>
      <c r="X714">
        <v>70</v>
      </c>
      <c r="Y714">
        <v>65.510000000000005</v>
      </c>
      <c r="Z714">
        <v>70.98</v>
      </c>
      <c r="AA714">
        <v>65.510000000000005</v>
      </c>
      <c r="AB714">
        <v>79.8</v>
      </c>
      <c r="AC714" s="1">
        <f>(Table2[[#This Row],[Close Price]]/Table2[[#This Row],[Day Low]])-1</f>
        <v>1.022744619142113E-2</v>
      </c>
      <c r="AD714" s="1">
        <f>(Table2[[#This Row],[Day High]]/Table2[[#This Row],[Close Price]])-1</f>
        <v>5.7721365971592498E-2</v>
      </c>
      <c r="AE714" s="1">
        <f>(Table2[[#This Row],[Close Price]]/Table2[[#This Row],[Current Week Low]])-1</f>
        <v>1.022744619142113E-2</v>
      </c>
      <c r="AF714" s="1">
        <f>(Table2[[#This Row],[Current Week High]]/Table2[[#This Row],[Close Price]])-1</f>
        <v>7.2529465095194867E-2</v>
      </c>
      <c r="AG714" s="1">
        <f>(Table2[[#This Row],[Close Price]]/Table2[[#This Row],[Current Month Low]])-1</f>
        <v>1.022744619142113E-2</v>
      </c>
      <c r="AH714" s="1">
        <f>(Table2[[#This Row],[Current Month High]]/Table2[[#This Row],[Close Price]])-1</f>
        <v>0.20580235720761553</v>
      </c>
      <c r="AI714">
        <v>81.323662737987206</v>
      </c>
      <c r="AJ714">
        <v>5.8033573141486903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-0.08</v>
      </c>
      <c r="AM714" t="s">
        <v>3149</v>
      </c>
      <c r="AN714">
        <v>-15.98</v>
      </c>
      <c r="AO714" t="s">
        <v>3149</v>
      </c>
      <c r="AP714">
        <v>-3.1531972221907997E-2</v>
      </c>
      <c r="AQ714">
        <f>(Table2[[#This Row],[Sharpe Ratio]]-AVERAGE(Table2[Sharpe Ratio]))/_xlfn.STDEV.P(Table2[Sharpe Ratio])</f>
        <v>-1.0217485374867128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672</v>
      </c>
      <c r="AT714">
        <f>_xlfn.RANK.AVG(Table2[[#This Row],[6M Return vs Nifty Z-Score]],Table2[6M Return vs Nifty Z-Score])</f>
        <v>675</v>
      </c>
      <c r="AU714">
        <f>_xlfn.RANK.AVG(Table2[[#This Row],[Sharpe Ratio Z-Score]],Table2[Sharpe Ratio Z-Score])</f>
        <v>621</v>
      </c>
      <c r="AV714">
        <f>(Table2[[#This Row],[Rank 1Y]]+Table2[[#This Row],[Rank 6M]]+Table2[[#This Row],[Rank Sharpe]])/3</f>
        <v>656</v>
      </c>
    </row>
    <row r="715" spans="1:48" x14ac:dyDescent="0.3">
      <c r="A715" t="s">
        <v>1377</v>
      </c>
      <c r="B715" t="s">
        <v>1378</v>
      </c>
      <c r="C715" t="s">
        <v>3106</v>
      </c>
      <c r="D715" t="s">
        <v>197</v>
      </c>
      <c r="E715">
        <v>7721.0666226200001</v>
      </c>
      <c r="F715">
        <v>237.7</v>
      </c>
      <c r="G715">
        <v>-46.026649916303398</v>
      </c>
      <c r="H715">
        <f>(Table2[[#This Row],[1Y Return vs Nifty]]-AVERAGE(Table2[1Y Return vs Nifty]))/_xlfn.STDEV.P(Table2[1Y Return vs Nifty])</f>
        <v>-1.2572427081866699</v>
      </c>
      <c r="I715">
        <v>-31.752720755519601</v>
      </c>
      <c r="J715">
        <f>(Table2[[#This Row],[1M Return vs Nifty]]-AVERAGE(Table2[1M Return vs Nifty]))/_xlfn.STDEV.P(Table2[1M Return vs Nifty])</f>
        <v>-3.1315112753362659</v>
      </c>
      <c r="K715">
        <v>-47.648229460808999</v>
      </c>
      <c r="L715">
        <f>(Table2[[#This Row],[6M Return vs Nifty]]-AVERAGE(Table2[6M Return vs Nifty]))/_xlfn.STDEV.P(Table2[6M Return vs Nifty])</f>
        <v>-1.6878370491373555</v>
      </c>
      <c r="M715">
        <v>-26.956140558245998</v>
      </c>
      <c r="N715">
        <f>(Table2[[#This Row],[1W Return vs Nifty]]-AVERAGE(Table2[1W Return vs Nifty]))/_xlfn.STDEV.P(Table2[1W Return vs Nifty])</f>
        <v>-6.867734848465517</v>
      </c>
      <c r="O715">
        <v>360.24</v>
      </c>
      <c r="P715">
        <v>404.37449343915603</v>
      </c>
      <c r="Q715">
        <v>428.08742890840398</v>
      </c>
      <c r="R715">
        <v>6.5888952629129802</v>
      </c>
      <c r="S715" s="1">
        <f>(Table2[[#This Row],[Close Price]]-Table2[[#This Row],[20D EMA]])/Table2[[#This Row],[20D EMA]]</f>
        <v>-0.34016211414612485</v>
      </c>
      <c r="T715" s="1">
        <f>(Table2[[#This Row],[Close Price]]-Table2[[#This Row],[50D EMA]])/Table2[[#This Row],[50D EMA]]</f>
        <v>-0.41217855266193892</v>
      </c>
      <c r="U715" s="1">
        <f>(Table2[[#This Row],[Close Price]]-Table2[[#This Row],[200D EMA]])/Table2[[#This Row],[200D EMA]]</f>
        <v>-0.44473959301696842</v>
      </c>
      <c r="V715">
        <v>0.886679655343796</v>
      </c>
      <c r="W715">
        <v>237.7</v>
      </c>
      <c r="X715">
        <v>269.3</v>
      </c>
      <c r="Y715">
        <v>237.7</v>
      </c>
      <c r="Z715">
        <v>309</v>
      </c>
      <c r="AA715">
        <v>237.7</v>
      </c>
      <c r="AB715">
        <v>403</v>
      </c>
      <c r="AC715" s="1">
        <f>(Table2[[#This Row],[Close Price]]/Table2[[#This Row],[Day Low]])-1</f>
        <v>0</v>
      </c>
      <c r="AD715" s="1">
        <f>(Table2[[#This Row],[Day High]]/Table2[[#This Row],[Close Price]])-1</f>
        <v>0.13294068153134209</v>
      </c>
      <c r="AE715" s="1">
        <f>(Table2[[#This Row],[Close Price]]/Table2[[#This Row],[Current Week Low]])-1</f>
        <v>0</v>
      </c>
      <c r="AF715" s="1">
        <f>(Table2[[#This Row],[Current Week High]]/Table2[[#This Row],[Close Price]])-1</f>
        <v>0.29995793016407246</v>
      </c>
      <c r="AG715" s="1">
        <f>(Table2[[#This Row],[Close Price]]/Table2[[#This Row],[Current Month Low]])-1</f>
        <v>0</v>
      </c>
      <c r="AH715" s="1">
        <f>(Table2[[#This Row],[Current Month High]]/Table2[[#This Row],[Close Price]])-1</f>
        <v>0.69541438788388743</v>
      </c>
      <c r="AI715">
        <v>130.12200252419001</v>
      </c>
      <c r="AJ715">
        <v>0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-0.51</v>
      </c>
      <c r="AM715" t="s">
        <v>3149</v>
      </c>
      <c r="AN715">
        <v>-39.82</v>
      </c>
      <c r="AO715" t="s">
        <v>3149</v>
      </c>
      <c r="AQ715">
        <f>(Table2[[#This Row],[Sharpe Ratio]]-AVERAGE(Table2[Sharpe Ratio]))/_xlfn.STDEV.P(Table2[Sharpe Ratio])</f>
        <v>-0.65451053890290556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708</v>
      </c>
      <c r="AT715">
        <f>_xlfn.RANK.AVG(Table2[[#This Row],[6M Return vs Nifty Z-Score]],Table2[6M Return vs Nifty Z-Score])</f>
        <v>732</v>
      </c>
      <c r="AU715">
        <f>_xlfn.RANK.AVG(Table2[[#This Row],[Sharpe Ratio Z-Score]],Table2[Sharpe Ratio Z-Score])</f>
        <v>534</v>
      </c>
      <c r="AV715">
        <f>(Table2[[#This Row],[Rank 1Y]]+Table2[[#This Row],[Rank 6M]]+Table2[[#This Row],[Rank Sharpe]])/3</f>
        <v>658</v>
      </c>
    </row>
    <row r="716" spans="1:48" x14ac:dyDescent="0.3">
      <c r="A716" t="s">
        <v>1321</v>
      </c>
      <c r="B716" t="s">
        <v>1322</v>
      </c>
      <c r="C716" t="s">
        <v>3111</v>
      </c>
      <c r="D716" t="s">
        <v>69</v>
      </c>
      <c r="E716">
        <v>8316.5774760000004</v>
      </c>
      <c r="F716">
        <v>1080</v>
      </c>
      <c r="G716">
        <v>-32.671787455229698</v>
      </c>
      <c r="H716">
        <f>(Table2[[#This Row],[1Y Return vs Nifty]]-AVERAGE(Table2[1Y Return vs Nifty]))/_xlfn.STDEV.P(Table2[1Y Return vs Nifty])</f>
        <v>-0.98562292181934563</v>
      </c>
      <c r="I716">
        <v>-3.3196184285463901</v>
      </c>
      <c r="J716">
        <f>(Table2[[#This Row],[1M Return vs Nifty]]-AVERAGE(Table2[1M Return vs Nifty]))/_xlfn.STDEV.P(Table2[1M Return vs Nifty])</f>
        <v>-0.13016846481359742</v>
      </c>
      <c r="K716">
        <v>-29.510971788563001</v>
      </c>
      <c r="L716">
        <f>(Table2[[#This Row],[6M Return vs Nifty]]-AVERAGE(Table2[6M Return vs Nifty]))/_xlfn.STDEV.P(Table2[6M Return vs Nifty])</f>
        <v>-1.0742312859876266</v>
      </c>
      <c r="M716">
        <v>3.2266903218660898</v>
      </c>
      <c r="N716">
        <f>(Table2[[#This Row],[1W Return vs Nifty]]-AVERAGE(Table2[1W Return vs Nifty]))/_xlfn.STDEV.P(Table2[1W Return vs Nifty])</f>
        <v>0.49299428557681696</v>
      </c>
      <c r="O716">
        <v>1140.69</v>
      </c>
      <c r="P716">
        <v>1206.3896906474099</v>
      </c>
      <c r="Q716">
        <v>1336.8717517851901</v>
      </c>
      <c r="R716">
        <v>31.102238494600201</v>
      </c>
      <c r="S716" s="1">
        <f>(Table2[[#This Row],[Close Price]]-Table2[[#This Row],[20D EMA]])/Table2[[#This Row],[20D EMA]]</f>
        <v>-5.3204639297267486E-2</v>
      </c>
      <c r="T716" s="1">
        <f>(Table2[[#This Row],[Close Price]]-Table2[[#This Row],[50D EMA]])/Table2[[#This Row],[50D EMA]]</f>
        <v>-0.10476688554888329</v>
      </c>
      <c r="U716" s="1">
        <f>(Table2[[#This Row],[Close Price]]-Table2[[#This Row],[200D EMA]])/Table2[[#This Row],[200D EMA]]</f>
        <v>-0.19214389969881307</v>
      </c>
      <c r="V716">
        <v>0.67848051648066998</v>
      </c>
      <c r="W716">
        <v>1078.3499999999999</v>
      </c>
      <c r="X716">
        <v>1118.9000000000001</v>
      </c>
      <c r="Y716">
        <v>1077</v>
      </c>
      <c r="Z716">
        <v>1128</v>
      </c>
      <c r="AA716">
        <v>1077</v>
      </c>
      <c r="AB716">
        <v>1203.1500000000001</v>
      </c>
      <c r="AC716" s="1">
        <f>(Table2[[#This Row],[Close Price]]/Table2[[#This Row],[Day Low]])-1</f>
        <v>1.5301154541662587E-3</v>
      </c>
      <c r="AD716" s="1">
        <f>(Table2[[#This Row],[Day High]]/Table2[[#This Row],[Close Price]])-1</f>
        <v>3.6018518518518672E-2</v>
      </c>
      <c r="AE716" s="1">
        <f>(Table2[[#This Row],[Close Price]]/Table2[[#This Row],[Current Week Low]])-1</f>
        <v>2.7855153203342198E-3</v>
      </c>
      <c r="AF716" s="1">
        <f>(Table2[[#This Row],[Current Week High]]/Table2[[#This Row],[Close Price]])-1</f>
        <v>4.4444444444444509E-2</v>
      </c>
      <c r="AG716" s="1">
        <f>(Table2[[#This Row],[Close Price]]/Table2[[#This Row],[Current Month Low]])-1</f>
        <v>2.7855153203342198E-3</v>
      </c>
      <c r="AH716" s="1">
        <f>(Table2[[#This Row],[Current Month High]]/Table2[[#This Row],[Close Price]])-1</f>
        <v>0.11402777777777784</v>
      </c>
      <c r="AI716">
        <v>66.851851851851805</v>
      </c>
      <c r="AJ716">
        <v>0.27855153203342198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-0.08</v>
      </c>
      <c r="AM716" t="s">
        <v>3149</v>
      </c>
      <c r="AN716">
        <v>-9.65</v>
      </c>
      <c r="AO716" t="s">
        <v>3149</v>
      </c>
      <c r="AP716">
        <v>-4.7457512783100002E-2</v>
      </c>
      <c r="AQ716">
        <f>(Table2[[#This Row],[Sharpe Ratio]]-AVERAGE(Table2[Sharpe Ratio]))/_xlfn.STDEV.P(Table2[Sharpe Ratio])</f>
        <v>-1.2072257921569414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652</v>
      </c>
      <c r="AT716">
        <f>_xlfn.RANK.AVG(Table2[[#This Row],[6M Return vs Nifty Z-Score]],Table2[6M Return vs Nifty Z-Score])</f>
        <v>677</v>
      </c>
      <c r="AU716">
        <f>_xlfn.RANK.AVG(Table2[[#This Row],[Sharpe Ratio Z-Score]],Table2[Sharpe Ratio Z-Score])</f>
        <v>657</v>
      </c>
      <c r="AV716">
        <f>(Table2[[#This Row],[Rank 1Y]]+Table2[[#This Row],[Rank 6M]]+Table2[[#This Row],[Rank Sharpe]])/3</f>
        <v>662</v>
      </c>
    </row>
    <row r="717" spans="1:48" x14ac:dyDescent="0.3">
      <c r="A717" t="s">
        <v>1655</v>
      </c>
      <c r="B717" t="s">
        <v>1656</v>
      </c>
      <c r="C717" t="s">
        <v>3116</v>
      </c>
      <c r="D717" t="s">
        <v>885</v>
      </c>
      <c r="E717">
        <v>5231.0639043359997</v>
      </c>
      <c r="F717">
        <v>29.52</v>
      </c>
      <c r="G717">
        <v>-41.769839038199599</v>
      </c>
      <c r="H717">
        <f>(Table2[[#This Row],[1Y Return vs Nifty]]-AVERAGE(Table2[1Y Return vs Nifty]))/_xlfn.STDEV.P(Table2[1Y Return vs Nifty])</f>
        <v>-1.1706649493601147</v>
      </c>
      <c r="I717">
        <v>-1.5102134070737501</v>
      </c>
      <c r="J717">
        <f>(Table2[[#This Row],[1M Return vs Nifty]]-AVERAGE(Table2[1M Return vs Nifty]))/_xlfn.STDEV.P(Table2[1M Return vs Nifty])</f>
        <v>6.082879922286033E-2</v>
      </c>
      <c r="K717">
        <v>-37.006949186844402</v>
      </c>
      <c r="L717">
        <f>(Table2[[#This Row],[6M Return vs Nifty]]-AVERAGE(Table2[6M Return vs Nifty]))/_xlfn.STDEV.P(Table2[6M Return vs Nifty])</f>
        <v>-1.3278294326944435</v>
      </c>
      <c r="M717">
        <v>0.31474523877531801</v>
      </c>
      <c r="N717">
        <f>(Table2[[#This Row],[1W Return vs Nifty]]-AVERAGE(Table2[1W Return vs Nifty]))/_xlfn.STDEV.P(Table2[1W Return vs Nifty])</f>
        <v>-0.21714583000660137</v>
      </c>
      <c r="O717">
        <v>31.43</v>
      </c>
      <c r="P717">
        <v>33.695515464883599</v>
      </c>
      <c r="Q717">
        <v>39.166641695591899</v>
      </c>
      <c r="R717">
        <v>28.808180380877399</v>
      </c>
      <c r="S717" s="1">
        <f>(Table2[[#This Row],[Close Price]]-Table2[[#This Row],[20D EMA]])/Table2[[#This Row],[20D EMA]]</f>
        <v>-6.0769965001590841E-2</v>
      </c>
      <c r="T717" s="1">
        <f>(Table2[[#This Row],[Close Price]]-Table2[[#This Row],[50D EMA]])/Table2[[#This Row],[50D EMA]]</f>
        <v>-0.1239190262346688</v>
      </c>
      <c r="U717" s="1">
        <f>(Table2[[#This Row],[Close Price]]-Table2[[#This Row],[200D EMA]])/Table2[[#This Row],[200D EMA]]</f>
        <v>-0.24629739181027621</v>
      </c>
      <c r="V717">
        <v>0.229843756663108</v>
      </c>
      <c r="W717">
        <v>29.41</v>
      </c>
      <c r="X717">
        <v>30.4</v>
      </c>
      <c r="Y717">
        <v>29.05</v>
      </c>
      <c r="Z717">
        <v>30.95</v>
      </c>
      <c r="AA717">
        <v>29.05</v>
      </c>
      <c r="AB717">
        <v>33.950000000000003</v>
      </c>
      <c r="AC717" s="1">
        <f>(Table2[[#This Row],[Close Price]]/Table2[[#This Row],[Day Low]])-1</f>
        <v>3.7402244134647766E-3</v>
      </c>
      <c r="AD717" s="1">
        <f>(Table2[[#This Row],[Day High]]/Table2[[#This Row],[Close Price]])-1</f>
        <v>2.9810298102981081E-2</v>
      </c>
      <c r="AE717" s="1">
        <f>(Table2[[#This Row],[Close Price]]/Table2[[#This Row],[Current Week Low]])-1</f>
        <v>1.6179001721170261E-2</v>
      </c>
      <c r="AF717" s="1">
        <f>(Table2[[#This Row],[Current Week High]]/Table2[[#This Row],[Close Price]])-1</f>
        <v>4.8441734417344229E-2</v>
      </c>
      <c r="AG717" s="1">
        <f>(Table2[[#This Row],[Close Price]]/Table2[[#This Row],[Current Month Low]])-1</f>
        <v>1.6179001721170261E-2</v>
      </c>
      <c r="AH717" s="1">
        <f>(Table2[[#This Row],[Current Month High]]/Table2[[#This Row],[Close Price]])-1</f>
        <v>0.15006775067750699</v>
      </c>
      <c r="AI717">
        <v>82.926829268292593</v>
      </c>
      <c r="AJ717">
        <v>3.9070749736008299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-0.22</v>
      </c>
      <c r="AM717" t="s">
        <v>3149</v>
      </c>
      <c r="AN717">
        <v>-11.93</v>
      </c>
      <c r="AO717" t="s">
        <v>3149</v>
      </c>
      <c r="AP717">
        <v>-7.6253589683519998E-3</v>
      </c>
      <c r="AQ717">
        <f>(Table2[[#This Row],[Sharpe Ratio]]-AVERAGE(Table2[Sharpe Ratio]))/_xlfn.STDEV.P(Table2[Sharpe Ratio])</f>
        <v>-0.74331949592954694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700</v>
      </c>
      <c r="AT717">
        <f>_xlfn.RANK.AVG(Table2[[#This Row],[6M Return vs Nifty Z-Score]],Table2[6M Return vs Nifty Z-Score])</f>
        <v>709</v>
      </c>
      <c r="AU717">
        <f>_xlfn.RANK.AVG(Table2[[#This Row],[Sharpe Ratio Z-Score]],Table2[Sharpe Ratio Z-Score])</f>
        <v>577</v>
      </c>
      <c r="AV717">
        <f>(Table2[[#This Row],[Rank 1Y]]+Table2[[#This Row],[Rank 6M]]+Table2[[#This Row],[Rank Sharpe]])/3</f>
        <v>662</v>
      </c>
    </row>
    <row r="718" spans="1:48" x14ac:dyDescent="0.3">
      <c r="A718" t="s">
        <v>1272</v>
      </c>
      <c r="B718" t="s">
        <v>1273</v>
      </c>
      <c r="C718" t="s">
        <v>3112</v>
      </c>
      <c r="D718" t="s">
        <v>276</v>
      </c>
      <c r="E718">
        <v>8688.4522113599996</v>
      </c>
      <c r="F718">
        <v>753.7</v>
      </c>
      <c r="G718">
        <v>-40.483880779721503</v>
      </c>
      <c r="H718">
        <f>(Table2[[#This Row],[1Y Return vs Nifty]]-AVERAGE(Table2[1Y Return vs Nifty]))/_xlfn.STDEV.P(Table2[1Y Return vs Nifty])</f>
        <v>-1.1445103028062305</v>
      </c>
      <c r="I718">
        <v>-6.3240083177292696</v>
      </c>
      <c r="J718">
        <f>(Table2[[#This Row],[1M Return vs Nifty]]-AVERAGE(Table2[1M Return vs Nifty]))/_xlfn.STDEV.P(Table2[1M Return vs Nifty])</f>
        <v>-0.44730600014866412</v>
      </c>
      <c r="K718">
        <v>-23.244563424690298</v>
      </c>
      <c r="L718">
        <f>(Table2[[#This Row],[6M Return vs Nifty]]-AVERAGE(Table2[6M Return vs Nifty]))/_xlfn.STDEV.P(Table2[6M Return vs Nifty])</f>
        <v>-0.86223097393351655</v>
      </c>
      <c r="M718">
        <v>-4.5148053518343101</v>
      </c>
      <c r="N718">
        <f>(Table2[[#This Row],[1W Return vs Nifty]]-AVERAGE(Table2[1W Return vs Nifty]))/_xlfn.STDEV.P(Table2[1W Return vs Nifty])</f>
        <v>-1.3949350797239106</v>
      </c>
      <c r="O718">
        <v>836.49</v>
      </c>
      <c r="P718">
        <v>886.10582412851602</v>
      </c>
      <c r="Q718">
        <v>957.28167646027305</v>
      </c>
      <c r="R718">
        <v>16.667842772993001</v>
      </c>
      <c r="S718" s="1">
        <f>(Table2[[#This Row],[Close Price]]-Table2[[#This Row],[20D EMA]])/Table2[[#This Row],[20D EMA]]</f>
        <v>-9.8973089935324943E-2</v>
      </c>
      <c r="T718" s="1">
        <f>(Table2[[#This Row],[Close Price]]-Table2[[#This Row],[50D EMA]])/Table2[[#This Row],[50D EMA]]</f>
        <v>-0.1494243921246505</v>
      </c>
      <c r="U718" s="1">
        <f>(Table2[[#This Row],[Close Price]]-Table2[[#This Row],[200D EMA]])/Table2[[#This Row],[200D EMA]]</f>
        <v>-0.21266642981515543</v>
      </c>
      <c r="V718">
        <v>2.0173269807598002</v>
      </c>
      <c r="W718">
        <v>736.7</v>
      </c>
      <c r="X718">
        <v>764.65</v>
      </c>
      <c r="Y718">
        <v>736.7</v>
      </c>
      <c r="Z718">
        <v>786.95</v>
      </c>
      <c r="AA718">
        <v>736.7</v>
      </c>
      <c r="AB718">
        <v>927</v>
      </c>
      <c r="AC718" s="1">
        <f>(Table2[[#This Row],[Close Price]]/Table2[[#This Row],[Day Low]])-1</f>
        <v>2.3075878919505799E-2</v>
      </c>
      <c r="AD718" s="1">
        <f>(Table2[[#This Row],[Day High]]/Table2[[#This Row],[Close Price]])-1</f>
        <v>1.4528326920525414E-2</v>
      </c>
      <c r="AE718" s="1">
        <f>(Table2[[#This Row],[Close Price]]/Table2[[#This Row],[Current Week Low]])-1</f>
        <v>2.3075878919505799E-2</v>
      </c>
      <c r="AF718" s="1">
        <f>(Table2[[#This Row],[Current Week High]]/Table2[[#This Row],[Close Price]])-1</f>
        <v>4.4115695900225571E-2</v>
      </c>
      <c r="AG718" s="1">
        <f>(Table2[[#This Row],[Close Price]]/Table2[[#This Row],[Current Month Low]])-1</f>
        <v>2.3075878919505799E-2</v>
      </c>
      <c r="AH718" s="1">
        <f>(Table2[[#This Row],[Current Month High]]/Table2[[#This Row],[Close Price]])-1</f>
        <v>0.22993233381982203</v>
      </c>
      <c r="AI718">
        <v>47.273450975189</v>
      </c>
      <c r="AJ718">
        <v>2.3075878919505799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-0.14000000000000001</v>
      </c>
      <c r="AM718" t="s">
        <v>3149</v>
      </c>
      <c r="AN718">
        <v>-13.62</v>
      </c>
      <c r="AO718" t="s">
        <v>3149</v>
      </c>
      <c r="AP718">
        <v>-6.2404606254193001E-2</v>
      </c>
      <c r="AQ718">
        <f>(Table2[[#This Row],[Sharpe Ratio]]-AVERAGE(Table2[Sharpe Ratio]))/_xlfn.STDEV.P(Table2[Sharpe Ratio])</f>
        <v>-1.3813075353583866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692</v>
      </c>
      <c r="AT718">
        <f>_xlfn.RANK.AVG(Table2[[#This Row],[6M Return vs Nifty Z-Score]],Table2[6M Return vs Nifty Z-Score])</f>
        <v>620</v>
      </c>
      <c r="AU718">
        <f>_xlfn.RANK.AVG(Table2[[#This Row],[Sharpe Ratio Z-Score]],Table2[Sharpe Ratio Z-Score])</f>
        <v>679</v>
      </c>
      <c r="AV718">
        <f>(Table2[[#This Row],[Rank 1Y]]+Table2[[#This Row],[Rank 6M]]+Table2[[#This Row],[Rank Sharpe]])/3</f>
        <v>663.66666666666663</v>
      </c>
    </row>
    <row r="719" spans="1:48" x14ac:dyDescent="0.3">
      <c r="A719" t="s">
        <v>1671</v>
      </c>
      <c r="B719" t="s">
        <v>1672</v>
      </c>
      <c r="C719" t="s">
        <v>3115</v>
      </c>
      <c r="D719" t="s">
        <v>463</v>
      </c>
      <c r="E719">
        <v>5158.6232219040003</v>
      </c>
      <c r="F719">
        <v>52.49</v>
      </c>
      <c r="G719">
        <v>-39.846578393478097</v>
      </c>
      <c r="H719">
        <f>(Table2[[#This Row],[1Y Return vs Nifty]]-AVERAGE(Table2[1Y Return vs Nifty]))/_xlfn.STDEV.P(Table2[1Y Return vs Nifty])</f>
        <v>-1.1315484367812243</v>
      </c>
      <c r="I719">
        <v>-5.71343622823216</v>
      </c>
      <c r="J719">
        <f>(Table2[[#This Row],[1M Return vs Nifty]]-AVERAGE(Table2[1M Return vs Nifty]))/_xlfn.STDEV.P(Table2[1M Return vs Nifty])</f>
        <v>-0.3828552015673391</v>
      </c>
      <c r="K719">
        <v>-29.7659670151947</v>
      </c>
      <c r="L719">
        <f>(Table2[[#This Row],[6M Return vs Nifty]]-AVERAGE(Table2[6M Return vs Nifty]))/_xlfn.STDEV.P(Table2[6M Return vs Nifty])</f>
        <v>-1.08285808853211</v>
      </c>
      <c r="M719">
        <v>2.3521852918578898</v>
      </c>
      <c r="N719">
        <f>(Table2[[#This Row],[1W Return vs Nifty]]-AVERAGE(Table2[1W Return vs Nifty]))/_xlfn.STDEV.P(Table2[1W Return vs Nifty])</f>
        <v>0.27972752217029528</v>
      </c>
      <c r="O719">
        <v>55.76</v>
      </c>
      <c r="P719">
        <v>59.144928223939097</v>
      </c>
      <c r="Q719">
        <v>65.359347690779003</v>
      </c>
      <c r="R719">
        <v>30.770050795258399</v>
      </c>
      <c r="S719" s="1">
        <f>(Table2[[#This Row],[Close Price]]-Table2[[#This Row],[20D EMA]])/Table2[[#This Row],[20D EMA]]</f>
        <v>-5.8644189383070235E-2</v>
      </c>
      <c r="T719" s="1">
        <f>(Table2[[#This Row],[Close Price]]-Table2[[#This Row],[50D EMA]])/Table2[[#This Row],[50D EMA]]</f>
        <v>-0.11251900076269754</v>
      </c>
      <c r="U719" s="1">
        <f>(Table2[[#This Row],[Close Price]]-Table2[[#This Row],[200D EMA]])/Table2[[#This Row],[200D EMA]]</f>
        <v>-0.1969014095989001</v>
      </c>
      <c r="V719">
        <v>0.43817298251499398</v>
      </c>
      <c r="W719">
        <v>52.3</v>
      </c>
      <c r="X719">
        <v>54.3</v>
      </c>
      <c r="Y719">
        <v>52.3</v>
      </c>
      <c r="Z719">
        <v>55.36</v>
      </c>
      <c r="AA719">
        <v>52.3</v>
      </c>
      <c r="AB719">
        <v>58.3</v>
      </c>
      <c r="AC719" s="1">
        <f>(Table2[[#This Row],[Close Price]]/Table2[[#This Row],[Day Low]])-1</f>
        <v>3.6328871892925552E-3</v>
      </c>
      <c r="AD719" s="1">
        <f>(Table2[[#This Row],[Day High]]/Table2[[#This Row],[Close Price]])-1</f>
        <v>3.4482758620689502E-2</v>
      </c>
      <c r="AE719" s="1">
        <f>(Table2[[#This Row],[Close Price]]/Table2[[#This Row],[Current Week Low]])-1</f>
        <v>3.6328871892925552E-3</v>
      </c>
      <c r="AF719" s="1">
        <f>(Table2[[#This Row],[Current Week High]]/Table2[[#This Row],[Close Price]])-1</f>
        <v>5.4677081348828205E-2</v>
      </c>
      <c r="AG719" s="1">
        <f>(Table2[[#This Row],[Close Price]]/Table2[[#This Row],[Current Month Low]])-1</f>
        <v>3.6328871892925552E-3</v>
      </c>
      <c r="AH719" s="1">
        <f>(Table2[[#This Row],[Current Month High]]/Table2[[#This Row],[Close Price]])-1</f>
        <v>0.11068775004762799</v>
      </c>
      <c r="AI719">
        <v>86.702228995999207</v>
      </c>
      <c r="AJ719">
        <v>0.36328871892925502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3149</v>
      </c>
      <c r="AN719">
        <v>-7.7</v>
      </c>
      <c r="AO719" t="s">
        <v>3149</v>
      </c>
      <c r="AP719">
        <v>-3.6428560607822E-2</v>
      </c>
      <c r="AQ719">
        <f>(Table2[[#This Row],[Sharpe Ratio]]-AVERAGE(Table2[Sharpe Ratio]))/_xlfn.STDEV.P(Table2[Sharpe Ratio])</f>
        <v>-1.0787767914150352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687</v>
      </c>
      <c r="AT719">
        <f>_xlfn.RANK.AVG(Table2[[#This Row],[6M Return vs Nifty Z-Score]],Table2[6M Return vs Nifty Z-Score])</f>
        <v>680</v>
      </c>
      <c r="AU719">
        <f>_xlfn.RANK.AVG(Table2[[#This Row],[Sharpe Ratio Z-Score]],Table2[Sharpe Ratio Z-Score])</f>
        <v>631</v>
      </c>
      <c r="AV719">
        <f>(Table2[[#This Row],[Rank 1Y]]+Table2[[#This Row],[Rank 6M]]+Table2[[#This Row],[Rank Sharpe]])/3</f>
        <v>666</v>
      </c>
    </row>
    <row r="720" spans="1:48" x14ac:dyDescent="0.3">
      <c r="A720" t="s">
        <v>1414</v>
      </c>
      <c r="B720" t="s">
        <v>1415</v>
      </c>
      <c r="C720" t="s">
        <v>3104</v>
      </c>
      <c r="D720" t="s">
        <v>24</v>
      </c>
      <c r="E720">
        <v>7250.2725433449996</v>
      </c>
      <c r="F720">
        <v>63.65</v>
      </c>
      <c r="G720">
        <v>-48.788895284487403</v>
      </c>
      <c r="H720">
        <f>(Table2[[#This Row],[1Y Return vs Nifty]]-AVERAGE(Table2[1Y Return vs Nifty]))/_xlfn.STDEV.P(Table2[1Y Return vs Nifty])</f>
        <v>-1.31342303194419</v>
      </c>
      <c r="I720">
        <v>-0.74482930870126396</v>
      </c>
      <c r="J720">
        <f>(Table2[[#This Row],[1M Return vs Nifty]]-AVERAGE(Table2[1M Return vs Nifty]))/_xlfn.STDEV.P(Table2[1M Return vs Nifty])</f>
        <v>0.14162125143302259</v>
      </c>
      <c r="K720">
        <v>-36.3602199383513</v>
      </c>
      <c r="L720">
        <f>(Table2[[#This Row],[6M Return vs Nifty]]-AVERAGE(Table2[6M Return vs Nifty]))/_xlfn.STDEV.P(Table2[6M Return vs Nifty])</f>
        <v>-1.3059497857685409</v>
      </c>
      <c r="M720">
        <v>4.7660692737332102</v>
      </c>
      <c r="N720">
        <f>(Table2[[#This Row],[1W Return vs Nifty]]-AVERAGE(Table2[1W Return vs Nifty]))/_xlfn.STDEV.P(Table2[1W Return vs Nifty])</f>
        <v>0.86840478117767839</v>
      </c>
      <c r="O720">
        <v>67.67</v>
      </c>
      <c r="P720">
        <v>72.490771562212103</v>
      </c>
      <c r="Q720">
        <v>84.037722833886804</v>
      </c>
      <c r="R720">
        <v>34.459734762586699</v>
      </c>
      <c r="S720" s="1">
        <f>(Table2[[#This Row],[Close Price]]-Table2[[#This Row],[20D EMA]])/Table2[[#This Row],[20D EMA]]</f>
        <v>-5.9405940594059452E-2</v>
      </c>
      <c r="T720" s="1">
        <f>(Table2[[#This Row],[Close Price]]-Table2[[#This Row],[50D EMA]])/Table2[[#This Row],[50D EMA]]</f>
        <v>-0.12195720050551387</v>
      </c>
      <c r="U720" s="1">
        <f>(Table2[[#This Row],[Close Price]]-Table2[[#This Row],[200D EMA]])/Table2[[#This Row],[200D EMA]]</f>
        <v>-0.24260203806552688</v>
      </c>
      <c r="V720">
        <v>0.98772286661147002</v>
      </c>
      <c r="W720">
        <v>63.5</v>
      </c>
      <c r="X720">
        <v>65.78</v>
      </c>
      <c r="Y720">
        <v>62.5</v>
      </c>
      <c r="Z720">
        <v>66.8</v>
      </c>
      <c r="AA720">
        <v>62</v>
      </c>
      <c r="AB720">
        <v>71.790000000000006</v>
      </c>
      <c r="AC720" s="1">
        <f>(Table2[[#This Row],[Close Price]]/Table2[[#This Row],[Day Low]])-1</f>
        <v>2.3622047244094002E-3</v>
      </c>
      <c r="AD720" s="1">
        <f>(Table2[[#This Row],[Day High]]/Table2[[#This Row],[Close Price]])-1</f>
        <v>3.3464257659073127E-2</v>
      </c>
      <c r="AE720" s="1">
        <f>(Table2[[#This Row],[Close Price]]/Table2[[#This Row],[Current Week Low]])-1</f>
        <v>1.8399999999999972E-2</v>
      </c>
      <c r="AF720" s="1">
        <f>(Table2[[#This Row],[Current Week High]]/Table2[[#This Row],[Close Price]])-1</f>
        <v>4.9489395129615144E-2</v>
      </c>
      <c r="AG720" s="1">
        <f>(Table2[[#This Row],[Close Price]]/Table2[[#This Row],[Current Month Low]])-1</f>
        <v>2.661290322580645E-2</v>
      </c>
      <c r="AH720" s="1">
        <f>(Table2[[#This Row],[Current Month High]]/Table2[[#This Row],[Close Price]])-1</f>
        <v>0.1278868813825611</v>
      </c>
      <c r="AI720">
        <v>83.032207384131894</v>
      </c>
      <c r="AJ720">
        <v>2.6612903225806401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</v>
      </c>
      <c r="AM720" t="s">
        <v>3149</v>
      </c>
      <c r="AN720">
        <v>-10.33</v>
      </c>
      <c r="AO720" t="s">
        <v>3149</v>
      </c>
      <c r="AP720">
        <v>-1.7663016367881E-2</v>
      </c>
      <c r="AQ720">
        <f>(Table2[[#This Row],[Sharpe Ratio]]-AVERAGE(Table2[Sharpe Ratio]))/_xlfn.STDEV.P(Table2[Sharpe Ratio])</f>
        <v>-0.8602233542715203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715</v>
      </c>
      <c r="AT720">
        <f>_xlfn.RANK.AVG(Table2[[#This Row],[6M Return vs Nifty Z-Score]],Table2[6M Return vs Nifty Z-Score])</f>
        <v>707</v>
      </c>
      <c r="AU720">
        <f>_xlfn.RANK.AVG(Table2[[#This Row],[Sharpe Ratio Z-Score]],Table2[Sharpe Ratio Z-Score])</f>
        <v>598</v>
      </c>
      <c r="AV720">
        <f>(Table2[[#This Row],[Rank 1Y]]+Table2[[#This Row],[Rank 6M]]+Table2[[#This Row],[Rank Sharpe]])/3</f>
        <v>673.33333333333337</v>
      </c>
    </row>
    <row r="721" spans="1:48" x14ac:dyDescent="0.3">
      <c r="A721" t="s">
        <v>324</v>
      </c>
      <c r="B721" t="s">
        <v>325</v>
      </c>
      <c r="C721" t="s">
        <v>3104</v>
      </c>
      <c r="D721" t="s">
        <v>24</v>
      </c>
      <c r="E721">
        <v>76456.868140484905</v>
      </c>
      <c r="F721">
        <v>981.45</v>
      </c>
      <c r="G721">
        <v>-51.438745388732499</v>
      </c>
      <c r="H721">
        <f>(Table2[[#This Row],[1Y Return vs Nifty]]-AVERAGE(Table2[1Y Return vs Nifty]))/_xlfn.STDEV.P(Table2[1Y Return vs Nifty])</f>
        <v>-1.3673173884992194</v>
      </c>
      <c r="I721">
        <v>-20.349160005924801</v>
      </c>
      <c r="J721">
        <f>(Table2[[#This Row],[1M Return vs Nifty]]-AVERAGE(Table2[1M Return vs Nifty]))/_xlfn.STDEV.P(Table2[1M Return vs Nifty])</f>
        <v>-1.9277736502060612</v>
      </c>
      <c r="K721">
        <v>-33.863923296889801</v>
      </c>
      <c r="L721">
        <f>(Table2[[#This Row],[6M Return vs Nifty]]-AVERAGE(Table2[6M Return vs Nifty]))/_xlfn.STDEV.P(Table2[6M Return vs Nifty])</f>
        <v>-1.2214969961896625</v>
      </c>
      <c r="M721">
        <v>-3.32675601585637</v>
      </c>
      <c r="N721">
        <f>(Table2[[#This Row],[1W Return vs Nifty]]-AVERAGE(Table2[1W Return vs Nifty]))/_xlfn.STDEV.P(Table2[1W Return vs Nifty])</f>
        <v>-1.105203828379471</v>
      </c>
      <c r="O721">
        <v>1086.73</v>
      </c>
      <c r="P721">
        <v>1209.3149300385201</v>
      </c>
      <c r="Q721">
        <v>1363.91306772596</v>
      </c>
      <c r="R721">
        <v>14.1418907666955</v>
      </c>
      <c r="S721" s="1">
        <f>(Table2[[#This Row],[Close Price]]-Table2[[#This Row],[20D EMA]])/Table2[[#This Row],[20D EMA]]</f>
        <v>-9.6877789331296621E-2</v>
      </c>
      <c r="T721" s="1">
        <f>(Table2[[#This Row],[Close Price]]-Table2[[#This Row],[50D EMA]])/Table2[[#This Row],[50D EMA]]</f>
        <v>-0.18842480513431012</v>
      </c>
      <c r="U721" s="1">
        <f>(Table2[[#This Row],[Close Price]]-Table2[[#This Row],[200D EMA]])/Table2[[#This Row],[200D EMA]]</f>
        <v>-0.2804160153429992</v>
      </c>
      <c r="V721">
        <v>0.95477454023632302</v>
      </c>
      <c r="W721">
        <v>966.4</v>
      </c>
      <c r="X721">
        <v>1003</v>
      </c>
      <c r="Y721">
        <v>966.4</v>
      </c>
      <c r="Z721">
        <v>1032</v>
      </c>
      <c r="AA721">
        <v>966.4</v>
      </c>
      <c r="AB721">
        <v>1098.5999999999999</v>
      </c>
      <c r="AC721" s="1">
        <f>(Table2[[#This Row],[Close Price]]/Table2[[#This Row],[Day Low]])-1</f>
        <v>1.5573261589403975E-2</v>
      </c>
      <c r="AD721" s="1">
        <f>(Table2[[#This Row],[Day High]]/Table2[[#This Row],[Close Price]])-1</f>
        <v>2.195730806459828E-2</v>
      </c>
      <c r="AE721" s="1">
        <f>(Table2[[#This Row],[Close Price]]/Table2[[#This Row],[Current Week Low]])-1</f>
        <v>1.5573261589403975E-2</v>
      </c>
      <c r="AF721" s="1">
        <f>(Table2[[#This Row],[Current Week High]]/Table2[[#This Row],[Close Price]])-1</f>
        <v>5.1505425645728131E-2</v>
      </c>
      <c r="AG721" s="1">
        <f>(Table2[[#This Row],[Close Price]]/Table2[[#This Row],[Current Month Low]])-1</f>
        <v>1.5573261589403975E-2</v>
      </c>
      <c r="AH721" s="1">
        <f>(Table2[[#This Row],[Current Month High]]/Table2[[#This Row],[Close Price]])-1</f>
        <v>0.11936420602170239</v>
      </c>
      <c r="AI721">
        <v>72.652707728361094</v>
      </c>
      <c r="AJ721">
        <v>1.5573261589403899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-0.31</v>
      </c>
      <c r="AM721" t="s">
        <v>3149</v>
      </c>
      <c r="AN721">
        <v>-7.63</v>
      </c>
      <c r="AO721" t="s">
        <v>3149</v>
      </c>
      <c r="AP721">
        <v>-1.8676260646504E-2</v>
      </c>
      <c r="AQ721">
        <f>(Table2[[#This Row],[Sharpe Ratio]]-AVERAGE(Table2[Sharpe Ratio]))/_xlfn.STDEV.P(Table2[Sharpe Ratio])</f>
        <v>-0.87202413217210062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720</v>
      </c>
      <c r="AT721">
        <f>_xlfn.RANK.AVG(Table2[[#This Row],[6M Return vs Nifty Z-Score]],Table2[6M Return vs Nifty Z-Score])</f>
        <v>702</v>
      </c>
      <c r="AU721">
        <f>_xlfn.RANK.AVG(Table2[[#This Row],[Sharpe Ratio Z-Score]],Table2[Sharpe Ratio Z-Score])</f>
        <v>602</v>
      </c>
      <c r="AV721">
        <f>(Table2[[#This Row],[Rank 1Y]]+Table2[[#This Row],[Rank 6M]]+Table2[[#This Row],[Rank Sharpe]])/3</f>
        <v>674.66666666666663</v>
      </c>
    </row>
    <row r="722" spans="1:48" x14ac:dyDescent="0.3">
      <c r="A722" t="s">
        <v>1299</v>
      </c>
      <c r="B722" t="s">
        <v>1300</v>
      </c>
      <c r="C722" t="s">
        <v>3112</v>
      </c>
      <c r="D722" t="s">
        <v>1301</v>
      </c>
      <c r="E722">
        <v>8478.9360847049993</v>
      </c>
      <c r="F722">
        <v>780.05</v>
      </c>
      <c r="G722">
        <v>-50.401287933970799</v>
      </c>
      <c r="H722">
        <f>(Table2[[#This Row],[1Y Return vs Nifty]]-AVERAGE(Table2[1Y Return vs Nifty]))/_xlfn.STDEV.P(Table2[1Y Return vs Nifty])</f>
        <v>-1.3462169111974933</v>
      </c>
      <c r="I722">
        <v>-5.0917479849962701</v>
      </c>
      <c r="J722">
        <f>(Table2[[#This Row],[1M Return vs Nifty]]-AVERAGE(Table2[1M Return vs Nifty]))/_xlfn.STDEV.P(Table2[1M Return vs Nifty])</f>
        <v>-0.31723100348423333</v>
      </c>
      <c r="K722">
        <v>-19.2590524362952</v>
      </c>
      <c r="L722">
        <f>(Table2[[#This Row],[6M Return vs Nifty]]-AVERAGE(Table2[6M Return vs Nifty]))/_xlfn.STDEV.P(Table2[6M Return vs Nifty])</f>
        <v>-0.72739622902508383</v>
      </c>
      <c r="M722">
        <v>-3.5158324985631002</v>
      </c>
      <c r="N722">
        <f>(Table2[[#This Row],[1W Return vs Nifty]]-AVERAGE(Table2[1W Return vs Nifty]))/_xlfn.STDEV.P(Table2[1W Return vs Nifty])</f>
        <v>-1.1513141743688762</v>
      </c>
      <c r="O722">
        <v>831.53</v>
      </c>
      <c r="P722">
        <v>867.91443681633496</v>
      </c>
      <c r="Q722">
        <v>953.51624685870104</v>
      </c>
      <c r="R722">
        <v>22.726643716206201</v>
      </c>
      <c r="S722" s="1">
        <f>(Table2[[#This Row],[Close Price]]-Table2[[#This Row],[20D EMA]])/Table2[[#This Row],[20D EMA]]</f>
        <v>-6.1909973181965797E-2</v>
      </c>
      <c r="T722" s="1">
        <f>(Table2[[#This Row],[Close Price]]-Table2[[#This Row],[50D EMA]])/Table2[[#This Row],[50D EMA]]</f>
        <v>-0.10123628907319186</v>
      </c>
      <c r="U722" s="1">
        <f>(Table2[[#This Row],[Close Price]]-Table2[[#This Row],[200D EMA]])/Table2[[#This Row],[200D EMA]]</f>
        <v>-0.18192269657719484</v>
      </c>
      <c r="V722">
        <v>0.76492965232058296</v>
      </c>
      <c r="W722">
        <v>777.6</v>
      </c>
      <c r="X722">
        <v>805.8</v>
      </c>
      <c r="Y722">
        <v>774.05</v>
      </c>
      <c r="Z722">
        <v>812.85</v>
      </c>
      <c r="AA722">
        <v>774.05</v>
      </c>
      <c r="AB722">
        <v>875.3</v>
      </c>
      <c r="AC722" s="1">
        <f>(Table2[[#This Row],[Close Price]]/Table2[[#This Row],[Day Low]])-1</f>
        <v>3.1507201646090444E-3</v>
      </c>
      <c r="AD722" s="1">
        <f>(Table2[[#This Row],[Day High]]/Table2[[#This Row],[Close Price]])-1</f>
        <v>3.301070444202292E-2</v>
      </c>
      <c r="AE722" s="1">
        <f>(Table2[[#This Row],[Close Price]]/Table2[[#This Row],[Current Week Low]])-1</f>
        <v>7.7514372456559677E-3</v>
      </c>
      <c r="AF722" s="1">
        <f>(Table2[[#This Row],[Current Week High]]/Table2[[#This Row],[Close Price]])-1</f>
        <v>4.2048586629062301E-2</v>
      </c>
      <c r="AG722" s="1">
        <f>(Table2[[#This Row],[Close Price]]/Table2[[#This Row],[Current Month Low]])-1</f>
        <v>7.7514372456559677E-3</v>
      </c>
      <c r="AH722" s="1">
        <f>(Table2[[#This Row],[Current Month High]]/Table2[[#This Row],[Close Price]])-1</f>
        <v>0.12210755720787136</v>
      </c>
      <c r="AI722">
        <v>66.271392859431998</v>
      </c>
      <c r="AJ722">
        <v>0.77514372456559599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3149</v>
      </c>
      <c r="AN722">
        <v>-10.14</v>
      </c>
      <c r="AO722" t="s">
        <v>3149</v>
      </c>
      <c r="AP722">
        <v>-0.148381217573784</v>
      </c>
      <c r="AQ722">
        <f>(Table2[[#This Row],[Sharpe Ratio]]-AVERAGE(Table2[Sharpe Ratio]))/_xlfn.STDEV.P(Table2[Sharpe Ratio])</f>
        <v>-2.3826365497258228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717</v>
      </c>
      <c r="AT722">
        <f>_xlfn.RANK.AVG(Table2[[#This Row],[6M Return vs Nifty Z-Score]],Table2[6M Return vs Nifty Z-Score])</f>
        <v>576</v>
      </c>
      <c r="AU722">
        <f>_xlfn.RANK.AVG(Table2[[#This Row],[Sharpe Ratio Z-Score]],Table2[Sharpe Ratio Z-Score])</f>
        <v>735</v>
      </c>
      <c r="AV722">
        <f>(Table2[[#This Row],[Rank 1Y]]+Table2[[#This Row],[Rank 6M]]+Table2[[#This Row],[Rank Sharpe]])/3</f>
        <v>676</v>
      </c>
    </row>
    <row r="723" spans="1:48" x14ac:dyDescent="0.3">
      <c r="A723" t="s">
        <v>1210</v>
      </c>
      <c r="B723" t="s">
        <v>1211</v>
      </c>
      <c r="C723" t="s">
        <v>3104</v>
      </c>
      <c r="D723" t="s">
        <v>24</v>
      </c>
      <c r="E723">
        <v>9494.6008480119999</v>
      </c>
      <c r="F723">
        <v>156.22999999999999</v>
      </c>
      <c r="G723">
        <v>-51.891809876229502</v>
      </c>
      <c r="H723">
        <f>(Table2[[#This Row],[1Y Return vs Nifty]]-AVERAGE(Table2[1Y Return vs Nifty]))/_xlfn.STDEV.P(Table2[1Y Return vs Nifty])</f>
        <v>-1.3765321055854682</v>
      </c>
      <c r="I723">
        <v>-11.8338311210971</v>
      </c>
      <c r="J723">
        <f>(Table2[[#This Row],[1M Return vs Nifty]]-AVERAGE(Table2[1M Return vs Nifty]))/_xlfn.STDEV.P(Table2[1M Return vs Nifty])</f>
        <v>-1.0289121459702584</v>
      </c>
      <c r="K723">
        <v>-41.164013936422698</v>
      </c>
      <c r="L723">
        <f>(Table2[[#This Row],[6M Return vs Nifty]]-AVERAGE(Table2[6M Return vs Nifty]))/_xlfn.STDEV.P(Table2[6M Return vs Nifty])</f>
        <v>-1.4684680526127738</v>
      </c>
      <c r="M723">
        <v>2.6089620113034502</v>
      </c>
      <c r="N723">
        <f>(Table2[[#This Row],[1W Return vs Nifty]]-AVERAGE(Table2[1W Return vs Nifty]))/_xlfn.STDEV.P(Table2[1W Return vs Nifty])</f>
        <v>0.34234801947467969</v>
      </c>
      <c r="O723">
        <v>167.43</v>
      </c>
      <c r="P723">
        <v>184.91393951011599</v>
      </c>
      <c r="Q723">
        <v>217.85358396928899</v>
      </c>
      <c r="R723">
        <v>33.729226368128103</v>
      </c>
      <c r="S723" s="1">
        <f>(Table2[[#This Row],[Close Price]]-Table2[[#This Row],[20D EMA]])/Table2[[#This Row],[20D EMA]]</f>
        <v>-6.689362718748143E-2</v>
      </c>
      <c r="T723" s="1">
        <f>(Table2[[#This Row],[Close Price]]-Table2[[#This Row],[50D EMA]])/Table2[[#This Row],[50D EMA]]</f>
        <v>-0.15512048245852664</v>
      </c>
      <c r="U723" s="1">
        <f>(Table2[[#This Row],[Close Price]]-Table2[[#This Row],[200D EMA]])/Table2[[#This Row],[200D EMA]]</f>
        <v>-0.28286697352647699</v>
      </c>
      <c r="V723">
        <v>0.84600356735891202</v>
      </c>
      <c r="W723">
        <v>153.41</v>
      </c>
      <c r="X723">
        <v>159.29</v>
      </c>
      <c r="Y723">
        <v>152.86000000000001</v>
      </c>
      <c r="Z723">
        <v>161.63999999999999</v>
      </c>
      <c r="AA723">
        <v>151.46</v>
      </c>
      <c r="AB723">
        <v>176.75</v>
      </c>
      <c r="AC723" s="1">
        <f>(Table2[[#This Row],[Close Price]]/Table2[[#This Row],[Day Low]])-1</f>
        <v>1.8382113291180557E-2</v>
      </c>
      <c r="AD723" s="1">
        <f>(Table2[[#This Row],[Day High]]/Table2[[#This Row],[Close Price]])-1</f>
        <v>1.9586507072905324E-2</v>
      </c>
      <c r="AE723" s="1">
        <f>(Table2[[#This Row],[Close Price]]/Table2[[#This Row],[Current Week Low]])-1</f>
        <v>2.204631689127301E-2</v>
      </c>
      <c r="AF723" s="1">
        <f>(Table2[[#This Row],[Current Week High]]/Table2[[#This Row],[Close Price]])-1</f>
        <v>3.4628432439352208E-2</v>
      </c>
      <c r="AG723" s="1">
        <f>(Table2[[#This Row],[Close Price]]/Table2[[#This Row],[Current Month Low]])-1</f>
        <v>3.1493463620757778E-2</v>
      </c>
      <c r="AH723" s="1">
        <f>(Table2[[#This Row],[Current Month High]]/Table2[[#This Row],[Close Price]])-1</f>
        <v>0.1313448121359535</v>
      </c>
      <c r="AI723">
        <v>92.472636497471598</v>
      </c>
      <c r="AJ723">
        <v>3.1493463620757698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-0.3</v>
      </c>
      <c r="AM723" t="s">
        <v>3149</v>
      </c>
      <c r="AN723">
        <v>-11.21</v>
      </c>
      <c r="AO723" t="s">
        <v>3149</v>
      </c>
      <c r="AP723">
        <v>-1.2581261314748E-2</v>
      </c>
      <c r="AQ723">
        <f>(Table2[[#This Row],[Sharpe Ratio]]-AVERAGE(Table2[Sharpe Ratio]))/_xlfn.STDEV.P(Table2[Sharpe Ratio])</f>
        <v>-0.80103855156168247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722</v>
      </c>
      <c r="AT723">
        <f>_xlfn.RANK.AVG(Table2[[#This Row],[6M Return vs Nifty Z-Score]],Table2[6M Return vs Nifty Z-Score])</f>
        <v>727</v>
      </c>
      <c r="AU723">
        <f>_xlfn.RANK.AVG(Table2[[#This Row],[Sharpe Ratio Z-Score]],Table2[Sharpe Ratio Z-Score])</f>
        <v>589</v>
      </c>
      <c r="AV723">
        <f>(Table2[[#This Row],[Rank 1Y]]+Table2[[#This Row],[Rank 6M]]+Table2[[#This Row],[Rank Sharpe]])/3</f>
        <v>679.33333333333337</v>
      </c>
    </row>
    <row r="724" spans="1:48" x14ac:dyDescent="0.3">
      <c r="A724" t="s">
        <v>753</v>
      </c>
      <c r="B724" t="s">
        <v>754</v>
      </c>
      <c r="C724" t="s">
        <v>3102</v>
      </c>
      <c r="D724" t="s">
        <v>188</v>
      </c>
      <c r="E724">
        <v>21798.024912000001</v>
      </c>
      <c r="F724">
        <v>311.39999999999998</v>
      </c>
      <c r="G724">
        <v>-35.543827944931898</v>
      </c>
      <c r="H724">
        <f>(Table2[[#This Row],[1Y Return vs Nifty]]-AVERAGE(Table2[1Y Return vs Nifty]))/_xlfn.STDEV.P(Table2[1Y Return vs Nifty])</f>
        <v>-1.0440363294096549</v>
      </c>
      <c r="I724">
        <v>-23.904244648875402</v>
      </c>
      <c r="J724">
        <f>(Table2[[#This Row],[1M Return vs Nifty]]-AVERAGE(Table2[1M Return vs Nifty]))/_xlfn.STDEV.P(Table2[1M Return vs Nifty])</f>
        <v>-2.3030414493796023</v>
      </c>
      <c r="K724">
        <v>-33.007247195181002</v>
      </c>
      <c r="L724">
        <f>(Table2[[#This Row],[6M Return vs Nifty]]-AVERAGE(Table2[6M Return vs Nifty]))/_xlfn.STDEV.P(Table2[6M Return vs Nifty])</f>
        <v>-1.1925145886691728</v>
      </c>
      <c r="M724">
        <v>-22.7434949527856</v>
      </c>
      <c r="N724">
        <f>(Table2[[#This Row],[1W Return vs Nifty]]-AVERAGE(Table2[1W Return vs Nifty]))/_xlfn.STDEV.P(Table2[1W Return vs Nifty])</f>
        <v>-5.840391079331539</v>
      </c>
      <c r="O724">
        <v>408.29</v>
      </c>
      <c r="P724">
        <v>456.84517939445402</v>
      </c>
      <c r="Q724">
        <v>477.09065290130701</v>
      </c>
      <c r="R724">
        <v>9.9078035528080903</v>
      </c>
      <c r="S724" s="1">
        <f>(Table2[[#This Row],[Close Price]]-Table2[[#This Row],[20D EMA]])/Table2[[#This Row],[20D EMA]]</f>
        <v>-0.23730681623355956</v>
      </c>
      <c r="T724" s="1">
        <f>(Table2[[#This Row],[Close Price]]-Table2[[#This Row],[50D EMA]])/Table2[[#This Row],[50D EMA]]</f>
        <v>-0.31836864205777743</v>
      </c>
      <c r="U724" s="1">
        <f>(Table2[[#This Row],[Close Price]]-Table2[[#This Row],[200D EMA]])/Table2[[#This Row],[200D EMA]]</f>
        <v>-0.34729385682511477</v>
      </c>
      <c r="V724">
        <v>2.7638491428727598</v>
      </c>
      <c r="W724">
        <v>306.10000000000002</v>
      </c>
      <c r="X724">
        <v>320.60000000000002</v>
      </c>
      <c r="Y724">
        <v>306.10000000000002</v>
      </c>
      <c r="Z724">
        <v>373.1</v>
      </c>
      <c r="AA724">
        <v>306.10000000000002</v>
      </c>
      <c r="AB724">
        <v>445.55</v>
      </c>
      <c r="AC724" s="1">
        <f>(Table2[[#This Row],[Close Price]]/Table2[[#This Row],[Day Low]])-1</f>
        <v>1.7314603070891721E-2</v>
      </c>
      <c r="AD724" s="1">
        <f>(Table2[[#This Row],[Day High]]/Table2[[#This Row],[Close Price]])-1</f>
        <v>2.9543994861914058E-2</v>
      </c>
      <c r="AE724" s="1">
        <f>(Table2[[#This Row],[Close Price]]/Table2[[#This Row],[Current Week Low]])-1</f>
        <v>1.7314603070891721E-2</v>
      </c>
      <c r="AF724" s="1">
        <f>(Table2[[#This Row],[Current Week High]]/Table2[[#This Row],[Close Price]])-1</f>
        <v>0.1981374438021839</v>
      </c>
      <c r="AG724" s="1">
        <f>(Table2[[#This Row],[Close Price]]/Table2[[#This Row],[Current Month Low]])-1</f>
        <v>1.7314603070891721E-2</v>
      </c>
      <c r="AH724" s="1">
        <f>(Table2[[#This Row],[Current Month High]]/Table2[[#This Row],[Close Price]])-1</f>
        <v>0.430796403339756</v>
      </c>
      <c r="AI724">
        <v>83.156711624919694</v>
      </c>
      <c r="AJ724">
        <v>1.7314603070891701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-0.3</v>
      </c>
      <c r="AM724" t="s">
        <v>3149</v>
      </c>
      <c r="AN724">
        <v>-26.16</v>
      </c>
      <c r="AO724" t="s">
        <v>3149</v>
      </c>
      <c r="AP724">
        <v>-8.2704318706667002E-2</v>
      </c>
      <c r="AQ724">
        <f>(Table2[[#This Row],[Sharpe Ratio]]-AVERAGE(Table2[Sharpe Ratio]))/_xlfn.STDEV.P(Table2[Sharpe Ratio])</f>
        <v>-1.6177287056045606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664</v>
      </c>
      <c r="AT724">
        <f>_xlfn.RANK.AVG(Table2[[#This Row],[6M Return vs Nifty Z-Score]],Table2[6M Return vs Nifty Z-Score])</f>
        <v>697</v>
      </c>
      <c r="AU724">
        <f>_xlfn.RANK.AVG(Table2[[#This Row],[Sharpe Ratio Z-Score]],Table2[Sharpe Ratio Z-Score])</f>
        <v>699</v>
      </c>
      <c r="AV724">
        <f>(Table2[[#This Row],[Rank 1Y]]+Table2[[#This Row],[Rank 6M]]+Table2[[#This Row],[Rank Sharpe]])/3</f>
        <v>686.66666666666663</v>
      </c>
    </row>
    <row r="725" spans="1:48" x14ac:dyDescent="0.3">
      <c r="A725" t="s">
        <v>1086</v>
      </c>
      <c r="B725" t="s">
        <v>1087</v>
      </c>
      <c r="C725" t="s">
        <v>3121</v>
      </c>
      <c r="D725" t="s">
        <v>622</v>
      </c>
      <c r="E725">
        <v>11386.957724100001</v>
      </c>
      <c r="F725">
        <v>122.54</v>
      </c>
      <c r="G725">
        <v>-69.352467340462994</v>
      </c>
      <c r="H725">
        <f>(Table2[[#This Row],[1Y Return vs Nifty]]-AVERAGE(Table2[1Y Return vs Nifty]))/_xlfn.STDEV.P(Table2[1Y Return vs Nifty])</f>
        <v>-1.7316581927385089</v>
      </c>
      <c r="I725">
        <v>-3.91583876824027</v>
      </c>
      <c r="J725">
        <f>(Table2[[#This Row],[1M Return vs Nifty]]-AVERAGE(Table2[1M Return vs Nifty]))/_xlfn.STDEV.P(Table2[1M Return vs Nifty])</f>
        <v>-0.19310432068501346</v>
      </c>
      <c r="K725">
        <v>-20.621837818800699</v>
      </c>
      <c r="L725">
        <f>(Table2[[#This Row],[6M Return vs Nifty]]-AVERAGE(Table2[6M Return vs Nifty]))/_xlfn.STDEV.P(Table2[6M Return vs Nifty])</f>
        <v>-0.77350093679031406</v>
      </c>
      <c r="M725">
        <v>7.0376308467950297</v>
      </c>
      <c r="N725">
        <f>(Table2[[#This Row],[1W Return vs Nifty]]-AVERAGE(Table2[1W Return vs Nifty]))/_xlfn.STDEV.P(Table2[1W Return vs Nifty])</f>
        <v>1.4223736755143741</v>
      </c>
      <c r="O725">
        <v>121.25</v>
      </c>
      <c r="P725">
        <v>126.797062794921</v>
      </c>
      <c r="Q725">
        <v>152.31795108435401</v>
      </c>
      <c r="R725">
        <v>45.498457602094398</v>
      </c>
      <c r="S725" s="1">
        <f>(Table2[[#This Row],[Close Price]]-Table2[[#This Row],[20D EMA]])/Table2[[#This Row],[20D EMA]]</f>
        <v>1.063917525773201E-2</v>
      </c>
      <c r="T725" s="1">
        <f>(Table2[[#This Row],[Close Price]]-Table2[[#This Row],[50D EMA]])/Table2[[#This Row],[50D EMA]]</f>
        <v>-3.3573828139901667E-2</v>
      </c>
      <c r="U725" s="1">
        <f>(Table2[[#This Row],[Close Price]]-Table2[[#This Row],[200D EMA]])/Table2[[#This Row],[200D EMA]]</f>
        <v>-0.19549863212027391</v>
      </c>
      <c r="V725">
        <v>0.71637374321949199</v>
      </c>
      <c r="W725">
        <v>117.5</v>
      </c>
      <c r="X725">
        <v>123</v>
      </c>
      <c r="Y725">
        <v>114.61</v>
      </c>
      <c r="Z725">
        <v>126.19</v>
      </c>
      <c r="AA725">
        <v>114.36</v>
      </c>
      <c r="AB725">
        <v>126.82</v>
      </c>
      <c r="AC725" s="1">
        <f>(Table2[[#This Row],[Close Price]]/Table2[[#This Row],[Day Low]])-1</f>
        <v>4.2893617021276587E-2</v>
      </c>
      <c r="AD725" s="1">
        <f>(Table2[[#This Row],[Day High]]/Table2[[#This Row],[Close Price]])-1</f>
        <v>3.7538762852944441E-3</v>
      </c>
      <c r="AE725" s="1">
        <f>(Table2[[#This Row],[Close Price]]/Table2[[#This Row],[Current Week Low]])-1</f>
        <v>6.9191170054968998E-2</v>
      </c>
      <c r="AF725" s="1">
        <f>(Table2[[#This Row],[Current Week High]]/Table2[[#This Row],[Close Price]])-1</f>
        <v>2.9786192263750566E-2</v>
      </c>
      <c r="AG725" s="1">
        <f>(Table2[[#This Row],[Close Price]]/Table2[[#This Row],[Current Month Low]])-1</f>
        <v>7.1528506470794007E-2</v>
      </c>
      <c r="AH725" s="1">
        <f>(Table2[[#This Row],[Current Month High]]/Table2[[#This Row],[Close Price]])-1</f>
        <v>3.492737065448015E-2</v>
      </c>
      <c r="AI725">
        <v>144.57320058756301</v>
      </c>
      <c r="AJ725">
        <v>7.1528506470793998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3149</v>
      </c>
      <c r="AN725">
        <v>-3.77</v>
      </c>
      <c r="AO725" t="s">
        <v>3149</v>
      </c>
      <c r="AP725">
        <v>-0.13140692728705</v>
      </c>
      <c r="AQ725">
        <f>(Table2[[#This Row],[Sharpe Ratio]]-AVERAGE(Table2[Sharpe Ratio]))/_xlfn.STDEV.P(Table2[Sharpe Ratio])</f>
        <v>-2.1849450019719616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735</v>
      </c>
      <c r="AT725">
        <f>_xlfn.RANK.AVG(Table2[[#This Row],[6M Return vs Nifty Z-Score]],Table2[6M Return vs Nifty Z-Score])</f>
        <v>597</v>
      </c>
      <c r="AU725">
        <f>_xlfn.RANK.AVG(Table2[[#This Row],[Sharpe Ratio Z-Score]],Table2[Sharpe Ratio Z-Score])</f>
        <v>731</v>
      </c>
      <c r="AV725">
        <f>(Table2[[#This Row],[Rank 1Y]]+Table2[[#This Row],[Rank 6M]]+Table2[[#This Row],[Rank Sharpe]])/3</f>
        <v>687.66666666666663</v>
      </c>
    </row>
    <row r="726" spans="1:48" x14ac:dyDescent="0.3">
      <c r="A726" t="s">
        <v>1242</v>
      </c>
      <c r="B726" t="s">
        <v>1243</v>
      </c>
      <c r="C726" t="s">
        <v>3103</v>
      </c>
      <c r="D726" t="s">
        <v>250</v>
      </c>
      <c r="E726">
        <v>9116.9385722499992</v>
      </c>
      <c r="F726">
        <v>677.5</v>
      </c>
      <c r="G726">
        <v>-42.781661467243502</v>
      </c>
      <c r="H726">
        <f>(Table2[[#This Row],[1Y Return vs Nifty]]-AVERAGE(Table2[1Y Return vs Nifty]))/_xlfn.STDEV.P(Table2[1Y Return vs Nifty])</f>
        <v>-1.1912440450130755</v>
      </c>
      <c r="I726">
        <v>-10.0055025385813</v>
      </c>
      <c r="J726">
        <f>(Table2[[#This Row],[1M Return vs Nifty]]-AVERAGE(Table2[1M Return vs Nifty]))/_xlfn.STDEV.P(Table2[1M Return vs Nifty])</f>
        <v>-0.83591734774870774</v>
      </c>
      <c r="K726">
        <v>-27.154666779605101</v>
      </c>
      <c r="L726">
        <f>(Table2[[#This Row],[6M Return vs Nifty]]-AVERAGE(Table2[6M Return vs Nifty]))/_xlfn.STDEV.P(Table2[6M Return vs Nifty])</f>
        <v>-0.99451458573654083</v>
      </c>
      <c r="M726">
        <v>-2.8060221394178</v>
      </c>
      <c r="N726">
        <f>(Table2[[#This Row],[1W Return vs Nifty]]-AVERAGE(Table2[1W Return vs Nifty]))/_xlfn.STDEV.P(Table2[1W Return vs Nifty])</f>
        <v>-0.9782117304344834</v>
      </c>
      <c r="O726">
        <v>745.22</v>
      </c>
      <c r="P726">
        <v>806.04424906757902</v>
      </c>
      <c r="Q726">
        <v>894.97820135075403</v>
      </c>
      <c r="R726">
        <v>17.3506835085416</v>
      </c>
      <c r="S726" s="1">
        <f>(Table2[[#This Row],[Close Price]]-Table2[[#This Row],[20D EMA]])/Table2[[#This Row],[20D EMA]]</f>
        <v>-9.087249402860903E-2</v>
      </c>
      <c r="T726" s="1">
        <f>(Table2[[#This Row],[Close Price]]-Table2[[#This Row],[50D EMA]])/Table2[[#This Row],[50D EMA]]</f>
        <v>-0.15947542484953803</v>
      </c>
      <c r="U726" s="1">
        <f>(Table2[[#This Row],[Close Price]]-Table2[[#This Row],[200D EMA]])/Table2[[#This Row],[200D EMA]]</f>
        <v>-0.24299832221893569</v>
      </c>
      <c r="V726">
        <v>0.84656782105046302</v>
      </c>
      <c r="W726">
        <v>675</v>
      </c>
      <c r="X726">
        <v>696.9</v>
      </c>
      <c r="Y726">
        <v>675</v>
      </c>
      <c r="Z726">
        <v>717</v>
      </c>
      <c r="AA726">
        <v>675</v>
      </c>
      <c r="AB726">
        <v>803.95</v>
      </c>
      <c r="AC726" s="1">
        <f>(Table2[[#This Row],[Close Price]]/Table2[[#This Row],[Day Low]])-1</f>
        <v>3.7037037037037646E-3</v>
      </c>
      <c r="AD726" s="1">
        <f>(Table2[[#This Row],[Day High]]/Table2[[#This Row],[Close Price]])-1</f>
        <v>2.8634686346863392E-2</v>
      </c>
      <c r="AE726" s="1">
        <f>(Table2[[#This Row],[Close Price]]/Table2[[#This Row],[Current Week Low]])-1</f>
        <v>3.7037037037037646E-3</v>
      </c>
      <c r="AF726" s="1">
        <f>(Table2[[#This Row],[Current Week High]]/Table2[[#This Row],[Close Price]])-1</f>
        <v>5.8302583025830357E-2</v>
      </c>
      <c r="AG726" s="1">
        <f>(Table2[[#This Row],[Close Price]]/Table2[[#This Row],[Current Month Low]])-1</f>
        <v>3.7037037037037646E-3</v>
      </c>
      <c r="AH726" s="1">
        <f>(Table2[[#This Row],[Current Month High]]/Table2[[#This Row],[Close Price]])-1</f>
        <v>0.18664206642066428</v>
      </c>
      <c r="AI726">
        <v>84.206642066420599</v>
      </c>
      <c r="AJ726">
        <v>0.37037037037037601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-0.24</v>
      </c>
      <c r="AM726" t="s">
        <v>3149</v>
      </c>
      <c r="AN726">
        <v>-12.01</v>
      </c>
      <c r="AO726" t="s">
        <v>3149</v>
      </c>
      <c r="AP726">
        <v>-8.2111259748465004E-2</v>
      </c>
      <c r="AQ726">
        <f>(Table2[[#This Row],[Sharpe Ratio]]-AVERAGE(Table2[Sharpe Ratio]))/_xlfn.STDEV.P(Table2[Sharpe Ratio])</f>
        <v>-1.6108216278195251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703</v>
      </c>
      <c r="AT726">
        <f>_xlfn.RANK.AVG(Table2[[#This Row],[6M Return vs Nifty Z-Score]],Table2[6M Return vs Nifty Z-Score])</f>
        <v>663</v>
      </c>
      <c r="AU726">
        <f>_xlfn.RANK.AVG(Table2[[#This Row],[Sharpe Ratio Z-Score]],Table2[Sharpe Ratio Z-Score])</f>
        <v>697</v>
      </c>
      <c r="AV726">
        <f>(Table2[[#This Row],[Rank 1Y]]+Table2[[#This Row],[Rank 6M]]+Table2[[#This Row],[Rank Sharpe]])/3</f>
        <v>687.66666666666663</v>
      </c>
    </row>
    <row r="727" spans="1:48" x14ac:dyDescent="0.3">
      <c r="A727" t="s">
        <v>2374</v>
      </c>
      <c r="B727" t="s">
        <v>2375</v>
      </c>
      <c r="C727" t="s">
        <v>3118</v>
      </c>
      <c r="D727" t="s">
        <v>421</v>
      </c>
      <c r="E727">
        <v>2078.9316464160001</v>
      </c>
      <c r="F727">
        <v>180.52</v>
      </c>
      <c r="G727">
        <v>-53.248354618748998</v>
      </c>
      <c r="H727">
        <f>(Table2[[#This Row],[1Y Return vs Nifty]]-AVERAGE(Table2[1Y Return vs Nifty]))/_xlfn.STDEV.P(Table2[1Y Return vs Nifty])</f>
        <v>-1.404122385473026</v>
      </c>
      <c r="I727">
        <v>-3.5974703740519902</v>
      </c>
      <c r="J727">
        <f>(Table2[[#This Row],[1M Return vs Nifty]]-AVERAGE(Table2[1M Return vs Nifty]))/_xlfn.STDEV.P(Table2[1M Return vs Nifty])</f>
        <v>-0.15949797411029693</v>
      </c>
      <c r="K727">
        <v>-29.811207197157099</v>
      </c>
      <c r="L727">
        <f>(Table2[[#This Row],[6M Return vs Nifty]]-AVERAGE(Table2[6M Return vs Nifty]))/_xlfn.STDEV.P(Table2[6M Return vs Nifty])</f>
        <v>-1.0843886196013437</v>
      </c>
      <c r="M727">
        <v>0.51050156784555001</v>
      </c>
      <c r="N727">
        <f>(Table2[[#This Row],[1W Return vs Nifty]]-AVERAGE(Table2[1W Return vs Nifty]))/_xlfn.STDEV.P(Table2[1W Return vs Nifty])</f>
        <v>-0.169406460552364</v>
      </c>
      <c r="O727">
        <v>190.59</v>
      </c>
      <c r="P727">
        <v>198.22497956961001</v>
      </c>
      <c r="Q727">
        <v>230.241654832618</v>
      </c>
      <c r="R727">
        <v>28.640937272332899</v>
      </c>
      <c r="S727" s="1">
        <f>(Table2[[#This Row],[Close Price]]-Table2[[#This Row],[20D EMA]])/Table2[[#This Row],[20D EMA]]</f>
        <v>-5.283593053150739E-2</v>
      </c>
      <c r="T727" s="1">
        <f>(Table2[[#This Row],[Close Price]]-Table2[[#This Row],[50D EMA]])/Table2[[#This Row],[50D EMA]]</f>
        <v>-8.9317600678034653E-2</v>
      </c>
      <c r="U727" s="1">
        <f>(Table2[[#This Row],[Close Price]]-Table2[[#This Row],[200D EMA]])/Table2[[#This Row],[200D EMA]]</f>
        <v>-0.21595421066950216</v>
      </c>
      <c r="V727">
        <v>0.84054159625875002</v>
      </c>
      <c r="W727">
        <v>180</v>
      </c>
      <c r="X727">
        <v>183.11</v>
      </c>
      <c r="Y727">
        <v>180</v>
      </c>
      <c r="Z727">
        <v>186</v>
      </c>
      <c r="AA727">
        <v>180</v>
      </c>
      <c r="AB727">
        <v>214.15</v>
      </c>
      <c r="AC727" s="1">
        <f>(Table2[[#This Row],[Close Price]]/Table2[[#This Row],[Day Low]])-1</f>
        <v>2.8888888888889408E-3</v>
      </c>
      <c r="AD727" s="1">
        <f>(Table2[[#This Row],[Day High]]/Table2[[#This Row],[Close Price]])-1</f>
        <v>1.4347440726789396E-2</v>
      </c>
      <c r="AE727" s="1">
        <f>(Table2[[#This Row],[Close Price]]/Table2[[#This Row],[Current Week Low]])-1</f>
        <v>2.8888888888889408E-3</v>
      </c>
      <c r="AF727" s="1">
        <f>(Table2[[#This Row],[Current Week High]]/Table2[[#This Row],[Close Price]])-1</f>
        <v>3.035674717482828E-2</v>
      </c>
      <c r="AG727" s="1">
        <f>(Table2[[#This Row],[Close Price]]/Table2[[#This Row],[Current Month Low]])-1</f>
        <v>2.8888888888889408E-3</v>
      </c>
      <c r="AH727" s="1">
        <f>(Table2[[#This Row],[Current Month High]]/Table2[[#This Row],[Close Price]])-1</f>
        <v>0.18629514735209396</v>
      </c>
      <c r="AI727">
        <v>139.170175049855</v>
      </c>
      <c r="AJ727">
        <v>4.0461095100864597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-0.04</v>
      </c>
      <c r="AM727" t="s">
        <v>3149</v>
      </c>
      <c r="AN727">
        <v>-5.35</v>
      </c>
      <c r="AO727" t="s">
        <v>3149</v>
      </c>
      <c r="AP727">
        <v>-5.0939978338182999E-2</v>
      </c>
      <c r="AQ727">
        <f>(Table2[[#This Row],[Sharpe Ratio]]-AVERAGE(Table2[Sharpe Ratio]))/_xlfn.STDEV.P(Table2[Sharpe Ratio])</f>
        <v>-1.2477844248864594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724</v>
      </c>
      <c r="AT727">
        <f>_xlfn.RANK.AVG(Table2[[#This Row],[6M Return vs Nifty Z-Score]],Table2[6M Return vs Nifty Z-Score])</f>
        <v>681</v>
      </c>
      <c r="AU727">
        <f>_xlfn.RANK.AVG(Table2[[#This Row],[Sharpe Ratio Z-Score]],Table2[Sharpe Ratio Z-Score])</f>
        <v>664</v>
      </c>
      <c r="AV727">
        <f>(Table2[[#This Row],[Rank 1Y]]+Table2[[#This Row],[Rank 6M]]+Table2[[#This Row],[Rank Sharpe]])/3</f>
        <v>689.66666666666663</v>
      </c>
    </row>
    <row r="728" spans="1:48" x14ac:dyDescent="0.3">
      <c r="A728" t="s">
        <v>2292</v>
      </c>
      <c r="B728" t="s">
        <v>2293</v>
      </c>
      <c r="C728" t="s">
        <v>3112</v>
      </c>
      <c r="D728" t="s">
        <v>1301</v>
      </c>
      <c r="E728">
        <v>2278.5267646799998</v>
      </c>
      <c r="F728">
        <v>272.39999999999998</v>
      </c>
      <c r="G728">
        <v>-66.128512462366999</v>
      </c>
      <c r="H728">
        <f>(Table2[[#This Row],[1Y Return vs Nifty]]-AVERAGE(Table2[1Y Return vs Nifty]))/_xlfn.STDEV.P(Table2[1Y Return vs Nifty])</f>
        <v>-1.6660873238659346</v>
      </c>
      <c r="I728">
        <v>-12.4712631820355</v>
      </c>
      <c r="J728">
        <f>(Table2[[#This Row],[1M Return vs Nifty]]-AVERAGE(Table2[1M Return vs Nifty]))/_xlfn.STDEV.P(Table2[1M Return vs Nifty])</f>
        <v>-1.0961982307348883</v>
      </c>
      <c r="K728">
        <v>-30.9418296592386</v>
      </c>
      <c r="L728">
        <f>(Table2[[#This Row],[6M Return vs Nifty]]-AVERAGE(Table2[6M Return vs Nifty]))/_xlfn.STDEV.P(Table2[6M Return vs Nifty])</f>
        <v>-1.1226389698591639</v>
      </c>
      <c r="M728">
        <v>2.8327594616710599</v>
      </c>
      <c r="N728">
        <f>(Table2[[#This Row],[1W Return vs Nifty]]-AVERAGE(Table2[1W Return vs Nifty]))/_xlfn.STDEV.P(Table2[1W Return vs Nifty])</f>
        <v>0.39692581635491525</v>
      </c>
      <c r="O728">
        <v>282.31</v>
      </c>
      <c r="P728">
        <v>304.52981527591498</v>
      </c>
      <c r="Q728">
        <v>362.25402500673999</v>
      </c>
      <c r="R728">
        <v>45.452813243140398</v>
      </c>
      <c r="S728" s="1">
        <f>(Table2[[#This Row],[Close Price]]-Table2[[#This Row],[20D EMA]])/Table2[[#This Row],[20D EMA]]</f>
        <v>-3.5103255286741616E-2</v>
      </c>
      <c r="T728" s="1">
        <f>(Table2[[#This Row],[Close Price]]-Table2[[#This Row],[50D EMA]])/Table2[[#This Row],[50D EMA]]</f>
        <v>-0.10550630402742088</v>
      </c>
      <c r="U728" s="1">
        <f>(Table2[[#This Row],[Close Price]]-Table2[[#This Row],[200D EMA]])/Table2[[#This Row],[200D EMA]]</f>
        <v>-0.24804148140263788</v>
      </c>
      <c r="V728">
        <v>0.89871716415555702</v>
      </c>
      <c r="W728">
        <v>263.7</v>
      </c>
      <c r="X728">
        <v>273.95</v>
      </c>
      <c r="Y728">
        <v>249.35</v>
      </c>
      <c r="Z728">
        <v>273.95</v>
      </c>
      <c r="AA728">
        <v>249.35</v>
      </c>
      <c r="AB728">
        <v>309.95</v>
      </c>
      <c r="AC728" s="1">
        <f>(Table2[[#This Row],[Close Price]]/Table2[[#This Row],[Day Low]])-1</f>
        <v>3.2992036405005587E-2</v>
      </c>
      <c r="AD728" s="1">
        <f>(Table2[[#This Row],[Day High]]/Table2[[#This Row],[Close Price]])-1</f>
        <v>5.6901615271660599E-3</v>
      </c>
      <c r="AE728" s="1">
        <f>(Table2[[#This Row],[Close Price]]/Table2[[#This Row],[Current Week Low]])-1</f>
        <v>9.2440344896731474E-2</v>
      </c>
      <c r="AF728" s="1">
        <f>(Table2[[#This Row],[Current Week High]]/Table2[[#This Row],[Close Price]])-1</f>
        <v>5.6901615271660599E-3</v>
      </c>
      <c r="AG728" s="1">
        <f>(Table2[[#This Row],[Close Price]]/Table2[[#This Row],[Current Month Low]])-1</f>
        <v>9.2440344896731474E-2</v>
      </c>
      <c r="AH728" s="1">
        <f>(Table2[[#This Row],[Current Month High]]/Table2[[#This Row],[Close Price]])-1</f>
        <v>0.13784875183553602</v>
      </c>
      <c r="AI728">
        <v>94.210686347094693</v>
      </c>
      <c r="AJ728">
        <v>9.2440344896731403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-0.15</v>
      </c>
      <c r="AM728" t="s">
        <v>3149</v>
      </c>
      <c r="AN728">
        <v>-10.81</v>
      </c>
      <c r="AO728" t="s">
        <v>3149</v>
      </c>
      <c r="AP728">
        <v>-4.6327255391684002E-2</v>
      </c>
      <c r="AQ728">
        <f>(Table2[[#This Row],[Sharpe Ratio]]-AVERAGE(Table2[Sharpe Ratio]))/_xlfn.STDEV.P(Table2[Sharpe Ratio])</f>
        <v>-1.1940622177573745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732</v>
      </c>
      <c r="AT728">
        <f>_xlfn.RANK.AVG(Table2[[#This Row],[6M Return vs Nifty Z-Score]],Table2[6M Return vs Nifty Z-Score])</f>
        <v>686</v>
      </c>
      <c r="AU728">
        <f>_xlfn.RANK.AVG(Table2[[#This Row],[Sharpe Ratio Z-Score]],Table2[Sharpe Ratio Z-Score])</f>
        <v>654</v>
      </c>
      <c r="AV728">
        <f>(Table2[[#This Row],[Rank 1Y]]+Table2[[#This Row],[Rank 6M]]+Table2[[#This Row],[Rank Sharpe]])/3</f>
        <v>690.66666666666663</v>
      </c>
    </row>
    <row r="729" spans="1:48" x14ac:dyDescent="0.3">
      <c r="A729" t="s">
        <v>2188</v>
      </c>
      <c r="B729" t="s">
        <v>2189</v>
      </c>
      <c r="C729" t="s">
        <v>3104</v>
      </c>
      <c r="D729" t="s">
        <v>54</v>
      </c>
      <c r="E729">
        <v>2600.1420759600001</v>
      </c>
      <c r="F729">
        <v>364.65</v>
      </c>
      <c r="G729">
        <v>-79.888039423690998</v>
      </c>
      <c r="H729">
        <f>(Table2[[#This Row],[1Y Return vs Nifty]]-AVERAGE(Table2[1Y Return vs Nifty]))/_xlfn.STDEV.P(Table2[1Y Return vs Nifty])</f>
        <v>-1.9459374372342897</v>
      </c>
      <c r="I729">
        <v>-19.705639740374401</v>
      </c>
      <c r="J729">
        <f>(Table2[[#This Row],[1M Return vs Nifty]]-AVERAGE(Table2[1M Return vs Nifty]))/_xlfn.STDEV.P(Table2[1M Return vs Nifty])</f>
        <v>-1.8598449064402753</v>
      </c>
      <c r="K729">
        <v>-58.067964979734903</v>
      </c>
      <c r="L729">
        <f>(Table2[[#This Row],[6M Return vs Nifty]]-AVERAGE(Table2[6M Return vs Nifty]))/_xlfn.STDEV.P(Table2[6M Return vs Nifty])</f>
        <v>-2.0403495336841511</v>
      </c>
      <c r="M729">
        <v>2.0228973623989002</v>
      </c>
      <c r="N729">
        <f>(Table2[[#This Row],[1W Return vs Nifty]]-AVERAGE(Table2[1W Return vs Nifty]))/_xlfn.STDEV.P(Table2[1W Return vs Nifty])</f>
        <v>0.1994236147772237</v>
      </c>
      <c r="O729">
        <v>406.38</v>
      </c>
      <c r="P729">
        <v>479.32031454346202</v>
      </c>
      <c r="Q729">
        <v>659.90879108936497</v>
      </c>
      <c r="R729">
        <v>25.275914183764201</v>
      </c>
      <c r="S729" s="1">
        <f>(Table2[[#This Row],[Close Price]]-Table2[[#This Row],[20D EMA]])/Table2[[#This Row],[20D EMA]]</f>
        <v>-0.10268714011516319</v>
      </c>
      <c r="T729" s="1">
        <f>(Table2[[#This Row],[Close Price]]-Table2[[#This Row],[50D EMA]])/Table2[[#This Row],[50D EMA]]</f>
        <v>-0.23923524846361252</v>
      </c>
      <c r="U729" s="1">
        <f>(Table2[[#This Row],[Close Price]]-Table2[[#This Row],[200D EMA]])/Table2[[#This Row],[200D EMA]]</f>
        <v>-0.4474236365330993</v>
      </c>
      <c r="V729">
        <v>0.84915450000341697</v>
      </c>
      <c r="W729">
        <v>363</v>
      </c>
      <c r="X729">
        <v>375.3</v>
      </c>
      <c r="Y729">
        <v>363</v>
      </c>
      <c r="Z729">
        <v>390</v>
      </c>
      <c r="AA729">
        <v>362.3</v>
      </c>
      <c r="AB729">
        <v>421</v>
      </c>
      <c r="AC729" s="1">
        <f>(Table2[[#This Row],[Close Price]]/Table2[[#This Row],[Day Low]])-1</f>
        <v>4.5454545454544082E-3</v>
      </c>
      <c r="AD729" s="1">
        <f>(Table2[[#This Row],[Day High]]/Table2[[#This Row],[Close Price]])-1</f>
        <v>2.9206088029617439E-2</v>
      </c>
      <c r="AE729" s="1">
        <f>(Table2[[#This Row],[Close Price]]/Table2[[#This Row],[Current Week Low]])-1</f>
        <v>4.5454545454544082E-3</v>
      </c>
      <c r="AF729" s="1">
        <f>(Table2[[#This Row],[Current Week High]]/Table2[[#This Row],[Close Price]])-1</f>
        <v>6.9518716577540163E-2</v>
      </c>
      <c r="AG729" s="1">
        <f>(Table2[[#This Row],[Close Price]]/Table2[[#This Row],[Current Month Low]])-1</f>
        <v>6.4863372895389571E-3</v>
      </c>
      <c r="AH729" s="1">
        <f>(Table2[[#This Row],[Current Month High]]/Table2[[#This Row],[Close Price]])-1</f>
        <v>0.15453174276703696</v>
      </c>
      <c r="AI729">
        <v>240.929658576717</v>
      </c>
      <c r="AJ729">
        <v>0.64863372895389504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-0.4</v>
      </c>
      <c r="AM729" t="s">
        <v>3149</v>
      </c>
      <c r="AN729">
        <v>-12.99</v>
      </c>
      <c r="AO729" t="s">
        <v>3149</v>
      </c>
      <c r="AP729">
        <v>-2.0389129183406001E-2</v>
      </c>
      <c r="AQ729">
        <f>(Table2[[#This Row],[Sharpe Ratio]]-AVERAGE(Table2[Sharpe Ratio]))/_xlfn.STDEV.P(Table2[Sharpe Ratio])</f>
        <v>-0.891973103612968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736</v>
      </c>
      <c r="AT729">
        <f>_xlfn.RANK.AVG(Table2[[#This Row],[6M Return vs Nifty Z-Score]],Table2[6M Return vs Nifty Z-Score])</f>
        <v>736</v>
      </c>
      <c r="AU729">
        <f>_xlfn.RANK.AVG(Table2[[#This Row],[Sharpe Ratio Z-Score]],Table2[Sharpe Ratio Z-Score])</f>
        <v>606</v>
      </c>
      <c r="AV729">
        <f>(Table2[[#This Row],[Rank 1Y]]+Table2[[#This Row],[Rank 6M]]+Table2[[#This Row],[Rank Sharpe]])/3</f>
        <v>692.66666666666663</v>
      </c>
    </row>
    <row r="730" spans="1:48" x14ac:dyDescent="0.3">
      <c r="A730" t="s">
        <v>454</v>
      </c>
      <c r="B730" t="s">
        <v>455</v>
      </c>
      <c r="C730" t="s">
        <v>3105</v>
      </c>
      <c r="D730" t="s">
        <v>27</v>
      </c>
      <c r="E730">
        <v>48162.57329824</v>
      </c>
      <c r="F730">
        <v>6.91</v>
      </c>
      <c r="G730">
        <v>-66.764202522707194</v>
      </c>
      <c r="H730">
        <f>(Table2[[#This Row],[1Y Return vs Nifty]]-AVERAGE(Table2[1Y Return vs Nifty]))/_xlfn.STDEV.P(Table2[1Y Return vs Nifty])</f>
        <v>-1.679016397369216</v>
      </c>
      <c r="I730">
        <v>-15.247990155977</v>
      </c>
      <c r="J730">
        <f>(Table2[[#This Row],[1M Return vs Nifty]]-AVERAGE(Table2[1M Return vs Nifty]))/_xlfn.STDEV.P(Table2[1M Return vs Nifty])</f>
        <v>-1.3893041128924495</v>
      </c>
      <c r="K730">
        <v>-52.647208072503297</v>
      </c>
      <c r="L730">
        <f>(Table2[[#This Row],[6M Return vs Nifty]]-AVERAGE(Table2[6M Return vs Nifty]))/_xlfn.STDEV.P(Table2[6M Return vs Nifty])</f>
        <v>-1.8569586518310004</v>
      </c>
      <c r="M730">
        <v>-3.6646621232260199</v>
      </c>
      <c r="N730">
        <f>(Table2[[#This Row],[1W Return vs Nifty]]-AVERAGE(Table2[1W Return vs Nifty]))/_xlfn.STDEV.P(Table2[1W Return vs Nifty])</f>
        <v>-1.1876094628597507</v>
      </c>
      <c r="O730">
        <v>7.9</v>
      </c>
      <c r="P730">
        <v>9.5111243478012302</v>
      </c>
      <c r="Q730">
        <v>12.3368914055659</v>
      </c>
      <c r="R730">
        <v>19.9778042634046</v>
      </c>
      <c r="S730" s="1">
        <f>(Table2[[#This Row],[Close Price]]-Table2[[#This Row],[20D EMA]])/Table2[[#This Row],[20D EMA]]</f>
        <v>-0.12531645569620256</v>
      </c>
      <c r="T730" s="1">
        <f>(Table2[[#This Row],[Close Price]]-Table2[[#This Row],[50D EMA]])/Table2[[#This Row],[50D EMA]]</f>
        <v>-0.27348231951173624</v>
      </c>
      <c r="U730" s="1">
        <f>(Table2[[#This Row],[Close Price]]-Table2[[#This Row],[200D EMA]])/Table2[[#This Row],[200D EMA]]</f>
        <v>-0.43989131679618326</v>
      </c>
      <c r="V730">
        <v>0.667357036019672</v>
      </c>
      <c r="W730">
        <v>6.81</v>
      </c>
      <c r="X730">
        <v>7.18</v>
      </c>
      <c r="Y730">
        <v>6.81</v>
      </c>
      <c r="Z730">
        <v>7.53</v>
      </c>
      <c r="AA730">
        <v>6.81</v>
      </c>
      <c r="AB730">
        <v>8.5299999999999994</v>
      </c>
      <c r="AC730" s="1">
        <f>(Table2[[#This Row],[Close Price]]/Table2[[#This Row],[Day Low]])-1</f>
        <v>1.468428781204123E-2</v>
      </c>
      <c r="AD730" s="1">
        <f>(Table2[[#This Row],[Day High]]/Table2[[#This Row],[Close Price]])-1</f>
        <v>3.9073806078147477E-2</v>
      </c>
      <c r="AE730" s="1">
        <f>(Table2[[#This Row],[Close Price]]/Table2[[#This Row],[Current Week Low]])-1</f>
        <v>1.468428781204123E-2</v>
      </c>
      <c r="AF730" s="1">
        <f>(Table2[[#This Row],[Current Week High]]/Table2[[#This Row],[Close Price]])-1</f>
        <v>8.9725036179450157E-2</v>
      </c>
      <c r="AG730" s="1">
        <f>(Table2[[#This Row],[Close Price]]/Table2[[#This Row],[Current Month Low]])-1</f>
        <v>1.468428781204123E-2</v>
      </c>
      <c r="AH730" s="1">
        <f>(Table2[[#This Row],[Current Month High]]/Table2[[#This Row],[Close Price]])-1</f>
        <v>0.23444283646888553</v>
      </c>
      <c r="AI730">
        <v>177.568740955137</v>
      </c>
      <c r="AJ730">
        <v>1.4684287812041199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-0.52</v>
      </c>
      <c r="AM730" t="s">
        <v>3149</v>
      </c>
      <c r="AN730">
        <v>-18.22</v>
      </c>
      <c r="AO730" t="s">
        <v>3149</v>
      </c>
      <c r="AP730">
        <v>-3.4023596356459997E-2</v>
      </c>
      <c r="AQ730">
        <f>(Table2[[#This Row],[Sharpe Ratio]]-AVERAGE(Table2[Sharpe Ratio]))/_xlfn.STDEV.P(Table2[Sharpe Ratio])</f>
        <v>-1.0507673078305562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733</v>
      </c>
      <c r="AT730">
        <f>_xlfn.RANK.AVG(Table2[[#This Row],[6M Return vs Nifty Z-Score]],Table2[6M Return vs Nifty Z-Score])</f>
        <v>735</v>
      </c>
      <c r="AU730">
        <f>_xlfn.RANK.AVG(Table2[[#This Row],[Sharpe Ratio Z-Score]],Table2[Sharpe Ratio Z-Score])</f>
        <v>624</v>
      </c>
      <c r="AV730">
        <f>(Table2[[#This Row],[Rank 1Y]]+Table2[[#This Row],[Rank 6M]]+Table2[[#This Row],[Rank Sharpe]])/3</f>
        <v>697.33333333333337</v>
      </c>
    </row>
    <row r="731" spans="1:48" x14ac:dyDescent="0.3">
      <c r="A731" t="s">
        <v>2463</v>
      </c>
      <c r="B731" t="s">
        <v>2464</v>
      </c>
      <c r="C731" t="s">
        <v>3121</v>
      </c>
      <c r="D731" t="s">
        <v>2003</v>
      </c>
      <c r="E731">
        <v>1929.63644939199</v>
      </c>
      <c r="F731">
        <v>10.48</v>
      </c>
      <c r="G731">
        <v>-61.6593193762128</v>
      </c>
      <c r="H731">
        <f>(Table2[[#This Row],[1Y Return vs Nifty]]-AVERAGE(Table2[1Y Return vs Nifty]))/_xlfn.STDEV.P(Table2[1Y Return vs Nifty])</f>
        <v>-1.5751899990275979</v>
      </c>
      <c r="I731">
        <v>-16.951903595151801</v>
      </c>
      <c r="J731">
        <f>(Table2[[#This Row],[1M Return vs Nifty]]-AVERAGE(Table2[1M Return vs Nifty]))/_xlfn.STDEV.P(Table2[1M Return vs Nifty])</f>
        <v>-1.5691658913086863</v>
      </c>
      <c r="K731">
        <v>-39.935311348672798</v>
      </c>
      <c r="L731">
        <f>(Table2[[#This Row],[6M Return vs Nifty]]-AVERAGE(Table2[6M Return vs Nifty]))/_xlfn.STDEV.P(Table2[6M Return vs Nifty])</f>
        <v>-1.4268995309175665</v>
      </c>
      <c r="M731">
        <v>-7.6847470181426596</v>
      </c>
      <c r="N731">
        <f>(Table2[[#This Row],[1W Return vs Nifty]]-AVERAGE(Table2[1W Return vs Nifty]))/_xlfn.STDEV.P(Table2[1W Return vs Nifty])</f>
        <v>-2.1679931824940217</v>
      </c>
      <c r="O731">
        <v>12.11</v>
      </c>
      <c r="P731">
        <v>13.072835749572301</v>
      </c>
      <c r="Q731">
        <v>15.330419325782</v>
      </c>
      <c r="R731">
        <v>10.7936855667028</v>
      </c>
      <c r="S731" s="1">
        <f>(Table2[[#This Row],[Close Price]]-Table2[[#This Row],[20D EMA]])/Table2[[#This Row],[20D EMA]]</f>
        <v>-0.134599504541701</v>
      </c>
      <c r="T731" s="1">
        <f>(Table2[[#This Row],[Close Price]]-Table2[[#This Row],[50D EMA]])/Table2[[#This Row],[50D EMA]]</f>
        <v>-0.19833766745345432</v>
      </c>
      <c r="U731" s="1">
        <f>(Table2[[#This Row],[Close Price]]-Table2[[#This Row],[200D EMA]])/Table2[[#This Row],[200D EMA]]</f>
        <v>-0.31639182351814638</v>
      </c>
      <c r="V731">
        <v>0.81124111555171297</v>
      </c>
      <c r="W731">
        <v>10.35</v>
      </c>
      <c r="X731">
        <v>10.8</v>
      </c>
      <c r="Y731">
        <v>10.35</v>
      </c>
      <c r="Z731">
        <v>11.37</v>
      </c>
      <c r="AA731">
        <v>10.35</v>
      </c>
      <c r="AB731">
        <v>13.24</v>
      </c>
      <c r="AC731" s="1">
        <f>(Table2[[#This Row],[Close Price]]/Table2[[#This Row],[Day Low]])-1</f>
        <v>1.2560386473430052E-2</v>
      </c>
      <c r="AD731" s="1">
        <f>(Table2[[#This Row],[Day High]]/Table2[[#This Row],[Close Price]])-1</f>
        <v>3.0534351145038219E-2</v>
      </c>
      <c r="AE731" s="1">
        <f>(Table2[[#This Row],[Close Price]]/Table2[[#This Row],[Current Week Low]])-1</f>
        <v>1.2560386473430052E-2</v>
      </c>
      <c r="AF731" s="1">
        <f>(Table2[[#This Row],[Current Week High]]/Table2[[#This Row],[Close Price]])-1</f>
        <v>8.4923664122137366E-2</v>
      </c>
      <c r="AG731" s="1">
        <f>(Table2[[#This Row],[Close Price]]/Table2[[#This Row],[Current Month Low]])-1</f>
        <v>1.2560386473430052E-2</v>
      </c>
      <c r="AH731" s="1">
        <f>(Table2[[#This Row],[Current Month High]]/Table2[[#This Row],[Close Price]])-1</f>
        <v>0.26335877862595414</v>
      </c>
      <c r="AI731">
        <v>148.568702290076</v>
      </c>
      <c r="AJ731">
        <v>1.2560386473430001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-0.21</v>
      </c>
      <c r="AM731" t="s">
        <v>3149</v>
      </c>
      <c r="AN731">
        <v>-20</v>
      </c>
      <c r="AO731" t="s">
        <v>3149</v>
      </c>
      <c r="AP731">
        <v>-3.9373258499984E-2</v>
      </c>
      <c r="AQ731">
        <f>(Table2[[#This Row],[Sharpe Ratio]]-AVERAGE(Table2[Sharpe Ratio]))/_xlfn.STDEV.P(Table2[Sharpe Ratio])</f>
        <v>-1.113072297980279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731</v>
      </c>
      <c r="AT731">
        <f>_xlfn.RANK.AVG(Table2[[#This Row],[6M Return vs Nifty Z-Score]],Table2[6M Return vs Nifty Z-Score])</f>
        <v>722</v>
      </c>
      <c r="AU731">
        <f>_xlfn.RANK.AVG(Table2[[#This Row],[Sharpe Ratio Z-Score]],Table2[Sharpe Ratio Z-Score])</f>
        <v>639</v>
      </c>
      <c r="AV731">
        <f>(Table2[[#This Row],[Rank 1Y]]+Table2[[#This Row],[Rank 6M]]+Table2[[#This Row],[Rank Sharpe]])/3</f>
        <v>697.33333333333337</v>
      </c>
    </row>
    <row r="732" spans="1:48" x14ac:dyDescent="0.3">
      <c r="A732" t="s">
        <v>927</v>
      </c>
      <c r="B732" t="s">
        <v>928</v>
      </c>
      <c r="C732" t="s">
        <v>3118</v>
      </c>
      <c r="D732" t="s">
        <v>490</v>
      </c>
      <c r="E732">
        <v>15428.81928</v>
      </c>
      <c r="F732">
        <v>425.6</v>
      </c>
      <c r="G732">
        <v>-34.569670960412203</v>
      </c>
      <c r="H732">
        <f>(Table2[[#This Row],[1Y Return vs Nifty]]-AVERAGE(Table2[1Y Return vs Nifty]))/_xlfn.STDEV.P(Table2[1Y Return vs Nifty])</f>
        <v>-1.0242232978045203</v>
      </c>
      <c r="I732">
        <v>-11.441724234206299</v>
      </c>
      <c r="J732">
        <f>(Table2[[#This Row],[1M Return vs Nifty]]-AVERAGE(Table2[1M Return vs Nifty]))/_xlfn.STDEV.P(Table2[1M Return vs Nifty])</f>
        <v>-0.98752210796481343</v>
      </c>
      <c r="K732">
        <v>-35.629135294891697</v>
      </c>
      <c r="L732">
        <f>(Table2[[#This Row],[6M Return vs Nifty]]-AVERAGE(Table2[6M Return vs Nifty]))/_xlfn.STDEV.P(Table2[6M Return vs Nifty])</f>
        <v>-1.2812162919469512</v>
      </c>
      <c r="M732">
        <v>1.2620040127118499</v>
      </c>
      <c r="N732">
        <f>(Table2[[#This Row],[1W Return vs Nifty]]-AVERAGE(Table2[1W Return vs Nifty]))/_xlfn.STDEV.P(Table2[1W Return vs Nifty])</f>
        <v>1.3863490573269893E-2</v>
      </c>
      <c r="O732">
        <v>474.62</v>
      </c>
      <c r="P732">
        <v>522.34641071440899</v>
      </c>
      <c r="Q732">
        <v>597.057102907797</v>
      </c>
      <c r="R732">
        <v>26.625563949998501</v>
      </c>
      <c r="S732" s="1">
        <f>(Table2[[#This Row],[Close Price]]-Table2[[#This Row],[20D EMA]])/Table2[[#This Row],[20D EMA]]</f>
        <v>-0.10328262610088067</v>
      </c>
      <c r="T732" s="1">
        <f>(Table2[[#This Row],[Close Price]]-Table2[[#This Row],[50D EMA]])/Table2[[#This Row],[50D EMA]]</f>
        <v>-0.18521503877491888</v>
      </c>
      <c r="U732" s="1">
        <f>(Table2[[#This Row],[Close Price]]-Table2[[#This Row],[200D EMA]])/Table2[[#This Row],[200D EMA]]</f>
        <v>-0.28717035953975567</v>
      </c>
      <c r="V732">
        <v>2.3861908480165499</v>
      </c>
      <c r="W732">
        <v>423</v>
      </c>
      <c r="X732">
        <v>433</v>
      </c>
      <c r="Y732">
        <v>423</v>
      </c>
      <c r="Z732">
        <v>441.95</v>
      </c>
      <c r="AA732">
        <v>423</v>
      </c>
      <c r="AB732">
        <v>529.5</v>
      </c>
      <c r="AC732" s="1">
        <f>(Table2[[#This Row],[Close Price]]/Table2[[#This Row],[Day Low]])-1</f>
        <v>6.1465721040190324E-3</v>
      </c>
      <c r="AD732" s="1">
        <f>(Table2[[#This Row],[Day High]]/Table2[[#This Row],[Close Price]])-1</f>
        <v>1.7387218045112673E-2</v>
      </c>
      <c r="AE732" s="1">
        <f>(Table2[[#This Row],[Close Price]]/Table2[[#This Row],[Current Week Low]])-1</f>
        <v>6.1465721040190324E-3</v>
      </c>
      <c r="AF732" s="1">
        <f>(Table2[[#This Row],[Current Week High]]/Table2[[#This Row],[Close Price]])-1</f>
        <v>3.8416353383458501E-2</v>
      </c>
      <c r="AG732" s="1">
        <f>(Table2[[#This Row],[Close Price]]/Table2[[#This Row],[Current Month Low]])-1</f>
        <v>6.1465721040190324E-3</v>
      </c>
      <c r="AH732" s="1">
        <f>(Table2[[#This Row],[Current Month High]]/Table2[[#This Row],[Close Price]])-1</f>
        <v>0.24412593984962405</v>
      </c>
      <c r="AI732">
        <v>80.744830827067602</v>
      </c>
      <c r="AJ732">
        <v>0.61465721040190302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-0.21</v>
      </c>
      <c r="AM732" t="s">
        <v>3149</v>
      </c>
      <c r="AN732">
        <v>-19.05</v>
      </c>
      <c r="AO732" t="s">
        <v>3149</v>
      </c>
      <c r="AP732">
        <v>-0.130500565150732</v>
      </c>
      <c r="AQ732">
        <f>(Table2[[#This Row],[Sharpe Ratio]]-AVERAGE(Table2[Sharpe Ratio]))/_xlfn.STDEV.P(Table2[Sharpe Ratio])</f>
        <v>-2.1743890299385247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659</v>
      </c>
      <c r="AT732">
        <f>_xlfn.RANK.AVG(Table2[[#This Row],[6M Return vs Nifty Z-Score]],Table2[6M Return vs Nifty Z-Score])</f>
        <v>705</v>
      </c>
      <c r="AU732">
        <f>_xlfn.RANK.AVG(Table2[[#This Row],[Sharpe Ratio Z-Score]],Table2[Sharpe Ratio Z-Score])</f>
        <v>729</v>
      </c>
      <c r="AV732">
        <f>(Table2[[#This Row],[Rank 1Y]]+Table2[[#This Row],[Rank 6M]]+Table2[[#This Row],[Rank Sharpe]])/3</f>
        <v>697.66666666666663</v>
      </c>
    </row>
    <row r="733" spans="1:48" x14ac:dyDescent="0.3">
      <c r="A733" t="s">
        <v>1461</v>
      </c>
      <c r="B733" t="s">
        <v>1462</v>
      </c>
      <c r="C733" t="s">
        <v>3112</v>
      </c>
      <c r="D733" t="s">
        <v>82</v>
      </c>
      <c r="E733">
        <v>6872.1755457250001</v>
      </c>
      <c r="F733">
        <v>232.75</v>
      </c>
      <c r="G733">
        <v>-51.733721423813599</v>
      </c>
      <c r="H733">
        <f>(Table2[[#This Row],[1Y Return vs Nifty]]-AVERAGE(Table2[1Y Return vs Nifty]))/_xlfn.STDEV.P(Table2[1Y Return vs Nifty])</f>
        <v>-1.3733168009129186</v>
      </c>
      <c r="I733">
        <v>-9.6311929220874308</v>
      </c>
      <c r="J733">
        <f>(Table2[[#This Row],[1M Return vs Nifty]]-AVERAGE(Table2[1M Return vs Nifty]))/_xlfn.STDEV.P(Table2[1M Return vs Nifty])</f>
        <v>-0.79640595488505872</v>
      </c>
      <c r="K733">
        <v>-26.0472519912622</v>
      </c>
      <c r="L733">
        <f>(Table2[[#This Row],[6M Return vs Nifty]]-AVERAGE(Table2[6M Return vs Nifty]))/_xlfn.STDEV.P(Table2[6M Return vs Nifty])</f>
        <v>-0.95704937966163073</v>
      </c>
      <c r="M733">
        <v>1.6271315794501999</v>
      </c>
      <c r="N733">
        <f>(Table2[[#This Row],[1W Return vs Nifty]]-AVERAGE(Table2[1W Return vs Nifty]))/_xlfn.STDEV.P(Table2[1W Return vs Nifty])</f>
        <v>0.1029076603798821</v>
      </c>
      <c r="O733">
        <v>250.56</v>
      </c>
      <c r="P733">
        <v>265.43650746486799</v>
      </c>
      <c r="Q733">
        <v>310.38753779130599</v>
      </c>
      <c r="R733">
        <v>28.5569953047276</v>
      </c>
      <c r="S733" s="1">
        <f>(Table2[[#This Row],[Close Price]]-Table2[[#This Row],[20D EMA]])/Table2[[#This Row],[20D EMA]]</f>
        <v>-7.1080779054916998E-2</v>
      </c>
      <c r="T733" s="1">
        <f>(Table2[[#This Row],[Close Price]]-Table2[[#This Row],[50D EMA]])/Table2[[#This Row],[50D EMA]]</f>
        <v>-0.12314247115835876</v>
      </c>
      <c r="U733" s="1">
        <f>(Table2[[#This Row],[Close Price]]-Table2[[#This Row],[200D EMA]])/Table2[[#This Row],[200D EMA]]</f>
        <v>-0.25013097608160684</v>
      </c>
      <c r="V733">
        <v>1.0242244838369099</v>
      </c>
      <c r="W733">
        <v>231.4</v>
      </c>
      <c r="X733">
        <v>237.3</v>
      </c>
      <c r="Y733">
        <v>231.4</v>
      </c>
      <c r="Z733">
        <v>252.35</v>
      </c>
      <c r="AA733">
        <v>231.4</v>
      </c>
      <c r="AB733">
        <v>267.85000000000002</v>
      </c>
      <c r="AC733" s="1">
        <f>(Table2[[#This Row],[Close Price]]/Table2[[#This Row],[Day Low]])-1</f>
        <v>5.8340535868626198E-3</v>
      </c>
      <c r="AD733" s="1">
        <f>(Table2[[#This Row],[Day High]]/Table2[[#This Row],[Close Price]])-1</f>
        <v>1.9548872180451093E-2</v>
      </c>
      <c r="AE733" s="1">
        <f>(Table2[[#This Row],[Close Price]]/Table2[[#This Row],[Current Week Low]])-1</f>
        <v>5.8340535868626198E-3</v>
      </c>
      <c r="AF733" s="1">
        <f>(Table2[[#This Row],[Current Week High]]/Table2[[#This Row],[Close Price]])-1</f>
        <v>8.4210526315789513E-2</v>
      </c>
      <c r="AG733" s="1">
        <f>(Table2[[#This Row],[Close Price]]/Table2[[#This Row],[Current Month Low]])-1</f>
        <v>5.8340535868626198E-3</v>
      </c>
      <c r="AH733" s="1">
        <f>(Table2[[#This Row],[Current Month High]]/Table2[[#This Row],[Close Price]])-1</f>
        <v>0.15080558539205158</v>
      </c>
      <c r="AI733">
        <v>72.975295381310403</v>
      </c>
      <c r="AJ733">
        <v>0.58340535868626198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-0.13</v>
      </c>
      <c r="AM733" t="s">
        <v>3149</v>
      </c>
      <c r="AN733">
        <v>-11.18</v>
      </c>
      <c r="AO733" t="s">
        <v>3149</v>
      </c>
      <c r="AP733">
        <v>-0.13122661772795599</v>
      </c>
      <c r="AQ733">
        <f>(Table2[[#This Row],[Sharpe Ratio]]-AVERAGE(Table2[Sharpe Ratio]))/_xlfn.STDEV.P(Table2[Sharpe Ratio])</f>
        <v>-2.1828450216364086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721</v>
      </c>
      <c r="AT733">
        <f>_xlfn.RANK.AVG(Table2[[#This Row],[6M Return vs Nifty Z-Score]],Table2[6M Return vs Nifty Z-Score])</f>
        <v>650</v>
      </c>
      <c r="AU733">
        <f>_xlfn.RANK.AVG(Table2[[#This Row],[Sharpe Ratio Z-Score]],Table2[Sharpe Ratio Z-Score])</f>
        <v>730</v>
      </c>
      <c r="AV733">
        <f>(Table2[[#This Row],[Rank 1Y]]+Table2[[#This Row],[Rank 6M]]+Table2[[#This Row],[Rank Sharpe]])/3</f>
        <v>700.33333333333337</v>
      </c>
    </row>
    <row r="734" spans="1:48" x14ac:dyDescent="0.3">
      <c r="A734" t="s">
        <v>1836</v>
      </c>
      <c r="B734" t="s">
        <v>1837</v>
      </c>
      <c r="C734" t="s">
        <v>3116</v>
      </c>
      <c r="D734" t="s">
        <v>509</v>
      </c>
      <c r="E734">
        <v>3982.613246164</v>
      </c>
      <c r="F734">
        <v>79.94</v>
      </c>
      <c r="G734">
        <v>-48.796295545225497</v>
      </c>
      <c r="H734">
        <f>(Table2[[#This Row],[1Y Return vs Nifty]]-AVERAGE(Table2[1Y Return vs Nifty]))/_xlfn.STDEV.P(Table2[1Y Return vs Nifty])</f>
        <v>-1.3135735432090272</v>
      </c>
      <c r="I734">
        <v>-18.143549786798001</v>
      </c>
      <c r="J734">
        <f>(Table2[[#This Row],[1M Return vs Nifty]]-AVERAGE(Table2[1M Return vs Nifty]))/_xlfn.STDEV.P(Table2[1M Return vs Nifty])</f>
        <v>-1.6949537384755125</v>
      </c>
      <c r="K734">
        <v>-26.815070173997899</v>
      </c>
      <c r="L734">
        <f>(Table2[[#This Row],[6M Return vs Nifty]]-AVERAGE(Table2[6M Return vs Nifty]))/_xlfn.STDEV.P(Table2[6M Return vs Nifty])</f>
        <v>-0.9830256143544156</v>
      </c>
      <c r="M734">
        <v>-6.6462764447883904</v>
      </c>
      <c r="N734">
        <f>(Table2[[#This Row],[1W Return vs Nifty]]-AVERAGE(Table2[1W Return vs Nifty]))/_xlfn.STDEV.P(Table2[1W Return vs Nifty])</f>
        <v>-1.9147399129615372</v>
      </c>
      <c r="O734">
        <v>89.49</v>
      </c>
      <c r="P734">
        <v>96.850332174181403</v>
      </c>
      <c r="Q734">
        <v>104.845247327756</v>
      </c>
      <c r="R734">
        <v>18.732945696379801</v>
      </c>
      <c r="S734" s="1">
        <f>(Table2[[#This Row],[Close Price]]-Table2[[#This Row],[20D EMA]])/Table2[[#This Row],[20D EMA]]</f>
        <v>-0.10671583417141578</v>
      </c>
      <c r="T734" s="1">
        <f>(Table2[[#This Row],[Close Price]]-Table2[[#This Row],[50D EMA]])/Table2[[#This Row],[50D EMA]]</f>
        <v>-0.1746027276785056</v>
      </c>
      <c r="U734" s="1">
        <f>(Table2[[#This Row],[Close Price]]-Table2[[#This Row],[200D EMA]])/Table2[[#This Row],[200D EMA]]</f>
        <v>-0.2375429307720538</v>
      </c>
      <c r="V734">
        <v>0.70581498709615298</v>
      </c>
      <c r="W734">
        <v>77.650000000000006</v>
      </c>
      <c r="X734">
        <v>83.53</v>
      </c>
      <c r="Y734">
        <v>77.650000000000006</v>
      </c>
      <c r="Z734">
        <v>86.37</v>
      </c>
      <c r="AA734">
        <v>77.650000000000006</v>
      </c>
      <c r="AB734">
        <v>93.5</v>
      </c>
      <c r="AC734" s="1">
        <f>(Table2[[#This Row],[Close Price]]/Table2[[#This Row],[Day Low]])-1</f>
        <v>2.9491307147456514E-2</v>
      </c>
      <c r="AD734" s="1">
        <f>(Table2[[#This Row],[Day High]]/Table2[[#This Row],[Close Price]])-1</f>
        <v>4.4908681511133475E-2</v>
      </c>
      <c r="AE734" s="1">
        <f>(Table2[[#This Row],[Close Price]]/Table2[[#This Row],[Current Week Low]])-1</f>
        <v>2.9491307147456514E-2</v>
      </c>
      <c r="AF734" s="1">
        <f>(Table2[[#This Row],[Current Week High]]/Table2[[#This Row],[Close Price]])-1</f>
        <v>8.0435326494871173E-2</v>
      </c>
      <c r="AG734" s="1">
        <f>(Table2[[#This Row],[Close Price]]/Table2[[#This Row],[Current Month Low]])-1</f>
        <v>2.9491307147456514E-2</v>
      </c>
      <c r="AH734" s="1">
        <f>(Table2[[#This Row],[Current Month High]]/Table2[[#This Row],[Close Price]])-1</f>
        <v>0.16962722041531153</v>
      </c>
      <c r="AI734">
        <v>67.250437828371204</v>
      </c>
      <c r="AJ734">
        <v>2.94913071474565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-0.23</v>
      </c>
      <c r="AM734" t="s">
        <v>3149</v>
      </c>
      <c r="AN734">
        <v>-12.92</v>
      </c>
      <c r="AO734" t="s">
        <v>3149</v>
      </c>
      <c r="AP734">
        <v>-0.12552735578925001</v>
      </c>
      <c r="AQ734">
        <f>(Table2[[#This Row],[Sharpe Ratio]]-AVERAGE(Table2[Sharpe Ratio]))/_xlfn.STDEV.P(Table2[Sharpe Ratio])</f>
        <v>-2.1164684076699318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716</v>
      </c>
      <c r="AT734">
        <f>_xlfn.RANK.AVG(Table2[[#This Row],[6M Return vs Nifty Z-Score]],Table2[6M Return vs Nifty Z-Score])</f>
        <v>659</v>
      </c>
      <c r="AU734">
        <f>_xlfn.RANK.AVG(Table2[[#This Row],[Sharpe Ratio Z-Score]],Table2[Sharpe Ratio Z-Score])</f>
        <v>727</v>
      </c>
      <c r="AV734">
        <f>(Table2[[#This Row],[Rank 1Y]]+Table2[[#This Row],[Rank 6M]]+Table2[[#This Row],[Rank Sharpe]])/3</f>
        <v>700.66666666666663</v>
      </c>
    </row>
    <row r="735" spans="1:48" x14ac:dyDescent="0.3">
      <c r="A735" t="s">
        <v>2004</v>
      </c>
      <c r="B735" t="s">
        <v>2005</v>
      </c>
      <c r="C735" t="s">
        <v>3115</v>
      </c>
      <c r="D735" t="s">
        <v>463</v>
      </c>
      <c r="E735">
        <v>3184.7740595999999</v>
      </c>
      <c r="F735">
        <v>829.15</v>
      </c>
      <c r="G735">
        <v>-60.0857418264684</v>
      </c>
      <c r="H735">
        <f>(Table2[[#This Row],[1Y Return vs Nifty]]-AVERAGE(Table2[1Y Return vs Nifty]))/_xlfn.STDEV.P(Table2[1Y Return vs Nifty])</f>
        <v>-1.5431855662496634</v>
      </c>
      <c r="I735">
        <v>-13.7011774348404</v>
      </c>
      <c r="J735">
        <f>(Table2[[#This Row],[1M Return vs Nifty]]-AVERAGE(Table2[1M Return vs Nifty]))/_xlfn.STDEV.P(Table2[1M Return vs Nifty])</f>
        <v>-1.2260255797791566</v>
      </c>
      <c r="K735">
        <v>-25.0585497861478</v>
      </c>
      <c r="L735">
        <f>(Table2[[#This Row],[6M Return vs Nifty]]-AVERAGE(Table2[6M Return vs Nifty]))/_xlfn.STDEV.P(Table2[6M Return vs Nifty])</f>
        <v>-0.92360036647231125</v>
      </c>
      <c r="M735">
        <v>-3.6219171926009799</v>
      </c>
      <c r="N735">
        <f>(Table2[[#This Row],[1W Return vs Nifty]]-AVERAGE(Table2[1W Return vs Nifty]))/_xlfn.STDEV.P(Table2[1W Return vs Nifty])</f>
        <v>-1.1771851969108709</v>
      </c>
      <c r="O735">
        <v>928.42</v>
      </c>
      <c r="P735">
        <v>1004.84112648351</v>
      </c>
      <c r="Q735">
        <v>1128.95731219089</v>
      </c>
      <c r="R735">
        <v>10.2928266620989</v>
      </c>
      <c r="S735" s="1">
        <f>(Table2[[#This Row],[Close Price]]-Table2[[#This Row],[20D EMA]])/Table2[[#This Row],[20D EMA]]</f>
        <v>-0.10692359061631587</v>
      </c>
      <c r="T735" s="1">
        <f>(Table2[[#This Row],[Close Price]]-Table2[[#This Row],[50D EMA]])/Table2[[#This Row],[50D EMA]]</f>
        <v>-0.1748446812665298</v>
      </c>
      <c r="U735" s="1">
        <f>(Table2[[#This Row],[Close Price]]-Table2[[#This Row],[200D EMA]])/Table2[[#This Row],[200D EMA]]</f>
        <v>-0.26556124749223203</v>
      </c>
      <c r="V735">
        <v>1.50349352189644</v>
      </c>
      <c r="W735">
        <v>825</v>
      </c>
      <c r="X735">
        <v>841.5</v>
      </c>
      <c r="Y735">
        <v>825</v>
      </c>
      <c r="Z735">
        <v>884.65</v>
      </c>
      <c r="AA735">
        <v>825</v>
      </c>
      <c r="AB735">
        <v>1001.95</v>
      </c>
      <c r="AC735" s="1">
        <f>(Table2[[#This Row],[Close Price]]/Table2[[#This Row],[Day Low]])-1</f>
        <v>5.0303030303029406E-3</v>
      </c>
      <c r="AD735" s="1">
        <f>(Table2[[#This Row],[Day High]]/Table2[[#This Row],[Close Price]])-1</f>
        <v>1.489477175420606E-2</v>
      </c>
      <c r="AE735" s="1">
        <f>(Table2[[#This Row],[Close Price]]/Table2[[#This Row],[Current Week Low]])-1</f>
        <v>5.0303030303029406E-3</v>
      </c>
      <c r="AF735" s="1">
        <f>(Table2[[#This Row],[Current Week High]]/Table2[[#This Row],[Close Price]])-1</f>
        <v>6.693601881444855E-2</v>
      </c>
      <c r="AG735" s="1">
        <f>(Table2[[#This Row],[Close Price]]/Table2[[#This Row],[Current Month Low]])-1</f>
        <v>5.0303030303029406E-3</v>
      </c>
      <c r="AH735" s="1">
        <f>(Table2[[#This Row],[Current Month High]]/Table2[[#This Row],[Close Price]])-1</f>
        <v>0.20840619911958047</v>
      </c>
      <c r="AI735">
        <v>74.606524754266403</v>
      </c>
      <c r="AJ735">
        <v>0.50303030303029395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-0.15</v>
      </c>
      <c r="AM735" t="s">
        <v>3149</v>
      </c>
      <c r="AN735">
        <v>-16.940000000000001</v>
      </c>
      <c r="AO735" t="s">
        <v>3149</v>
      </c>
      <c r="AP735">
        <v>-0.18190084355883099</v>
      </c>
      <c r="AQ735">
        <f>(Table2[[#This Row],[Sharpe Ratio]]-AVERAGE(Table2[Sharpe Ratio]))/_xlfn.STDEV.P(Table2[Sharpe Ratio])</f>
        <v>-2.7730238135923639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728</v>
      </c>
      <c r="AT735">
        <f>_xlfn.RANK.AVG(Table2[[#This Row],[6M Return vs Nifty Z-Score]],Table2[6M Return vs Nifty Z-Score])</f>
        <v>641</v>
      </c>
      <c r="AU735">
        <f>_xlfn.RANK.AVG(Table2[[#This Row],[Sharpe Ratio Z-Score]],Table2[Sharpe Ratio Z-Score])</f>
        <v>737</v>
      </c>
      <c r="AV735">
        <f>(Table2[[#This Row],[Rank 1Y]]+Table2[[#This Row],[Rank 6M]]+Table2[[#This Row],[Rank Sharpe]])/3</f>
        <v>702</v>
      </c>
    </row>
    <row r="736" spans="1:48" x14ac:dyDescent="0.3">
      <c r="A736" t="s">
        <v>1753</v>
      </c>
      <c r="B736" t="s">
        <v>1754</v>
      </c>
      <c r="C736" t="s">
        <v>3112</v>
      </c>
      <c r="D736" t="s">
        <v>438</v>
      </c>
      <c r="E736">
        <v>4468.58287062</v>
      </c>
      <c r="F736">
        <v>272.14999999999998</v>
      </c>
      <c r="G736">
        <v>-54.359475134657899</v>
      </c>
      <c r="H736">
        <f>(Table2[[#This Row],[1Y Return vs Nifty]]-AVERAGE(Table2[1Y Return vs Nifty]))/_xlfn.STDEV.P(Table2[1Y Return vs Nifty])</f>
        <v>-1.4267210695133303</v>
      </c>
      <c r="I736">
        <v>-1.3723620176574001</v>
      </c>
      <c r="J736">
        <f>(Table2[[#This Row],[1M Return vs Nifty]]-AVERAGE(Table2[1M Return vs Nifty]))/_xlfn.STDEV.P(Table2[1M Return vs Nifty])</f>
        <v>7.5380122950655826E-2</v>
      </c>
      <c r="K736">
        <v>-31.977948582014999</v>
      </c>
      <c r="L736">
        <f>(Table2[[#This Row],[6M Return vs Nifty]]-AVERAGE(Table2[6M Return vs Nifty]))/_xlfn.STDEV.P(Table2[6M Return vs Nifty])</f>
        <v>-1.157692149000846</v>
      </c>
      <c r="M736">
        <v>0.85033437408156598</v>
      </c>
      <c r="N736">
        <f>(Table2[[#This Row],[1W Return vs Nifty]]-AVERAGE(Table2[1W Return vs Nifty]))/_xlfn.STDEV.P(Table2[1W Return vs Nifty])</f>
        <v>-8.6530959327824244E-2</v>
      </c>
      <c r="O736">
        <v>281.20999999999998</v>
      </c>
      <c r="P736">
        <v>293.50025137046703</v>
      </c>
      <c r="Q736">
        <v>333.83207126469898</v>
      </c>
      <c r="R736">
        <v>32.958760100060701</v>
      </c>
      <c r="S736" s="1">
        <f>(Table2[[#This Row],[Close Price]]-Table2[[#This Row],[20D EMA]])/Table2[[#This Row],[20D EMA]]</f>
        <v>-3.2217915436862143E-2</v>
      </c>
      <c r="T736" s="1">
        <f>(Table2[[#This Row],[Close Price]]-Table2[[#This Row],[50D EMA]])/Table2[[#This Row],[50D EMA]]</f>
        <v>-7.2743553951911136E-2</v>
      </c>
      <c r="U736" s="1">
        <f>(Table2[[#This Row],[Close Price]]-Table2[[#This Row],[200D EMA]])/Table2[[#This Row],[200D EMA]]</f>
        <v>-0.18476975873234971</v>
      </c>
      <c r="V736">
        <v>0.62413255147434799</v>
      </c>
      <c r="W736">
        <v>267.7</v>
      </c>
      <c r="X736">
        <v>274.89999999999998</v>
      </c>
      <c r="Y736">
        <v>265.8</v>
      </c>
      <c r="Z736">
        <v>277</v>
      </c>
      <c r="AA736">
        <v>265.8</v>
      </c>
      <c r="AB736">
        <v>298.60000000000002</v>
      </c>
      <c r="AC736" s="1">
        <f>(Table2[[#This Row],[Close Price]]/Table2[[#This Row],[Day Low]])-1</f>
        <v>1.6623085543518767E-2</v>
      </c>
      <c r="AD736" s="1">
        <f>(Table2[[#This Row],[Day High]]/Table2[[#This Row],[Close Price]])-1</f>
        <v>1.0104721660848748E-2</v>
      </c>
      <c r="AE736" s="1">
        <f>(Table2[[#This Row],[Close Price]]/Table2[[#This Row],[Current Week Low]])-1</f>
        <v>2.3890142964634986E-2</v>
      </c>
      <c r="AF736" s="1">
        <f>(Table2[[#This Row],[Current Week High]]/Table2[[#This Row],[Close Price]])-1</f>
        <v>1.7821054565497096E-2</v>
      </c>
      <c r="AG736" s="1">
        <f>(Table2[[#This Row],[Close Price]]/Table2[[#This Row],[Current Month Low]])-1</f>
        <v>2.3890142964634986E-2</v>
      </c>
      <c r="AH736" s="1">
        <f>(Table2[[#This Row],[Current Month High]]/Table2[[#This Row],[Close Price]])-1</f>
        <v>9.7189050156164081E-2</v>
      </c>
      <c r="AI736">
        <v>99.301855594341305</v>
      </c>
      <c r="AJ736">
        <v>3.6169807728916701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-0.06</v>
      </c>
      <c r="AM736" t="s">
        <v>3149</v>
      </c>
      <c r="AN736">
        <v>-7.91</v>
      </c>
      <c r="AO736" t="s">
        <v>3149</v>
      </c>
      <c r="AP736">
        <v>-9.0483737447410006E-2</v>
      </c>
      <c r="AQ736">
        <f>(Table2[[#This Row],[Sharpe Ratio]]-AVERAGE(Table2[Sharpe Ratio]))/_xlfn.STDEV.P(Table2[Sharpe Ratio])</f>
        <v>-1.7083319240899204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725</v>
      </c>
      <c r="AT736">
        <f>_xlfn.RANK.AVG(Table2[[#This Row],[6M Return vs Nifty Z-Score]],Table2[6M Return vs Nifty Z-Score])</f>
        <v>692</v>
      </c>
      <c r="AU736">
        <f>_xlfn.RANK.AVG(Table2[[#This Row],[Sharpe Ratio Z-Score]],Table2[Sharpe Ratio Z-Score])</f>
        <v>703</v>
      </c>
      <c r="AV736">
        <f>(Table2[[#This Row],[Rank 1Y]]+Table2[[#This Row],[Rank 6M]]+Table2[[#This Row],[Rank Sharpe]])/3</f>
        <v>706.66666666666663</v>
      </c>
    </row>
    <row r="737" spans="1:48" x14ac:dyDescent="0.3">
      <c r="A737" t="s">
        <v>1729</v>
      </c>
      <c r="B737" t="s">
        <v>1730</v>
      </c>
      <c r="C737" t="s">
        <v>3113</v>
      </c>
      <c r="D737" t="s">
        <v>470</v>
      </c>
      <c r="E737">
        <v>4680.0504740699998</v>
      </c>
      <c r="F737">
        <v>423.3</v>
      </c>
      <c r="G737">
        <v>-54.401857736813803</v>
      </c>
      <c r="H737">
        <f>(Table2[[#This Row],[1Y Return vs Nifty]]-AVERAGE(Table2[1Y Return vs Nifty]))/_xlfn.STDEV.P(Table2[1Y Return vs Nifty])</f>
        <v>-1.4275830741484836</v>
      </c>
      <c r="I737">
        <v>-12.062166924453001</v>
      </c>
      <c r="J737">
        <f>(Table2[[#This Row],[1M Return vs Nifty]]-AVERAGE(Table2[1M Return vs Nifty]))/_xlfn.STDEV.P(Table2[1M Return vs Nifty])</f>
        <v>-1.0530148279043725</v>
      </c>
      <c r="K737">
        <v>-37.642114745667598</v>
      </c>
      <c r="L737">
        <f>(Table2[[#This Row],[6M Return vs Nifty]]-AVERAGE(Table2[6M Return vs Nifty]))/_xlfn.STDEV.P(Table2[6M Return vs Nifty])</f>
        <v>-1.349317865758088</v>
      </c>
      <c r="M737">
        <v>0.59591873256602601</v>
      </c>
      <c r="N737">
        <f>(Table2[[#This Row],[1W Return vs Nifty]]-AVERAGE(Table2[1W Return vs Nifty]))/_xlfn.STDEV.P(Table2[1W Return vs Nifty])</f>
        <v>-0.14857565725884053</v>
      </c>
      <c r="O737">
        <v>469.43</v>
      </c>
      <c r="P737">
        <v>512.72997332685998</v>
      </c>
      <c r="Q737">
        <v>589.15586229656503</v>
      </c>
      <c r="R737">
        <v>15.958793497494399</v>
      </c>
      <c r="S737" s="1">
        <f>(Table2[[#This Row],[Close Price]]-Table2[[#This Row],[20D EMA]])/Table2[[#This Row],[20D EMA]]</f>
        <v>-9.8268112391623877E-2</v>
      </c>
      <c r="T737" s="1">
        <f>(Table2[[#This Row],[Close Price]]-Table2[[#This Row],[50D EMA]])/Table2[[#This Row],[50D EMA]]</f>
        <v>-0.17441924205560203</v>
      </c>
      <c r="U737" s="1">
        <f>(Table2[[#This Row],[Close Price]]-Table2[[#This Row],[200D EMA]])/Table2[[#This Row],[200D EMA]]</f>
        <v>-0.28151440545808859</v>
      </c>
      <c r="V737">
        <v>1.61035924944904</v>
      </c>
      <c r="W737">
        <v>422</v>
      </c>
      <c r="X737">
        <v>448</v>
      </c>
      <c r="Y737">
        <v>422</v>
      </c>
      <c r="Z737">
        <v>449</v>
      </c>
      <c r="AA737">
        <v>422</v>
      </c>
      <c r="AB737">
        <v>506.6</v>
      </c>
      <c r="AC737" s="1">
        <f>(Table2[[#This Row],[Close Price]]/Table2[[#This Row],[Day Low]])-1</f>
        <v>3.0805687203792065E-3</v>
      </c>
      <c r="AD737" s="1">
        <f>(Table2[[#This Row],[Day High]]/Table2[[#This Row],[Close Price]])-1</f>
        <v>5.8351051263878961E-2</v>
      </c>
      <c r="AE737" s="1">
        <f>(Table2[[#This Row],[Close Price]]/Table2[[#This Row],[Current Week Low]])-1</f>
        <v>3.0805687203792065E-3</v>
      </c>
      <c r="AF737" s="1">
        <f>(Table2[[#This Row],[Current Week High]]/Table2[[#This Row],[Close Price]])-1</f>
        <v>6.0713442003307305E-2</v>
      </c>
      <c r="AG737" s="1">
        <f>(Table2[[#This Row],[Close Price]]/Table2[[#This Row],[Current Month Low]])-1</f>
        <v>3.0805687203792065E-3</v>
      </c>
      <c r="AH737" s="1">
        <f>(Table2[[#This Row],[Current Month High]]/Table2[[#This Row],[Close Price]])-1</f>
        <v>0.19678714859437751</v>
      </c>
      <c r="AI737">
        <v>83.321521379636096</v>
      </c>
      <c r="AJ737">
        <v>0.30805687203791998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-0.19</v>
      </c>
      <c r="AM737" t="s">
        <v>3149</v>
      </c>
      <c r="AN737">
        <v>-12.3</v>
      </c>
      <c r="AO737" t="s">
        <v>3149</v>
      </c>
      <c r="AP737">
        <v>-0.14107844738882999</v>
      </c>
      <c r="AQ737">
        <f>(Table2[[#This Row],[Sharpe Ratio]]-AVERAGE(Table2[Sharpe Ratio]))/_xlfn.STDEV.P(Table2[Sharpe Ratio])</f>
        <v>-2.2975846320098516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726</v>
      </c>
      <c r="AT737">
        <f>_xlfn.RANK.AVG(Table2[[#This Row],[6M Return vs Nifty Z-Score]],Table2[6M Return vs Nifty Z-Score])</f>
        <v>712</v>
      </c>
      <c r="AU737">
        <f>_xlfn.RANK.AVG(Table2[[#This Row],[Sharpe Ratio Z-Score]],Table2[Sharpe Ratio Z-Score])</f>
        <v>734</v>
      </c>
      <c r="AV737">
        <f>(Table2[[#This Row],[Rank 1Y]]+Table2[[#This Row],[Rank 6M]]+Table2[[#This Row],[Rank Sharpe]])/3</f>
        <v>724</v>
      </c>
    </row>
    <row r="738" spans="1:48" x14ac:dyDescent="0.3">
      <c r="A738" t="s">
        <v>2559</v>
      </c>
      <c r="B738" t="s">
        <v>2560</v>
      </c>
      <c r="C738" t="s">
        <v>3104</v>
      </c>
      <c r="D738" t="s">
        <v>54</v>
      </c>
      <c r="E738">
        <v>1771.404554295</v>
      </c>
      <c r="F738">
        <v>175.99</v>
      </c>
      <c r="G738">
        <v>-89.425009938367396</v>
      </c>
      <c r="H738">
        <f>(Table2[[#This Row],[1Y Return vs Nifty]]-AVERAGE(Table2[1Y Return vs Nifty]))/_xlfn.STDEV.P(Table2[1Y Return vs Nifty])</f>
        <v>-2.1399064804452079</v>
      </c>
      <c r="I738">
        <v>-13.0051420194059</v>
      </c>
      <c r="J738">
        <f>(Table2[[#This Row],[1M Return vs Nifty]]-AVERAGE(Table2[1M Return vs Nifty]))/_xlfn.STDEV.P(Table2[1M Return vs Nifty])</f>
        <v>-1.1525534392452088</v>
      </c>
      <c r="K738">
        <v>-66.616377282394396</v>
      </c>
      <c r="L738">
        <f>(Table2[[#This Row],[6M Return vs Nifty]]-AVERAGE(Table2[6M Return vs Nifty]))/_xlfn.STDEV.P(Table2[6M Return vs Nifty])</f>
        <v>-2.3295528492834245</v>
      </c>
      <c r="M738">
        <v>-7.9866494168192697</v>
      </c>
      <c r="N738">
        <f>(Table2[[#This Row],[1W Return vs Nifty]]-AVERAGE(Table2[1W Return vs Nifty]))/_xlfn.STDEV.P(Table2[1W Return vs Nifty])</f>
        <v>-2.2416185422358885</v>
      </c>
      <c r="O738">
        <v>197.47</v>
      </c>
      <c r="P738">
        <v>233.61590401991401</v>
      </c>
      <c r="Q738">
        <v>365.97470134206998</v>
      </c>
      <c r="R738">
        <v>30.491311073535101</v>
      </c>
      <c r="S738" s="1">
        <f>(Table2[[#This Row],[Close Price]]-Table2[[#This Row],[20D EMA]])/Table2[[#This Row],[20D EMA]]</f>
        <v>-0.10877601661011795</v>
      </c>
      <c r="T738" s="1">
        <f>(Table2[[#This Row],[Close Price]]-Table2[[#This Row],[50D EMA]])/Table2[[#This Row],[50D EMA]]</f>
        <v>-0.24666943914487013</v>
      </c>
      <c r="U738" s="1">
        <f>(Table2[[#This Row],[Close Price]]-Table2[[#This Row],[200D EMA]])/Table2[[#This Row],[200D EMA]]</f>
        <v>-0.51911976605315868</v>
      </c>
      <c r="V738">
        <v>1.0355692500639</v>
      </c>
      <c r="W738">
        <v>161.30000000000001</v>
      </c>
      <c r="X738">
        <v>178.18</v>
      </c>
      <c r="Y738">
        <v>160.68</v>
      </c>
      <c r="Z738">
        <v>178.18</v>
      </c>
      <c r="AA738">
        <v>160.68</v>
      </c>
      <c r="AB738">
        <v>233</v>
      </c>
      <c r="AC738" s="1">
        <f>(Table2[[#This Row],[Close Price]]/Table2[[#This Row],[Day Low]])-1</f>
        <v>9.1072535647860997E-2</v>
      </c>
      <c r="AD738" s="1">
        <f>(Table2[[#This Row],[Day High]]/Table2[[#This Row],[Close Price]])-1</f>
        <v>1.2443888857321506E-2</v>
      </c>
      <c r="AE738" s="1">
        <f>(Table2[[#This Row],[Close Price]]/Table2[[#This Row],[Current Week Low]])-1</f>
        <v>9.5282549166044284E-2</v>
      </c>
      <c r="AF738" s="1">
        <f>(Table2[[#This Row],[Current Week High]]/Table2[[#This Row],[Close Price]])-1</f>
        <v>1.2443888857321506E-2</v>
      </c>
      <c r="AG738" s="1">
        <f>(Table2[[#This Row],[Close Price]]/Table2[[#This Row],[Current Month Low]])-1</f>
        <v>9.5282549166044284E-2</v>
      </c>
      <c r="AH738" s="1">
        <f>(Table2[[#This Row],[Current Month High]]/Table2[[#This Row],[Close Price]])-1</f>
        <v>0.32393886016250906</v>
      </c>
      <c r="AI738">
        <v>283.45928745951397</v>
      </c>
      <c r="AJ738">
        <v>9.5282549166044195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-0.43</v>
      </c>
      <c r="AM738" t="s">
        <v>3149</v>
      </c>
      <c r="AN738">
        <v>-23.06</v>
      </c>
      <c r="AO738" t="s">
        <v>3149</v>
      </c>
      <c r="AP738">
        <v>-0.106989741573773</v>
      </c>
      <c r="AQ738">
        <f>(Table2[[#This Row],[Sharpe Ratio]]-AVERAGE(Table2[Sharpe Ratio]))/_xlfn.STDEV.P(Table2[Sharpe Ratio])</f>
        <v>-1.9005695639470959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713</v>
      </c>
      <c r="AV738">
        <f>(Table2[[#This Row],[Rank 1Y]]+Table2[[#This Row],[Rank 6M]]+Table2[[#This Row],[Rank Sharpe]])/3</f>
        <v>729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28A-2ABD-4778-AE3C-63CB83231026}">
  <dimension ref="A1:Q1463"/>
  <sheetViews>
    <sheetView topLeftCell="D914" workbookViewId="0">
      <selection sqref="A1:Q1463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3101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3102</v>
      </c>
      <c r="D2" t="s">
        <v>18</v>
      </c>
      <c r="E2">
        <v>1655009.2054254001</v>
      </c>
      <c r="F2">
        <v>1223</v>
      </c>
      <c r="G2">
        <v>-13.6391574703341</v>
      </c>
      <c r="H2">
        <v>-3.3677598009978298</v>
      </c>
      <c r="I2">
        <v>-18.483800044480901</v>
      </c>
      <c r="J2">
        <v>-0.59736956379274397</v>
      </c>
      <c r="K2">
        <v>1357.35952362322</v>
      </c>
      <c r="L2">
        <v>1402.08876771925</v>
      </c>
      <c r="M2">
        <v>20.267010953617699</v>
      </c>
      <c r="N2">
        <v>0.86507663022662395</v>
      </c>
      <c r="O2">
        <v>31.545380212591901</v>
      </c>
      <c r="P2">
        <v>3.6352851453266699</v>
      </c>
      <c r="Q2">
        <v>-4.1918156547001997E-2</v>
      </c>
    </row>
    <row r="3" spans="1:17" x14ac:dyDescent="0.3">
      <c r="A3" t="s">
        <v>19</v>
      </c>
      <c r="B3" t="s">
        <v>20</v>
      </c>
      <c r="C3" t="s">
        <v>3103</v>
      </c>
      <c r="D3" t="s">
        <v>21</v>
      </c>
      <c r="E3">
        <v>1473592.77476863</v>
      </c>
      <c r="F3">
        <v>4039.55</v>
      </c>
      <c r="G3">
        <v>-2.9474031261265701</v>
      </c>
      <c r="H3">
        <v>3.50957023538224</v>
      </c>
      <c r="I3">
        <v>2.09832794104751</v>
      </c>
      <c r="J3">
        <v>-1.7825177119839399</v>
      </c>
      <c r="K3">
        <v>4163.1979762554802</v>
      </c>
      <c r="L3">
        <v>4060.0309919989099</v>
      </c>
      <c r="M3">
        <v>45.843364289121403</v>
      </c>
      <c r="N3">
        <v>0.93941401552555703</v>
      </c>
      <c r="O3">
        <v>13.682217078634901</v>
      </c>
      <c r="P3">
        <v>17.6682202155549</v>
      </c>
      <c r="Q3">
        <v>-1.8792204732190999E-2</v>
      </c>
    </row>
    <row r="4" spans="1:17" x14ac:dyDescent="0.3">
      <c r="A4" t="s">
        <v>22</v>
      </c>
      <c r="B4" t="s">
        <v>23</v>
      </c>
      <c r="C4" t="s">
        <v>3104</v>
      </c>
      <c r="D4" t="s">
        <v>24</v>
      </c>
      <c r="E4">
        <v>1330785.6359254799</v>
      </c>
      <c r="F4">
        <v>1741.2</v>
      </c>
      <c r="G4">
        <v>-3.2512326387327199</v>
      </c>
      <c r="H4">
        <v>7.5988108784169697</v>
      </c>
      <c r="I4">
        <v>15.7148587124091</v>
      </c>
      <c r="J4">
        <v>4.6274158286966403</v>
      </c>
      <c r="K4">
        <v>1706.04664533864</v>
      </c>
      <c r="L4">
        <v>1630.0808205927599</v>
      </c>
      <c r="M4">
        <v>55.874720171807297</v>
      </c>
      <c r="N4">
        <v>0.79729568486291102</v>
      </c>
      <c r="O4">
        <v>3.03239145416953</v>
      </c>
      <c r="P4">
        <v>27.696087418869801</v>
      </c>
      <c r="Q4">
        <v>-3.4550869627221002E-2</v>
      </c>
    </row>
    <row r="5" spans="1:17" x14ac:dyDescent="0.3">
      <c r="A5" t="s">
        <v>25</v>
      </c>
      <c r="B5" t="s">
        <v>26</v>
      </c>
      <c r="C5" t="s">
        <v>3105</v>
      </c>
      <c r="D5" t="s">
        <v>27</v>
      </c>
      <c r="E5">
        <v>911417.71384487499</v>
      </c>
      <c r="F5">
        <v>1525.15</v>
      </c>
      <c r="G5">
        <v>39.1026092647231</v>
      </c>
      <c r="H5">
        <v>-3.9049150597086402</v>
      </c>
      <c r="I5">
        <v>9.80958023115301</v>
      </c>
      <c r="J5">
        <v>-0.76891832458640696</v>
      </c>
      <c r="K5">
        <v>1603.96633413635</v>
      </c>
      <c r="L5">
        <v>1428.2629667911399</v>
      </c>
      <c r="M5">
        <v>13.494055218692599</v>
      </c>
      <c r="N5">
        <v>0.85282035669272005</v>
      </c>
      <c r="O5">
        <v>16.6442644985739</v>
      </c>
      <c r="P5">
        <v>58.8697916666666</v>
      </c>
      <c r="Q5">
        <v>0.13222384823278799</v>
      </c>
    </row>
    <row r="6" spans="1:17" x14ac:dyDescent="0.3">
      <c r="A6" t="s">
        <v>28</v>
      </c>
      <c r="B6" t="s">
        <v>29</v>
      </c>
      <c r="C6" t="s">
        <v>3104</v>
      </c>
      <c r="D6" t="s">
        <v>24</v>
      </c>
      <c r="E6">
        <v>882357.06335868</v>
      </c>
      <c r="F6">
        <v>1250.55</v>
      </c>
      <c r="G6">
        <v>16.849702611863901</v>
      </c>
      <c r="H6">
        <v>4.5574964551734203</v>
      </c>
      <c r="I6">
        <v>7.9181038030160797</v>
      </c>
      <c r="J6">
        <v>0.124600240023472</v>
      </c>
      <c r="K6">
        <v>1259.5060839970399</v>
      </c>
      <c r="L6">
        <v>1174.5346488913999</v>
      </c>
      <c r="M6">
        <v>38.359923801140198</v>
      </c>
      <c r="N6">
        <v>0.74589715439072002</v>
      </c>
      <c r="O6">
        <v>8.9400663707968508</v>
      </c>
      <c r="P6">
        <v>36.709483465427702</v>
      </c>
      <c r="Q6">
        <v>9.8599031836021006E-2</v>
      </c>
    </row>
    <row r="7" spans="1:17" x14ac:dyDescent="0.3">
      <c r="A7" t="s">
        <v>30</v>
      </c>
      <c r="B7" t="s">
        <v>31</v>
      </c>
      <c r="C7" t="s">
        <v>3103</v>
      </c>
      <c r="D7" t="s">
        <v>21</v>
      </c>
      <c r="E7">
        <v>759665.28150889499</v>
      </c>
      <c r="F7">
        <v>1834.05</v>
      </c>
      <c r="G7">
        <v>8.7790698560757008</v>
      </c>
      <c r="H7">
        <v>2.4047908648045802</v>
      </c>
      <c r="I7">
        <v>24.2405945049262</v>
      </c>
      <c r="J7">
        <v>-1.3630203175244999</v>
      </c>
      <c r="K7">
        <v>1850.9696950887801</v>
      </c>
      <c r="L7">
        <v>1721.40218364048</v>
      </c>
      <c r="M7">
        <v>49.593973563097499</v>
      </c>
      <c r="N7">
        <v>0.79183747244595604</v>
      </c>
      <c r="O7">
        <v>8.5820997246530908</v>
      </c>
      <c r="P7">
        <v>35.020429197187703</v>
      </c>
      <c r="Q7">
        <v>-3.1983616152567999E-2</v>
      </c>
    </row>
    <row r="8" spans="1:17" x14ac:dyDescent="0.3">
      <c r="A8" t="s">
        <v>32</v>
      </c>
      <c r="B8" t="s">
        <v>33</v>
      </c>
      <c r="C8" t="s">
        <v>3104</v>
      </c>
      <c r="D8" t="s">
        <v>34</v>
      </c>
      <c r="E8">
        <v>696789.70915454999</v>
      </c>
      <c r="F8">
        <v>780.75</v>
      </c>
      <c r="G8">
        <v>24.982054762607</v>
      </c>
      <c r="H8">
        <v>3.2682362480074398</v>
      </c>
      <c r="I8">
        <v>-9.6508616821447895</v>
      </c>
      <c r="J8">
        <v>-0.215749090480052</v>
      </c>
      <c r="K8">
        <v>812.65446833921101</v>
      </c>
      <c r="L8">
        <v>780.33175749379598</v>
      </c>
      <c r="M8">
        <v>28.881785834529399</v>
      </c>
      <c r="N8">
        <v>1.0749995260794001</v>
      </c>
      <c r="O8">
        <v>16.810758885686798</v>
      </c>
      <c r="P8">
        <v>40.637665495811902</v>
      </c>
      <c r="Q8">
        <v>6.5286042166298006E-2</v>
      </c>
    </row>
    <row r="9" spans="1:17" x14ac:dyDescent="0.3">
      <c r="A9" t="s">
        <v>35</v>
      </c>
      <c r="B9" t="s">
        <v>36</v>
      </c>
      <c r="C9" t="s">
        <v>3106</v>
      </c>
      <c r="D9" t="s">
        <v>37</v>
      </c>
      <c r="E9">
        <v>571931.76376846503</v>
      </c>
      <c r="F9">
        <v>457.15</v>
      </c>
      <c r="G9">
        <v>-10.898800600764099</v>
      </c>
      <c r="H9">
        <v>1.7404615345848999</v>
      </c>
      <c r="I9">
        <v>1.4967763526215301</v>
      </c>
      <c r="J9">
        <v>-1.9217896447138401E-2</v>
      </c>
      <c r="K9">
        <v>485.68377686710699</v>
      </c>
      <c r="L9">
        <v>467.69811237366702</v>
      </c>
      <c r="M9">
        <v>15.5488989791367</v>
      </c>
      <c r="N9">
        <v>0.817389892312397</v>
      </c>
      <c r="O9">
        <v>15.607568631740101</v>
      </c>
      <c r="P9">
        <v>14.473519469137299</v>
      </c>
      <c r="Q9">
        <v>0.11414832217774</v>
      </c>
    </row>
    <row r="10" spans="1:17" x14ac:dyDescent="0.3">
      <c r="A10" t="s">
        <v>38</v>
      </c>
      <c r="B10" t="s">
        <v>39</v>
      </c>
      <c r="C10" t="s">
        <v>3106</v>
      </c>
      <c r="D10" t="s">
        <v>40</v>
      </c>
      <c r="E10">
        <v>559860.60590935999</v>
      </c>
      <c r="F10">
        <v>2382.8000000000002</v>
      </c>
      <c r="G10">
        <v>-21.8157855341233</v>
      </c>
      <c r="H10">
        <v>-5.1371826124090196</v>
      </c>
      <c r="I10">
        <v>-0.52325144971984905</v>
      </c>
      <c r="J10">
        <v>-1.25743063431516</v>
      </c>
      <c r="K10">
        <v>2625.6870905821602</v>
      </c>
      <c r="L10">
        <v>2602.4279240327201</v>
      </c>
      <c r="M10">
        <v>24.8144456690429</v>
      </c>
      <c r="N10">
        <v>0.86560236380099898</v>
      </c>
      <c r="O10">
        <v>27.371159979855602</v>
      </c>
      <c r="P10">
        <v>9.7028153127230095</v>
      </c>
      <c r="Q10">
        <v>-5.6523028269816998E-2</v>
      </c>
    </row>
    <row r="11" spans="1:17" x14ac:dyDescent="0.3">
      <c r="A11" t="s">
        <v>41</v>
      </c>
      <c r="B11" t="s">
        <v>42</v>
      </c>
      <c r="C11" t="s">
        <v>3104</v>
      </c>
      <c r="D11" t="s">
        <v>43</v>
      </c>
      <c r="E11">
        <v>557833.17223969498</v>
      </c>
      <c r="F11">
        <v>881.95</v>
      </c>
      <c r="G11">
        <v>28.747509202846501</v>
      </c>
      <c r="H11">
        <v>0.80477933825724002</v>
      </c>
      <c r="I11">
        <v>-17.490348161616399</v>
      </c>
      <c r="J11">
        <v>-0.39702096705279799</v>
      </c>
      <c r="K11">
        <v>954.17450600634504</v>
      </c>
      <c r="L11">
        <v>957.93064343583399</v>
      </c>
      <c r="M11">
        <v>28.127073727666801</v>
      </c>
      <c r="N11">
        <v>1.0138463144954899</v>
      </c>
      <c r="O11">
        <v>38.556607517432901</v>
      </c>
      <c r="P11">
        <v>45.1291755800559</v>
      </c>
      <c r="Q11">
        <v>-3.7101315344477998E-2</v>
      </c>
    </row>
    <row r="12" spans="1:17" x14ac:dyDescent="0.3">
      <c r="A12" t="s">
        <v>44</v>
      </c>
      <c r="B12" t="s">
        <v>45</v>
      </c>
      <c r="C12" t="s">
        <v>3103</v>
      </c>
      <c r="D12" t="s">
        <v>21</v>
      </c>
      <c r="E12">
        <v>496940.77918011497</v>
      </c>
      <c r="F12">
        <v>1836.35</v>
      </c>
      <c r="G12">
        <v>19.206542700961101</v>
      </c>
      <c r="H12">
        <v>2.8403083515706098</v>
      </c>
      <c r="I12">
        <v>33.203489938165497</v>
      </c>
      <c r="J12">
        <v>-1.8780048350771099</v>
      </c>
      <c r="K12">
        <v>1800.2393857219899</v>
      </c>
      <c r="L12">
        <v>1621.9947594597099</v>
      </c>
      <c r="M12">
        <v>50.0245210829287</v>
      </c>
      <c r="N12">
        <v>0.79260374246788101</v>
      </c>
      <c r="O12">
        <v>3.30274729762845</v>
      </c>
      <c r="P12">
        <v>48.692307692307601</v>
      </c>
      <c r="Q12">
        <v>5.8245151674071002E-2</v>
      </c>
    </row>
    <row r="13" spans="1:17" x14ac:dyDescent="0.3">
      <c r="A13" t="s">
        <v>46</v>
      </c>
      <c r="B13" t="s">
        <v>47</v>
      </c>
      <c r="C13" t="s">
        <v>3107</v>
      </c>
      <c r="D13" t="s">
        <v>48</v>
      </c>
      <c r="E13">
        <v>479026.75670224999</v>
      </c>
      <c r="F13">
        <v>3483.5</v>
      </c>
      <c r="G13">
        <v>-4.0091704172990896</v>
      </c>
      <c r="H13">
        <v>3.80274264496179</v>
      </c>
      <c r="I13">
        <v>-2.4069409275368399</v>
      </c>
      <c r="J13">
        <v>-0.61407021579388399</v>
      </c>
      <c r="K13">
        <v>3565.8634852231799</v>
      </c>
      <c r="L13">
        <v>3493.7483049201401</v>
      </c>
      <c r="M13">
        <v>35.3249227402343</v>
      </c>
      <c r="N13">
        <v>0.65530105321879495</v>
      </c>
      <c r="O13">
        <v>12.5276302569255</v>
      </c>
      <c r="P13">
        <v>14.9271704524834</v>
      </c>
      <c r="Q13">
        <v>0.10763845743151999</v>
      </c>
    </row>
    <row r="14" spans="1:17" x14ac:dyDescent="0.3">
      <c r="A14" t="s">
        <v>49</v>
      </c>
      <c r="B14" t="s">
        <v>50</v>
      </c>
      <c r="C14" t="s">
        <v>3108</v>
      </c>
      <c r="D14" t="s">
        <v>51</v>
      </c>
      <c r="E14">
        <v>427081.62465999997</v>
      </c>
      <c r="F14">
        <v>1780</v>
      </c>
      <c r="G14">
        <v>29.903839394694799</v>
      </c>
      <c r="H14">
        <v>-1.46143863446406</v>
      </c>
      <c r="I14">
        <v>11.8696394321929</v>
      </c>
      <c r="J14">
        <v>0.25345102024566901</v>
      </c>
      <c r="K14">
        <v>1822.9529006667001</v>
      </c>
      <c r="L14">
        <v>1648.0009942609599</v>
      </c>
      <c r="M14">
        <v>41.562686425591998</v>
      </c>
      <c r="N14">
        <v>0.93714324681257699</v>
      </c>
      <c r="O14">
        <v>10.1320224719101</v>
      </c>
      <c r="P14">
        <v>50.274377374419501</v>
      </c>
      <c r="Q14">
        <v>0.14238925519946799</v>
      </c>
    </row>
    <row r="15" spans="1:17" x14ac:dyDescent="0.3">
      <c r="A15" t="s">
        <v>52</v>
      </c>
      <c r="B15" t="s">
        <v>53</v>
      </c>
      <c r="C15" t="s">
        <v>3104</v>
      </c>
      <c r="D15" t="s">
        <v>54</v>
      </c>
      <c r="E15">
        <v>400007.11632804997</v>
      </c>
      <c r="F15">
        <v>6465.65</v>
      </c>
      <c r="G15">
        <v>-25.177385304709301</v>
      </c>
      <c r="H15">
        <v>1.1500175490026201</v>
      </c>
      <c r="I15">
        <v>-7.7545393396509299</v>
      </c>
      <c r="J15">
        <v>0.95526658218868199</v>
      </c>
      <c r="K15">
        <v>6956.1054520111002</v>
      </c>
      <c r="L15">
        <v>7015.8447037770102</v>
      </c>
      <c r="M15">
        <v>23.683427488653098</v>
      </c>
      <c r="N15">
        <v>0.62236027981207398</v>
      </c>
      <c r="O15">
        <v>21.101513382258499</v>
      </c>
      <c r="P15">
        <v>4.4902873396037197</v>
      </c>
      <c r="Q15">
        <v>-6.0216539187173998E-2</v>
      </c>
    </row>
    <row r="16" spans="1:17" x14ac:dyDescent="0.3">
      <c r="A16" t="s">
        <v>55</v>
      </c>
      <c r="B16" t="s">
        <v>56</v>
      </c>
      <c r="C16" t="s">
        <v>3104</v>
      </c>
      <c r="D16" t="s">
        <v>24</v>
      </c>
      <c r="E16">
        <v>352492.51697506499</v>
      </c>
      <c r="F16">
        <v>1139.1500000000001</v>
      </c>
      <c r="G16">
        <v>-3.6952137097477702</v>
      </c>
      <c r="H16">
        <v>-4.6648225962289999E-2</v>
      </c>
      <c r="I16">
        <v>-3.5116672906462201</v>
      </c>
      <c r="J16">
        <v>-4.5354006378990397E-2</v>
      </c>
      <c r="K16">
        <v>1172.1545796650801</v>
      </c>
      <c r="L16">
        <v>1149.7662078568201</v>
      </c>
      <c r="M16">
        <v>42.065586357678797</v>
      </c>
      <c r="N16">
        <v>0.98894332525582995</v>
      </c>
      <c r="O16">
        <v>17.6008427336171</v>
      </c>
      <c r="P16">
        <v>15.456342167941999</v>
      </c>
      <c r="Q16">
        <v>6.8459876919036003E-2</v>
      </c>
    </row>
    <row r="17" spans="1:17" x14ac:dyDescent="0.3">
      <c r="A17" t="s">
        <v>57</v>
      </c>
      <c r="B17" t="s">
        <v>58</v>
      </c>
      <c r="C17" t="s">
        <v>3109</v>
      </c>
      <c r="D17" t="s">
        <v>59</v>
      </c>
      <c r="E17">
        <v>351963.905734125</v>
      </c>
      <c r="F17">
        <v>2936.25</v>
      </c>
      <c r="G17">
        <v>71.037814948619896</v>
      </c>
      <c r="H17">
        <v>5.4020583213100197</v>
      </c>
      <c r="I17">
        <v>12.751939122544201</v>
      </c>
      <c r="J17">
        <v>5.5333677031424804</v>
      </c>
      <c r="K17">
        <v>2892.01171032402</v>
      </c>
      <c r="L17">
        <v>2553.0447547099302</v>
      </c>
      <c r="M17">
        <v>57.717016560560602</v>
      </c>
      <c r="N17">
        <v>1.0338225180499201</v>
      </c>
      <c r="O17">
        <v>9.7352064708386497</v>
      </c>
      <c r="P17">
        <v>91.286644951140005</v>
      </c>
      <c r="Q17">
        <v>0.193611794524611</v>
      </c>
    </row>
    <row r="18" spans="1:17" x14ac:dyDescent="0.3">
      <c r="A18" t="s">
        <v>60</v>
      </c>
      <c r="B18" t="s">
        <v>61</v>
      </c>
      <c r="C18" t="s">
        <v>3104</v>
      </c>
      <c r="D18" t="s">
        <v>24</v>
      </c>
      <c r="E18">
        <v>345363.9944965</v>
      </c>
      <c r="F18">
        <v>1737.1</v>
      </c>
      <c r="G18">
        <v>-20.260085381311502</v>
      </c>
      <c r="H18">
        <v>-0.88319380683107795</v>
      </c>
      <c r="I18">
        <v>-1.35586898510978</v>
      </c>
      <c r="J18">
        <v>2.9953981583787699</v>
      </c>
      <c r="K18">
        <v>1778.88426982136</v>
      </c>
      <c r="L18">
        <v>1783.0890531996299</v>
      </c>
      <c r="M18">
        <v>49.884194173023999</v>
      </c>
      <c r="N18">
        <v>0.71910685212221803</v>
      </c>
      <c r="O18">
        <v>11.795521271083899</v>
      </c>
      <c r="P18">
        <v>12.5174077792531</v>
      </c>
      <c r="Q18">
        <v>-0.109768863702827</v>
      </c>
    </row>
    <row r="19" spans="1:17" x14ac:dyDescent="0.3">
      <c r="A19" t="s">
        <v>62</v>
      </c>
      <c r="B19" t="s">
        <v>63</v>
      </c>
      <c r="C19" t="s">
        <v>3110</v>
      </c>
      <c r="D19" t="s">
        <v>64</v>
      </c>
      <c r="E19">
        <v>345346.76436241</v>
      </c>
      <c r="F19">
        <v>356.15</v>
      </c>
      <c r="G19">
        <v>28.6522595711556</v>
      </c>
      <c r="H19">
        <v>-8.2961012838135506</v>
      </c>
      <c r="I19">
        <v>-7.9042707237749799</v>
      </c>
      <c r="J19">
        <v>-2.77397131304819</v>
      </c>
      <c r="K19">
        <v>401.73645308827599</v>
      </c>
      <c r="L19">
        <v>370.72304531524702</v>
      </c>
      <c r="M19">
        <v>13.1269139452437</v>
      </c>
      <c r="N19">
        <v>0.92333278495666904</v>
      </c>
      <c r="O19">
        <v>25.9160466095746</v>
      </c>
      <c r="P19">
        <v>44.015365952284597</v>
      </c>
      <c r="Q19">
        <v>0.16610603177170599</v>
      </c>
    </row>
    <row r="20" spans="1:17" x14ac:dyDescent="0.3">
      <c r="A20" t="s">
        <v>65</v>
      </c>
      <c r="B20" t="s">
        <v>66</v>
      </c>
      <c r="C20" t="s">
        <v>3109</v>
      </c>
      <c r="D20" t="s">
        <v>59</v>
      </c>
      <c r="E20">
        <v>341486.78373723</v>
      </c>
      <c r="F20">
        <v>10861.45</v>
      </c>
      <c r="G20">
        <v>-14.001694288068</v>
      </c>
      <c r="H20">
        <v>-4.1928384142739699</v>
      </c>
      <c r="I20">
        <v>-16.565920286811501</v>
      </c>
      <c r="J20">
        <v>-0.40130223601667098</v>
      </c>
      <c r="K20">
        <v>11783.002063243899</v>
      </c>
      <c r="L20">
        <v>11851.5791395982</v>
      </c>
      <c r="M20">
        <v>28.005324279955701</v>
      </c>
      <c r="N20">
        <v>0.86512537994914895</v>
      </c>
      <c r="O20">
        <v>25.950034295605001</v>
      </c>
      <c r="P20">
        <v>11.5407721575534</v>
      </c>
      <c r="Q20">
        <v>3.6935417841153E-2</v>
      </c>
    </row>
    <row r="21" spans="1:17" x14ac:dyDescent="0.3">
      <c r="A21" t="s">
        <v>67</v>
      </c>
      <c r="B21" t="s">
        <v>68</v>
      </c>
      <c r="C21" t="s">
        <v>3111</v>
      </c>
      <c r="D21" t="s">
        <v>69</v>
      </c>
      <c r="E21">
        <v>315723.71435089502</v>
      </c>
      <c r="F21">
        <v>10769.55</v>
      </c>
      <c r="G21">
        <v>5.6414965678311999</v>
      </c>
      <c r="H21">
        <v>3.0705055271718402</v>
      </c>
      <c r="I21">
        <v>6.3688422724854004</v>
      </c>
      <c r="J21">
        <v>1.0481966052147</v>
      </c>
      <c r="K21">
        <v>11167.8370201377</v>
      </c>
      <c r="L21">
        <v>10677.578745471799</v>
      </c>
      <c r="M21">
        <v>51.984803940914603</v>
      </c>
      <c r="N21">
        <v>0.813823333345566</v>
      </c>
      <c r="O21">
        <v>12.7066590526066</v>
      </c>
      <c r="P21">
        <v>26.032615373812899</v>
      </c>
      <c r="Q21">
        <v>3.8810456668873998E-2</v>
      </c>
    </row>
    <row r="22" spans="1:17" x14ac:dyDescent="0.3">
      <c r="A22" t="s">
        <v>70</v>
      </c>
      <c r="B22" t="s">
        <v>71</v>
      </c>
      <c r="C22" t="s">
        <v>3102</v>
      </c>
      <c r="D22" t="s">
        <v>72</v>
      </c>
      <c r="E22">
        <v>304631.46097328898</v>
      </c>
      <c r="F22">
        <v>242.15</v>
      </c>
      <c r="G22">
        <v>11.679372541866901</v>
      </c>
      <c r="H22">
        <v>-6.3436953611463398</v>
      </c>
      <c r="I22">
        <v>-17.1922506311045</v>
      </c>
      <c r="J22">
        <v>-1.1994931415844501</v>
      </c>
      <c r="K22">
        <v>275.868682499388</v>
      </c>
      <c r="L22">
        <v>273.14679489326397</v>
      </c>
      <c r="M22">
        <v>13.878974512832601</v>
      </c>
      <c r="N22">
        <v>0.87130573543382195</v>
      </c>
      <c r="O22">
        <v>42.473673342969199</v>
      </c>
      <c r="P22">
        <v>28.7005049162901</v>
      </c>
      <c r="Q22">
        <v>4.9616884141508999E-2</v>
      </c>
    </row>
    <row r="23" spans="1:17" x14ac:dyDescent="0.3">
      <c r="A23" t="s">
        <v>73</v>
      </c>
      <c r="B23" t="s">
        <v>74</v>
      </c>
      <c r="C23" t="s">
        <v>3110</v>
      </c>
      <c r="D23" t="s">
        <v>75</v>
      </c>
      <c r="E23">
        <v>303106.67846120999</v>
      </c>
      <c r="F23">
        <v>325.89999999999998</v>
      </c>
      <c r="G23">
        <v>32.749957585034501</v>
      </c>
      <c r="H23">
        <v>0.39918652211934402</v>
      </c>
      <c r="I23">
        <v>-3.5667484977555399</v>
      </c>
      <c r="J23">
        <v>0.77679144339578199</v>
      </c>
      <c r="K23">
        <v>326.218619653301</v>
      </c>
      <c r="L23">
        <v>307.61315435730199</v>
      </c>
      <c r="M23">
        <v>60.171448359440198</v>
      </c>
      <c r="N23">
        <v>1.0816000417634699</v>
      </c>
      <c r="O23">
        <v>12.381098496471299</v>
      </c>
      <c r="P23">
        <v>56.720365472469297</v>
      </c>
      <c r="Q23">
        <v>0.105302007653439</v>
      </c>
    </row>
    <row r="24" spans="1:17" x14ac:dyDescent="0.3">
      <c r="A24" t="s">
        <v>76</v>
      </c>
      <c r="B24" t="s">
        <v>77</v>
      </c>
      <c r="C24" t="s">
        <v>3103</v>
      </c>
      <c r="D24" t="s">
        <v>21</v>
      </c>
      <c r="E24">
        <v>291155.54477982502</v>
      </c>
      <c r="F24">
        <v>562</v>
      </c>
      <c r="G24">
        <v>22.244317477058502</v>
      </c>
      <c r="H24">
        <v>7.0457538514649096</v>
      </c>
      <c r="I24">
        <v>18.2918258567815</v>
      </c>
      <c r="J24">
        <v>-0.28825564752930399</v>
      </c>
      <c r="K24">
        <v>545.65727195806198</v>
      </c>
      <c r="L24">
        <v>507.481504550446</v>
      </c>
      <c r="M24">
        <v>47.045886960162697</v>
      </c>
      <c r="N24">
        <v>0.882896683106006</v>
      </c>
      <c r="O24">
        <v>3.7722419928825701</v>
      </c>
      <c r="P24">
        <v>42.966166369880398</v>
      </c>
      <c r="Q24">
        <v>-7.7344762254411004E-2</v>
      </c>
    </row>
    <row r="25" spans="1:17" x14ac:dyDescent="0.3">
      <c r="A25" t="s">
        <v>78</v>
      </c>
      <c r="B25" t="s">
        <v>79</v>
      </c>
      <c r="C25" t="s">
        <v>3109</v>
      </c>
      <c r="D25" t="s">
        <v>59</v>
      </c>
      <c r="E25">
        <v>284853.54835360497</v>
      </c>
      <c r="F25">
        <v>783.2</v>
      </c>
      <c r="G25">
        <v>-3.1384929592829902</v>
      </c>
      <c r="H25">
        <v>-8.4884513385961693</v>
      </c>
      <c r="I25">
        <v>-21.314074116754998</v>
      </c>
      <c r="J25">
        <v>0.27498111499586703</v>
      </c>
      <c r="K25">
        <v>891.42549690616397</v>
      </c>
      <c r="L25">
        <v>917.425830230815</v>
      </c>
      <c r="M25">
        <v>25.6575892408088</v>
      </c>
      <c r="N25">
        <v>1.21214934054095</v>
      </c>
      <c r="O25">
        <v>50.536261491317603</v>
      </c>
      <c r="P25">
        <v>16.677839851024199</v>
      </c>
      <c r="Q25">
        <v>6.2704903415717994E-2</v>
      </c>
    </row>
    <row r="26" spans="1:17" x14ac:dyDescent="0.3">
      <c r="A26" t="s">
        <v>80</v>
      </c>
      <c r="B26" t="s">
        <v>81</v>
      </c>
      <c r="C26" t="s">
        <v>3112</v>
      </c>
      <c r="D26" t="s">
        <v>82</v>
      </c>
      <c r="E26">
        <v>281942.90066470002</v>
      </c>
      <c r="F26">
        <v>3224.7</v>
      </c>
      <c r="G26">
        <v>-23.028550574817899</v>
      </c>
      <c r="H26">
        <v>0.36909163138748102</v>
      </c>
      <c r="I26">
        <v>-8.1534380829822606</v>
      </c>
      <c r="J26">
        <v>2.3517434073608801</v>
      </c>
      <c r="K26">
        <v>3379.4606667478201</v>
      </c>
      <c r="L26">
        <v>3430.5264165500398</v>
      </c>
      <c r="M26">
        <v>40.2099013795603</v>
      </c>
      <c r="N26">
        <v>1.0216746022599199</v>
      </c>
      <c r="O26">
        <v>20.536794120383199</v>
      </c>
      <c r="P26">
        <v>5.5323744538805002</v>
      </c>
      <c r="Q26">
        <v>2.1127154855425E-2</v>
      </c>
    </row>
    <row r="27" spans="1:17" x14ac:dyDescent="0.3">
      <c r="A27" t="s">
        <v>83</v>
      </c>
      <c r="B27" t="s">
        <v>84</v>
      </c>
      <c r="C27" t="s">
        <v>3113</v>
      </c>
      <c r="D27" t="s">
        <v>85</v>
      </c>
      <c r="E27">
        <v>266403.17737500003</v>
      </c>
      <c r="F27">
        <v>3983.45</v>
      </c>
      <c r="G27">
        <v>71.178527350850601</v>
      </c>
      <c r="H27">
        <v>-5.0662966188955298</v>
      </c>
      <c r="I27">
        <v>-20.346952611377901</v>
      </c>
      <c r="J27">
        <v>0.28991383731288001</v>
      </c>
      <c r="K27">
        <v>4364.9630612192896</v>
      </c>
      <c r="L27">
        <v>4125.2878973971201</v>
      </c>
      <c r="M27">
        <v>26.244839578612201</v>
      </c>
      <c r="N27">
        <v>1.1323217477162</v>
      </c>
      <c r="O27">
        <v>42.458170681193401</v>
      </c>
      <c r="P27">
        <v>90.6914957275186</v>
      </c>
      <c r="Q27">
        <v>0.24068736825370901</v>
      </c>
    </row>
    <row r="28" spans="1:17" x14ac:dyDescent="0.3">
      <c r="A28" t="s">
        <v>86</v>
      </c>
      <c r="B28" t="s">
        <v>87</v>
      </c>
      <c r="C28" t="s">
        <v>3109</v>
      </c>
      <c r="D28" t="s">
        <v>88</v>
      </c>
      <c r="E28">
        <v>265434.35640400002</v>
      </c>
      <c r="F28">
        <v>9505</v>
      </c>
      <c r="G28">
        <v>49.854495609108803</v>
      </c>
      <c r="H28">
        <v>0.587174794587765</v>
      </c>
      <c r="I28">
        <v>4.1143696603848996</v>
      </c>
      <c r="J28">
        <v>1.3107566882615</v>
      </c>
      <c r="K28">
        <v>10379.832990131999</v>
      </c>
      <c r="L28">
        <v>9457.1801893857701</v>
      </c>
      <c r="M28">
        <v>32.987671835336499</v>
      </c>
      <c r="N28">
        <v>0.57362317601992296</v>
      </c>
      <c r="O28">
        <v>34.392425039452903</v>
      </c>
      <c r="P28">
        <v>68.528368794326198</v>
      </c>
      <c r="Q28">
        <v>0.15961069259543001</v>
      </c>
    </row>
    <row r="29" spans="1:17" x14ac:dyDescent="0.3">
      <c r="A29" t="s">
        <v>89</v>
      </c>
      <c r="B29" t="s">
        <v>90</v>
      </c>
      <c r="C29" t="s">
        <v>3114</v>
      </c>
      <c r="D29" t="s">
        <v>91</v>
      </c>
      <c r="E29">
        <v>252032.67488808499</v>
      </c>
      <c r="F29">
        <v>2183.65</v>
      </c>
      <c r="G29">
        <v>10.4178471704545</v>
      </c>
      <c r="H29">
        <v>-0.48708933963995799</v>
      </c>
      <c r="I29">
        <v>-33.598610256934101</v>
      </c>
      <c r="J29">
        <v>0.33923189648163199</v>
      </c>
      <c r="K29">
        <v>2933.7430463249698</v>
      </c>
      <c r="L29">
        <v>2983.3505574641999</v>
      </c>
      <c r="M29">
        <v>9.9837564644793595</v>
      </c>
      <c r="N29">
        <v>1.9388100338416101</v>
      </c>
      <c r="O29">
        <v>71.451468870927101</v>
      </c>
      <c r="P29">
        <v>1.4000464360343701</v>
      </c>
      <c r="Q29">
        <v>3.8265745972842997E-2</v>
      </c>
    </row>
    <row r="30" spans="1:17" x14ac:dyDescent="0.3">
      <c r="A30" t="s">
        <v>92</v>
      </c>
      <c r="B30" t="s">
        <v>93</v>
      </c>
      <c r="C30" t="s">
        <v>3104</v>
      </c>
      <c r="D30" t="s">
        <v>43</v>
      </c>
      <c r="E30">
        <v>250215.789073925</v>
      </c>
      <c r="F30">
        <v>1569.25</v>
      </c>
      <c r="G30">
        <v>-18.900194477527901</v>
      </c>
      <c r="H30">
        <v>-6.3247354876688204</v>
      </c>
      <c r="I30">
        <v>-4.48393382025428</v>
      </c>
      <c r="J30">
        <v>-3.2915959247722402</v>
      </c>
      <c r="K30">
        <v>1745.55328585553</v>
      </c>
      <c r="L30">
        <v>1684.4819463940501</v>
      </c>
      <c r="M30">
        <v>13.906130721342899</v>
      </c>
      <c r="N30">
        <v>0.58838525769748096</v>
      </c>
      <c r="O30">
        <v>29.354787318782801</v>
      </c>
      <c r="P30">
        <v>10.584545999083799</v>
      </c>
      <c r="Q30">
        <v>-5.9095695063084999E-2</v>
      </c>
    </row>
    <row r="31" spans="1:17" x14ac:dyDescent="0.3">
      <c r="A31" t="s">
        <v>94</v>
      </c>
      <c r="B31" t="s">
        <v>95</v>
      </c>
      <c r="C31" t="s">
        <v>3102</v>
      </c>
      <c r="D31" t="s">
        <v>96</v>
      </c>
      <c r="E31">
        <v>250206.77007619999</v>
      </c>
      <c r="F31">
        <v>406</v>
      </c>
      <c r="G31">
        <v>5.3265384460808098</v>
      </c>
      <c r="H31">
        <v>-10.654795068162899</v>
      </c>
      <c r="I31">
        <v>-20.896142105713999</v>
      </c>
      <c r="J31">
        <v>1.46063562461449</v>
      </c>
      <c r="K31">
        <v>460.79252993381198</v>
      </c>
      <c r="L31">
        <v>453.18078957049403</v>
      </c>
      <c r="M31">
        <v>20.867001789303401</v>
      </c>
      <c r="N31">
        <v>0.93256460859266399</v>
      </c>
      <c r="O31">
        <v>33.879310344827502</v>
      </c>
      <c r="P31">
        <v>23.460544321118999</v>
      </c>
      <c r="Q31">
        <v>0.12213041178051701</v>
      </c>
    </row>
    <row r="32" spans="1:17" x14ac:dyDescent="0.3">
      <c r="A32" t="s">
        <v>97</v>
      </c>
      <c r="B32" t="s">
        <v>98</v>
      </c>
      <c r="C32" t="s">
        <v>3115</v>
      </c>
      <c r="D32" t="s">
        <v>99</v>
      </c>
      <c r="E32">
        <v>240779.88750442499</v>
      </c>
      <c r="F32">
        <v>1114.6500000000001</v>
      </c>
      <c r="G32">
        <v>42.906932310907202</v>
      </c>
      <c r="H32">
        <v>-2.6789343283937899</v>
      </c>
      <c r="I32">
        <v>-23.192417349929801</v>
      </c>
      <c r="J32">
        <v>0.60649303413775502</v>
      </c>
      <c r="K32">
        <v>1371.71632079089</v>
      </c>
      <c r="L32">
        <v>1333.9541412224801</v>
      </c>
      <c r="M32">
        <v>16.151601646614299</v>
      </c>
      <c r="N32">
        <v>2.5292659256209702</v>
      </c>
      <c r="O32">
        <v>45.462701296371002</v>
      </c>
      <c r="P32">
        <v>41.993630573248403</v>
      </c>
      <c r="Q32">
        <v>4.5255586855725997E-2</v>
      </c>
    </row>
    <row r="33" spans="1:17" x14ac:dyDescent="0.3">
      <c r="A33" t="s">
        <v>100</v>
      </c>
      <c r="B33" t="s">
        <v>101</v>
      </c>
      <c r="C33" t="s">
        <v>3113</v>
      </c>
      <c r="D33" t="s">
        <v>102</v>
      </c>
      <c r="E33">
        <v>236522.775203325</v>
      </c>
      <c r="F33">
        <v>6641.65</v>
      </c>
      <c r="G33">
        <v>67.1368574452448</v>
      </c>
      <c r="H33">
        <v>-9.7071726296637095</v>
      </c>
      <c r="I33">
        <v>-12.465291039000601</v>
      </c>
      <c r="J33">
        <v>-5.1424609072823799E-2</v>
      </c>
      <c r="K33">
        <v>7022.1855203412997</v>
      </c>
      <c r="L33">
        <v>6384.5958400876998</v>
      </c>
      <c r="M33">
        <v>28.239606081400801</v>
      </c>
      <c r="N33">
        <v>0.77916998095755097</v>
      </c>
      <c r="O33">
        <v>22.407835402347299</v>
      </c>
      <c r="P33">
        <v>88.683238636363598</v>
      </c>
      <c r="Q33">
        <v>0.164813172526308</v>
      </c>
    </row>
    <row r="34" spans="1:17" x14ac:dyDescent="0.3">
      <c r="A34" t="s">
        <v>103</v>
      </c>
      <c r="B34" t="s">
        <v>104</v>
      </c>
      <c r="C34" t="s">
        <v>3116</v>
      </c>
      <c r="D34" t="s">
        <v>105</v>
      </c>
      <c r="E34">
        <v>235754.08320572</v>
      </c>
      <c r="F34">
        <v>3622.9</v>
      </c>
      <c r="G34">
        <v>-19.666031887448</v>
      </c>
      <c r="H34">
        <v>-1.6720953509099401</v>
      </c>
      <c r="I34">
        <v>-26.657181734363999</v>
      </c>
      <c r="J34">
        <v>-0.51089204163605495</v>
      </c>
      <c r="K34">
        <v>4274.0667739003202</v>
      </c>
      <c r="L34">
        <v>4467.3657804226305</v>
      </c>
      <c r="M34">
        <v>18.384100169188599</v>
      </c>
      <c r="N34">
        <v>0.83695734318320003</v>
      </c>
      <c r="O34">
        <v>51.393910955312002</v>
      </c>
      <c r="P34">
        <v>0.523022710561726</v>
      </c>
      <c r="Q34">
        <v>-8.0708362227802005E-2</v>
      </c>
    </row>
    <row r="35" spans="1:17" x14ac:dyDescent="0.3">
      <c r="A35" t="s">
        <v>106</v>
      </c>
      <c r="B35" t="s">
        <v>107</v>
      </c>
      <c r="C35" t="s">
        <v>3112</v>
      </c>
      <c r="D35" t="s">
        <v>108</v>
      </c>
      <c r="E35">
        <v>232787.27882085499</v>
      </c>
      <c r="F35">
        <v>2428.15</v>
      </c>
      <c r="G35">
        <v>-38.758610930719399</v>
      </c>
      <c r="H35">
        <v>-11.5957571715869</v>
      </c>
      <c r="I35">
        <v>-18.4990478764052</v>
      </c>
      <c r="J35">
        <v>0.57187341060888197</v>
      </c>
      <c r="K35">
        <v>2905.8463824506498</v>
      </c>
      <c r="L35">
        <v>3004.9394169781299</v>
      </c>
      <c r="M35">
        <v>7.72136305263321</v>
      </c>
      <c r="N35">
        <v>1.96247170973973</v>
      </c>
      <c r="O35">
        <v>40.969462347877901</v>
      </c>
      <c r="P35">
        <v>0.12989690721649699</v>
      </c>
      <c r="Q35">
        <v>-0.110826434717613</v>
      </c>
    </row>
    <row r="36" spans="1:17" x14ac:dyDescent="0.3">
      <c r="A36" t="s">
        <v>109</v>
      </c>
      <c r="B36" t="s">
        <v>110</v>
      </c>
      <c r="C36" t="s">
        <v>3116</v>
      </c>
      <c r="D36" t="s">
        <v>111</v>
      </c>
      <c r="E36">
        <v>232343.183638535</v>
      </c>
      <c r="F36">
        <v>271.36</v>
      </c>
      <c r="G36">
        <v>114.89929819776501</v>
      </c>
      <c r="H36">
        <v>10.9129127198775</v>
      </c>
      <c r="I36">
        <v>39.857275195491702</v>
      </c>
      <c r="J36">
        <v>3.6816075222732998</v>
      </c>
      <c r="K36">
        <v>259.94719971947302</v>
      </c>
      <c r="L36">
        <v>217.60738136581199</v>
      </c>
      <c r="M36">
        <v>58.844606438457802</v>
      </c>
      <c r="N36">
        <v>1.0010320483486499</v>
      </c>
      <c r="O36">
        <v>9.90934551886793</v>
      </c>
      <c r="P36">
        <v>141.208888888888</v>
      </c>
      <c r="Q36">
        <v>6.2530212311161001E-2</v>
      </c>
    </row>
    <row r="37" spans="1:17" x14ac:dyDescent="0.3">
      <c r="A37" t="s">
        <v>112</v>
      </c>
      <c r="B37" t="s">
        <v>113</v>
      </c>
      <c r="C37" t="s">
        <v>3114</v>
      </c>
      <c r="D37" t="s">
        <v>114</v>
      </c>
      <c r="E37">
        <v>230332.60165174</v>
      </c>
      <c r="F37">
        <v>944.15</v>
      </c>
      <c r="G37">
        <v>4.07847251263538</v>
      </c>
      <c r="H37">
        <v>0.42018879442476298</v>
      </c>
      <c r="I37">
        <v>-1.4019240131869899</v>
      </c>
      <c r="J37">
        <v>1.89762833494146</v>
      </c>
      <c r="K37">
        <v>966.14365590789203</v>
      </c>
      <c r="L37">
        <v>912.66911766777503</v>
      </c>
      <c r="M37">
        <v>38.559903057883098</v>
      </c>
      <c r="N37">
        <v>0.76715124052342998</v>
      </c>
      <c r="O37">
        <v>12.5880421543187</v>
      </c>
      <c r="P37">
        <v>23.944863800459402</v>
      </c>
      <c r="Q37">
        <v>3.8426697438599999E-2</v>
      </c>
    </row>
    <row r="38" spans="1:17" x14ac:dyDescent="0.3">
      <c r="A38" t="s">
        <v>115</v>
      </c>
      <c r="B38" t="s">
        <v>116</v>
      </c>
      <c r="C38" t="s">
        <v>3116</v>
      </c>
      <c r="D38" t="s">
        <v>117</v>
      </c>
      <c r="E38">
        <v>229660.896741745</v>
      </c>
      <c r="F38">
        <v>6423.85</v>
      </c>
      <c r="G38">
        <v>127.743660814579</v>
      </c>
      <c r="H38">
        <v>-12.078211430539</v>
      </c>
      <c r="I38">
        <v>33.9917314662503</v>
      </c>
      <c r="J38">
        <v>-0.74245981562045205</v>
      </c>
      <c r="K38">
        <v>7016.33089489536</v>
      </c>
      <c r="L38">
        <v>5660.2630890583396</v>
      </c>
      <c r="M38">
        <v>34.997027357517801</v>
      </c>
      <c r="N38">
        <v>1.64834605202297</v>
      </c>
      <c r="O38">
        <v>29.906520233193401</v>
      </c>
      <c r="P38">
        <v>146.50703198449699</v>
      </c>
      <c r="Q38">
        <v>0.25537652549127698</v>
      </c>
    </row>
    <row r="39" spans="1:17" x14ac:dyDescent="0.3">
      <c r="A39" t="s">
        <v>118</v>
      </c>
      <c r="B39" t="s">
        <v>119</v>
      </c>
      <c r="C39" t="s">
        <v>3106</v>
      </c>
      <c r="D39" t="s">
        <v>120</v>
      </c>
      <c r="E39">
        <v>213194.43121919999</v>
      </c>
      <c r="F39">
        <v>2211.1999999999998</v>
      </c>
      <c r="G39">
        <v>-27.1850406879377</v>
      </c>
      <c r="H39">
        <v>-0.30920840435692698</v>
      </c>
      <c r="I39">
        <v>-13.786560948476801</v>
      </c>
      <c r="J39">
        <v>-0.21589753641506201</v>
      </c>
      <c r="K39">
        <v>2379.0209938519902</v>
      </c>
      <c r="L39">
        <v>2455.5085899996202</v>
      </c>
      <c r="M39">
        <v>34.228221868279498</v>
      </c>
      <c r="N39">
        <v>0.84983384806284501</v>
      </c>
      <c r="O39">
        <v>25.633140376266201</v>
      </c>
      <c r="P39">
        <v>1.9596993590630301</v>
      </c>
      <c r="Q39">
        <v>-3.5384374694748998E-2</v>
      </c>
    </row>
    <row r="40" spans="1:17" x14ac:dyDescent="0.3">
      <c r="A40" t="s">
        <v>121</v>
      </c>
      <c r="B40" t="s">
        <v>122</v>
      </c>
      <c r="C40" t="s">
        <v>3106</v>
      </c>
      <c r="D40" t="s">
        <v>123</v>
      </c>
      <c r="E40">
        <v>211933.55497172501</v>
      </c>
      <c r="F40">
        <v>630.35</v>
      </c>
      <c r="G40">
        <v>33.819918079538702</v>
      </c>
      <c r="H40">
        <v>12.091779993986201</v>
      </c>
      <c r="I40">
        <v>0.61549618867758404</v>
      </c>
      <c r="J40">
        <v>9.9755787972286107</v>
      </c>
      <c r="K40">
        <v>603.19309213055999</v>
      </c>
      <c r="L40">
        <v>574.53386065800896</v>
      </c>
      <c r="M40">
        <v>66.266520833107904</v>
      </c>
      <c r="N40">
        <v>0.92401599218342201</v>
      </c>
      <c r="O40">
        <v>8.0542555723011002</v>
      </c>
      <c r="P40">
        <v>55.067650676506702</v>
      </c>
      <c r="Q40">
        <v>0.21570668941624099</v>
      </c>
    </row>
    <row r="41" spans="1:17" x14ac:dyDescent="0.3">
      <c r="A41" t="s">
        <v>124</v>
      </c>
      <c r="B41" t="s">
        <v>125</v>
      </c>
      <c r="C41" t="s">
        <v>3114</v>
      </c>
      <c r="D41" t="s">
        <v>126</v>
      </c>
      <c r="E41">
        <v>205794.161895</v>
      </c>
      <c r="F41">
        <v>487.05</v>
      </c>
      <c r="G41">
        <v>43.943627022200502</v>
      </c>
      <c r="H41">
        <v>0.720869276810711</v>
      </c>
      <c r="I41">
        <v>-37.941373154987701</v>
      </c>
      <c r="J41">
        <v>2.2510182475194802</v>
      </c>
      <c r="K41">
        <v>519.73126226409295</v>
      </c>
      <c r="L41">
        <v>498.298939485848</v>
      </c>
      <c r="M41">
        <v>32.7922909587205</v>
      </c>
      <c r="N41">
        <v>0.99901752114345499</v>
      </c>
      <c r="O41">
        <v>65.835129863463706</v>
      </c>
      <c r="P41">
        <v>71.134926212227597</v>
      </c>
      <c r="Q41">
        <v>3.3936714476837999E-2</v>
      </c>
    </row>
    <row r="42" spans="1:17" x14ac:dyDescent="0.3">
      <c r="A42" t="s">
        <v>127</v>
      </c>
      <c r="B42" t="s">
        <v>128</v>
      </c>
      <c r="C42" t="s">
        <v>3113</v>
      </c>
      <c r="D42" t="s">
        <v>129</v>
      </c>
      <c r="E42">
        <v>201347.857844805</v>
      </c>
      <c r="F42">
        <v>275.45</v>
      </c>
      <c r="G42">
        <v>77.282025059429998</v>
      </c>
      <c r="H42">
        <v>2.8526133909934899</v>
      </c>
      <c r="I42">
        <v>-3.1693250755445601</v>
      </c>
      <c r="J42">
        <v>-0.35715611152979798</v>
      </c>
      <c r="K42">
        <v>286.18552369255502</v>
      </c>
      <c r="L42">
        <v>261.14929797136</v>
      </c>
      <c r="M42">
        <v>33.555117395489901</v>
      </c>
      <c r="N42">
        <v>0.79418019555650199</v>
      </c>
      <c r="O42">
        <v>23.615901252495899</v>
      </c>
      <c r="P42">
        <v>100.546050236621</v>
      </c>
      <c r="Q42">
        <v>0.207649780517281</v>
      </c>
    </row>
    <row r="43" spans="1:17" x14ac:dyDescent="0.3">
      <c r="A43" t="s">
        <v>130</v>
      </c>
      <c r="B43" t="s">
        <v>131</v>
      </c>
      <c r="C43" t="s">
        <v>3104</v>
      </c>
      <c r="D43" t="s">
        <v>54</v>
      </c>
      <c r="E43">
        <v>199620.18918695999</v>
      </c>
      <c r="F43">
        <v>314.2</v>
      </c>
      <c r="G43">
        <v>26.999507527558901</v>
      </c>
      <c r="H43">
        <v>1.40345716925215</v>
      </c>
      <c r="I43">
        <v>-15.816823416455399</v>
      </c>
      <c r="J43">
        <v>4.3945721053036397</v>
      </c>
      <c r="K43">
        <v>327.36446771470497</v>
      </c>
      <c r="L43">
        <v>316.42034216711897</v>
      </c>
      <c r="M43">
        <v>45.503566971079302</v>
      </c>
      <c r="N43">
        <v>0.72932541234697501</v>
      </c>
      <c r="O43">
        <v>25.620623806492599</v>
      </c>
      <c r="P43">
        <v>45.093511891018203</v>
      </c>
    </row>
    <row r="44" spans="1:17" x14ac:dyDescent="0.3">
      <c r="A44" t="s">
        <v>132</v>
      </c>
      <c r="B44" t="s">
        <v>133</v>
      </c>
      <c r="C44" t="s">
        <v>3117</v>
      </c>
      <c r="D44" t="s">
        <v>134</v>
      </c>
      <c r="E44">
        <v>191576.74948587001</v>
      </c>
      <c r="F44">
        <v>773.95</v>
      </c>
      <c r="G44">
        <v>2.2575460397504501</v>
      </c>
      <c r="H44">
        <v>-7.0523194851617097</v>
      </c>
      <c r="I44">
        <v>-12.798984905724399</v>
      </c>
      <c r="J44">
        <v>2.1045481983582701</v>
      </c>
      <c r="K44">
        <v>820.46560594049004</v>
      </c>
      <c r="L44">
        <v>806.50262977767295</v>
      </c>
      <c r="M44">
        <v>44.398721828016001</v>
      </c>
      <c r="N44">
        <v>0.84620906618175995</v>
      </c>
      <c r="O44">
        <v>25.020996188384199</v>
      </c>
      <c r="P44">
        <v>24.981832862333398</v>
      </c>
      <c r="Q44">
        <v>0.102791606439742</v>
      </c>
    </row>
    <row r="45" spans="1:17" x14ac:dyDescent="0.3">
      <c r="A45" t="s">
        <v>135</v>
      </c>
      <c r="B45" t="s">
        <v>136</v>
      </c>
      <c r="C45" t="s">
        <v>3104</v>
      </c>
      <c r="D45" t="s">
        <v>137</v>
      </c>
      <c r="E45">
        <v>185141.52450199999</v>
      </c>
      <c r="F45">
        <v>141.66999999999999</v>
      </c>
      <c r="G45">
        <v>70.8857273655603</v>
      </c>
      <c r="H45">
        <v>3.8235895684009802</v>
      </c>
      <c r="I45">
        <v>-24.6967362022231</v>
      </c>
      <c r="J45">
        <v>3.88758689794123</v>
      </c>
      <c r="K45">
        <v>153.03562299328601</v>
      </c>
      <c r="L45">
        <v>150.80653280312299</v>
      </c>
      <c r="M45">
        <v>41.520366526840199</v>
      </c>
      <c r="N45">
        <v>0.89526921039117302</v>
      </c>
      <c r="O45">
        <v>61.643255452812802</v>
      </c>
      <c r="P45">
        <v>91.058664868509695</v>
      </c>
      <c r="Q45">
        <v>0.158339790453667</v>
      </c>
    </row>
    <row r="46" spans="1:17" x14ac:dyDescent="0.3">
      <c r="A46" t="s">
        <v>138</v>
      </c>
      <c r="B46" t="s">
        <v>139</v>
      </c>
      <c r="C46" t="s">
        <v>3102</v>
      </c>
      <c r="D46" t="s">
        <v>18</v>
      </c>
      <c r="E46">
        <v>184578.70690419199</v>
      </c>
      <c r="F46">
        <v>130.71</v>
      </c>
      <c r="G46">
        <v>13.709023549384201</v>
      </c>
      <c r="H46">
        <v>-14.219822886630199</v>
      </c>
      <c r="I46">
        <v>-25.327160935542999</v>
      </c>
      <c r="J46">
        <v>-0.96516308863845501</v>
      </c>
      <c r="K46">
        <v>153.17368267117899</v>
      </c>
      <c r="L46">
        <v>155.82173113489301</v>
      </c>
      <c r="M46">
        <v>16.3224177605662</v>
      </c>
      <c r="N46">
        <v>0.79200443797724696</v>
      </c>
      <c r="O46">
        <v>50.562313518476003</v>
      </c>
      <c r="P46">
        <v>30.254110612855001</v>
      </c>
      <c r="Q46">
        <v>5.0580325051730997E-2</v>
      </c>
    </row>
    <row r="47" spans="1:17" x14ac:dyDescent="0.3">
      <c r="A47" t="s">
        <v>140</v>
      </c>
      <c r="B47" t="s">
        <v>141</v>
      </c>
      <c r="C47" t="s">
        <v>3110</v>
      </c>
      <c r="D47" t="s">
        <v>64</v>
      </c>
      <c r="E47">
        <v>183648.14767571399</v>
      </c>
      <c r="F47">
        <v>476.15</v>
      </c>
      <c r="G47">
        <v>15.5009219915377</v>
      </c>
      <c r="H47">
        <v>-8.9843283550711597</v>
      </c>
      <c r="I47">
        <v>-33.626607514317698</v>
      </c>
      <c r="J47">
        <v>-5.9171733064706897</v>
      </c>
      <c r="K47">
        <v>605.4685909223</v>
      </c>
      <c r="L47">
        <v>605.37326542001404</v>
      </c>
      <c r="M47">
        <v>10.9574297354095</v>
      </c>
      <c r="N47">
        <v>1.96944303384083</v>
      </c>
      <c r="O47">
        <v>88.144492281843895</v>
      </c>
      <c r="P47">
        <v>25.286146559663099</v>
      </c>
      <c r="Q47">
        <v>0.14525022424796599</v>
      </c>
    </row>
    <row r="48" spans="1:17" x14ac:dyDescent="0.3">
      <c r="A48" t="s">
        <v>142</v>
      </c>
      <c r="B48" t="s">
        <v>143</v>
      </c>
      <c r="C48" t="s">
        <v>3110</v>
      </c>
      <c r="D48" t="s">
        <v>144</v>
      </c>
      <c r="E48">
        <v>181482.60100446001</v>
      </c>
      <c r="F48">
        <v>1145.7</v>
      </c>
      <c r="G48">
        <v>34.432868248038801</v>
      </c>
      <c r="H48">
        <v>-13.327877732678999</v>
      </c>
      <c r="I48">
        <v>-42.025210562561199</v>
      </c>
      <c r="J48">
        <v>-4.4111280196914597</v>
      </c>
      <c r="K48">
        <v>1676.4868332753599</v>
      </c>
      <c r="L48">
        <v>1709.8672878761399</v>
      </c>
      <c r="M48">
        <v>10.623641977994399</v>
      </c>
      <c r="N48">
        <v>1.28754592989457</v>
      </c>
      <c r="O48">
        <v>89.761717727153695</v>
      </c>
      <c r="P48">
        <v>25.901098901098901</v>
      </c>
      <c r="Q48">
        <v>1.0221145825661001E-2</v>
      </c>
    </row>
    <row r="49" spans="1:17" x14ac:dyDescent="0.3">
      <c r="A49" t="s">
        <v>145</v>
      </c>
      <c r="B49" t="s">
        <v>146</v>
      </c>
      <c r="C49" t="s">
        <v>3103</v>
      </c>
      <c r="D49" t="s">
        <v>21</v>
      </c>
      <c r="E49">
        <v>175633.47434635999</v>
      </c>
      <c r="F49">
        <v>5931.05</v>
      </c>
      <c r="G49">
        <v>-11.4030404605458</v>
      </c>
      <c r="H49">
        <v>3.4034801630631999</v>
      </c>
      <c r="I49">
        <v>21.728780225772098</v>
      </c>
      <c r="J49">
        <v>-0.46648671702234101</v>
      </c>
      <c r="K49">
        <v>5976.2702140400397</v>
      </c>
      <c r="L49">
        <v>5638.2933381072899</v>
      </c>
      <c r="M49">
        <v>51.146362044721897</v>
      </c>
      <c r="N49">
        <v>0.37668602198364598</v>
      </c>
      <c r="O49">
        <v>10.856425084934299</v>
      </c>
      <c r="P49">
        <v>31.405434746485501</v>
      </c>
      <c r="Q49">
        <v>-5.4104727544524001E-2</v>
      </c>
    </row>
    <row r="50" spans="1:17" x14ac:dyDescent="0.3">
      <c r="A50" t="s">
        <v>147</v>
      </c>
      <c r="B50" t="s">
        <v>148</v>
      </c>
      <c r="C50" t="s">
        <v>3114</v>
      </c>
      <c r="D50" t="s">
        <v>114</v>
      </c>
      <c r="E50">
        <v>175044.07926790201</v>
      </c>
      <c r="F50">
        <v>139.46</v>
      </c>
      <c r="G50">
        <v>-7.5643740922107101</v>
      </c>
      <c r="H50">
        <v>-5.7628484384468699</v>
      </c>
      <c r="I50">
        <v>-23.6549892142665</v>
      </c>
      <c r="J50">
        <v>0.46940706995952602</v>
      </c>
      <c r="K50">
        <v>151.55088245705201</v>
      </c>
      <c r="L50">
        <v>152.632217262002</v>
      </c>
      <c r="M50">
        <v>35.2934415738154</v>
      </c>
      <c r="N50">
        <v>1.15157482265501</v>
      </c>
      <c r="O50">
        <v>32.367704001147203</v>
      </c>
      <c r="P50">
        <v>11.612645058023199</v>
      </c>
      <c r="Q50">
        <v>8.4749252630439992E-3</v>
      </c>
    </row>
    <row r="51" spans="1:17" x14ac:dyDescent="0.3">
      <c r="A51" t="s">
        <v>149</v>
      </c>
      <c r="B51" t="s">
        <v>150</v>
      </c>
      <c r="C51" t="s">
        <v>3114</v>
      </c>
      <c r="D51" t="s">
        <v>151</v>
      </c>
      <c r="E51">
        <v>172870.19210736</v>
      </c>
      <c r="F51">
        <v>443.55</v>
      </c>
      <c r="G51">
        <v>66.554032355175593</v>
      </c>
      <c r="H51">
        <v>-2.85579782637127</v>
      </c>
      <c r="I51">
        <v>-13.4360744724546</v>
      </c>
      <c r="J51">
        <v>2.0207996606977598</v>
      </c>
      <c r="K51">
        <v>463.18436834013102</v>
      </c>
      <c r="L51">
        <v>413.35637575878599</v>
      </c>
      <c r="M51">
        <v>38.876012727807002</v>
      </c>
      <c r="N51">
        <v>0.81295515645163896</v>
      </c>
      <c r="O51">
        <v>18.058843422387501</v>
      </c>
      <c r="P51">
        <v>92.221018418201496</v>
      </c>
      <c r="Q51">
        <v>1.3343278932679E-2</v>
      </c>
    </row>
    <row r="52" spans="1:17" x14ac:dyDescent="0.3">
      <c r="A52" t="s">
        <v>152</v>
      </c>
      <c r="B52" t="s">
        <v>153</v>
      </c>
      <c r="C52" t="s">
        <v>3111</v>
      </c>
      <c r="D52" t="s">
        <v>69</v>
      </c>
      <c r="E52">
        <v>169942.14410948899</v>
      </c>
      <c r="F52">
        <v>2534.85</v>
      </c>
      <c r="G52">
        <v>9.3141864899196296</v>
      </c>
      <c r="H52">
        <v>-3.3348118756521599</v>
      </c>
      <c r="I52">
        <v>-3.8588846712006498E-2</v>
      </c>
      <c r="J52">
        <v>0.986548125644374</v>
      </c>
      <c r="K52">
        <v>2639.5781381066199</v>
      </c>
      <c r="L52">
        <v>2496.9222233738401</v>
      </c>
      <c r="M52">
        <v>41.0303651769309</v>
      </c>
      <c r="N52">
        <v>0.99735560433799997</v>
      </c>
      <c r="O52">
        <v>13.527427658441299</v>
      </c>
      <c r="P52">
        <v>30.814418190716999</v>
      </c>
      <c r="Q52">
        <v>4.3913542469760002E-2</v>
      </c>
    </row>
    <row r="53" spans="1:17" x14ac:dyDescent="0.3">
      <c r="A53" t="s">
        <v>154</v>
      </c>
      <c r="B53" t="s">
        <v>155</v>
      </c>
      <c r="C53" t="s">
        <v>3103</v>
      </c>
      <c r="D53" t="s">
        <v>21</v>
      </c>
      <c r="E53">
        <v>166585.80296214999</v>
      </c>
      <c r="F53">
        <v>1699.65</v>
      </c>
      <c r="G53">
        <v>23.080603282239</v>
      </c>
      <c r="H53">
        <v>3.1346702920807399</v>
      </c>
      <c r="I53">
        <v>24.738534989550001</v>
      </c>
      <c r="J53">
        <v>2.4396200464403202</v>
      </c>
      <c r="K53">
        <v>1647.1234888265999</v>
      </c>
      <c r="L53">
        <v>1483.8802506208599</v>
      </c>
      <c r="M53">
        <v>57.588273784818</v>
      </c>
      <c r="N53">
        <v>0.74591594416224904</v>
      </c>
      <c r="O53">
        <v>3.6595769717294702</v>
      </c>
      <c r="P53">
        <v>46.149877466786997</v>
      </c>
      <c r="Q53">
        <v>-1.2444059342201001E-2</v>
      </c>
    </row>
    <row r="54" spans="1:17" x14ac:dyDescent="0.3">
      <c r="A54" t="s">
        <v>156</v>
      </c>
      <c r="B54" t="s">
        <v>157</v>
      </c>
      <c r="C54" t="s">
        <v>3108</v>
      </c>
      <c r="D54" t="s">
        <v>158</v>
      </c>
      <c r="E54">
        <v>158673.22495179999</v>
      </c>
      <c r="F54">
        <v>5977.1</v>
      </c>
      <c r="G54">
        <v>40.529063096521</v>
      </c>
      <c r="H54">
        <v>2.6694578020715798</v>
      </c>
      <c r="I54">
        <v>45.168273178249699</v>
      </c>
      <c r="J54">
        <v>2.7882012454530098</v>
      </c>
      <c r="K54">
        <v>5667.8683938763697</v>
      </c>
      <c r="L54">
        <v>4824.4743082671002</v>
      </c>
      <c r="M54">
        <v>64.968590587045298</v>
      </c>
      <c r="N54">
        <v>0.76802829634929504</v>
      </c>
      <c r="O54">
        <v>4.9982432952435198</v>
      </c>
      <c r="P54">
        <v>78.420895522387994</v>
      </c>
      <c r="Q54">
        <v>6.5427602113900002E-4</v>
      </c>
    </row>
    <row r="55" spans="1:17" x14ac:dyDescent="0.3">
      <c r="A55" t="s">
        <v>159</v>
      </c>
      <c r="B55" t="s">
        <v>160</v>
      </c>
      <c r="C55" t="s">
        <v>3115</v>
      </c>
      <c r="D55" t="s">
        <v>161</v>
      </c>
      <c r="E55">
        <v>157218.55093602001</v>
      </c>
      <c r="F55">
        <v>4069.8</v>
      </c>
      <c r="G55">
        <v>36.0518909286208</v>
      </c>
      <c r="H55">
        <v>-8.1709470155735602</v>
      </c>
      <c r="I55">
        <v>-9.3369486925372307</v>
      </c>
      <c r="J55">
        <v>5.4572571613776697</v>
      </c>
      <c r="K55">
        <v>4318.7117601858299</v>
      </c>
      <c r="L55">
        <v>4049.91892374384</v>
      </c>
      <c r="M55">
        <v>53.630307255682801</v>
      </c>
      <c r="N55">
        <v>0.53297068847289797</v>
      </c>
      <c r="O55">
        <v>23.716153127917799</v>
      </c>
      <c r="P55">
        <v>58.833860203723198</v>
      </c>
      <c r="Q55">
        <v>0.100531626676288</v>
      </c>
    </row>
    <row r="56" spans="1:17" x14ac:dyDescent="0.3">
      <c r="A56" t="s">
        <v>162</v>
      </c>
      <c r="B56" t="s">
        <v>163</v>
      </c>
      <c r="C56" t="s">
        <v>3104</v>
      </c>
      <c r="D56" t="s">
        <v>137</v>
      </c>
      <c r="E56">
        <v>149610.11328960001</v>
      </c>
      <c r="F56">
        <v>453.35</v>
      </c>
      <c r="G56">
        <v>29.492209500744</v>
      </c>
      <c r="H56">
        <v>5.3634118066745398</v>
      </c>
      <c r="I56">
        <v>-7.0010111074426202</v>
      </c>
      <c r="J56">
        <v>2.6680699476646601</v>
      </c>
      <c r="K56">
        <v>472.84786766814102</v>
      </c>
      <c r="L56">
        <v>451.00234306130801</v>
      </c>
      <c r="M56">
        <v>44.659719527108699</v>
      </c>
      <c r="N56">
        <v>1.3607940428724801</v>
      </c>
      <c r="O56">
        <v>27.936472923789498</v>
      </c>
      <c r="P56">
        <v>46.454530770473198</v>
      </c>
      <c r="Q56">
        <v>0.19726911349737999</v>
      </c>
    </row>
    <row r="57" spans="1:17" x14ac:dyDescent="0.3">
      <c r="A57" t="s">
        <v>164</v>
      </c>
      <c r="B57" t="s">
        <v>165</v>
      </c>
      <c r="C57" t="s">
        <v>3118</v>
      </c>
      <c r="D57" t="s">
        <v>166</v>
      </c>
      <c r="E57">
        <v>149433.190836525</v>
      </c>
      <c r="F57">
        <v>2938.05</v>
      </c>
      <c r="G57">
        <v>2.2599659343548502</v>
      </c>
      <c r="H57">
        <v>-0.119707593219674</v>
      </c>
      <c r="I57">
        <v>-6.2038364171633198</v>
      </c>
      <c r="J57">
        <v>0.84179252674717997</v>
      </c>
      <c r="K57">
        <v>3128.9504013392202</v>
      </c>
      <c r="L57">
        <v>3023.4681957948701</v>
      </c>
      <c r="M57">
        <v>23.943865061750301</v>
      </c>
      <c r="N57">
        <v>0.56592199830867995</v>
      </c>
      <c r="O57">
        <v>16.233556270315301</v>
      </c>
      <c r="P57">
        <v>18.869985637125001</v>
      </c>
      <c r="Q57">
        <v>4.6130623460210003E-3</v>
      </c>
    </row>
    <row r="58" spans="1:17" hidden="1" x14ac:dyDescent="0.3">
      <c r="A58" t="s">
        <v>167</v>
      </c>
      <c r="B58" t="s">
        <v>168</v>
      </c>
      <c r="C58" t="s">
        <v>3119</v>
      </c>
      <c r="D58" t="s">
        <v>59</v>
      </c>
      <c r="E58">
        <v>148333.44051049999</v>
      </c>
      <c r="F58">
        <v>1825.55</v>
      </c>
      <c r="G58">
        <v>-17.467177667797898</v>
      </c>
      <c r="H58">
        <v>0.48551405965706801</v>
      </c>
      <c r="I58">
        <v>-3.3165230916591999</v>
      </c>
      <c r="J58">
        <v>5.2502277390365304</v>
      </c>
      <c r="M58">
        <v>54.919900649135798</v>
      </c>
      <c r="O58">
        <v>7.9126838487031304</v>
      </c>
      <c r="P58">
        <v>8.1166716020136107</v>
      </c>
    </row>
    <row r="59" spans="1:17" x14ac:dyDescent="0.3">
      <c r="A59" t="s">
        <v>169</v>
      </c>
      <c r="B59" t="s">
        <v>170</v>
      </c>
      <c r="C59" t="s">
        <v>3104</v>
      </c>
      <c r="D59" t="s">
        <v>43</v>
      </c>
      <c r="E59">
        <v>148097.24580003001</v>
      </c>
      <c r="F59">
        <v>1477.95</v>
      </c>
      <c r="G59">
        <v>-11.056223553207801</v>
      </c>
      <c r="H59">
        <v>-5.9098547138545703</v>
      </c>
      <c r="I59">
        <v>-0.265068764802389</v>
      </c>
      <c r="J59">
        <v>-1.21503530950828</v>
      </c>
      <c r="K59">
        <v>1665.7133632904099</v>
      </c>
      <c r="L59">
        <v>1599.6135824747801</v>
      </c>
      <c r="M59">
        <v>16.5582752918585</v>
      </c>
      <c r="N59">
        <v>1.07410202351279</v>
      </c>
      <c r="O59">
        <v>30.9922527825704</v>
      </c>
      <c r="P59">
        <v>13.0190410644643</v>
      </c>
      <c r="Q59">
        <v>2.8346649219739999E-3</v>
      </c>
    </row>
    <row r="60" spans="1:17" x14ac:dyDescent="0.3">
      <c r="A60" t="s">
        <v>171</v>
      </c>
      <c r="B60" t="s">
        <v>172</v>
      </c>
      <c r="C60" t="s">
        <v>3104</v>
      </c>
      <c r="D60" t="s">
        <v>43</v>
      </c>
      <c r="E60">
        <v>145131.01231727999</v>
      </c>
      <c r="F60">
        <v>674.4</v>
      </c>
      <c r="G60">
        <v>-16.156202773506699</v>
      </c>
      <c r="H60">
        <v>-3.2316519310687299</v>
      </c>
      <c r="I60">
        <v>15.592691299616201</v>
      </c>
      <c r="J60">
        <v>-0.17669862138332301</v>
      </c>
      <c r="K60">
        <v>707.76221989184205</v>
      </c>
      <c r="L60">
        <v>665.74667979967899</v>
      </c>
      <c r="M60">
        <v>25.866794763233202</v>
      </c>
      <c r="N60">
        <v>0.74701293703534699</v>
      </c>
      <c r="O60">
        <v>12.870699881376</v>
      </c>
      <c r="P60">
        <v>31.873289010559201</v>
      </c>
      <c r="Q60">
        <v>-4.4201877080462998E-2</v>
      </c>
    </row>
    <row r="61" spans="1:17" x14ac:dyDescent="0.3">
      <c r="A61" t="s">
        <v>173</v>
      </c>
      <c r="B61" t="s">
        <v>174</v>
      </c>
      <c r="C61" t="s">
        <v>3114</v>
      </c>
      <c r="D61" t="s">
        <v>175</v>
      </c>
      <c r="E61">
        <v>144902.556428565</v>
      </c>
      <c r="F61">
        <v>648.04999999999995</v>
      </c>
      <c r="G61">
        <v>8.2423592061561006</v>
      </c>
      <c r="H61">
        <v>-10.3232150314869</v>
      </c>
      <c r="I61">
        <v>-10.2107037334114</v>
      </c>
      <c r="J61">
        <v>2.3560311862733299</v>
      </c>
      <c r="K61">
        <v>684.56134600329494</v>
      </c>
      <c r="L61">
        <v>644.96350456300104</v>
      </c>
      <c r="M61">
        <v>43.285766061290303</v>
      </c>
      <c r="N61">
        <v>1.59977360064876</v>
      </c>
      <c r="O61">
        <v>19.226911503741999</v>
      </c>
      <c r="P61">
        <v>31.811247838909701</v>
      </c>
      <c r="Q61">
        <v>4.4020571974688998E-2</v>
      </c>
    </row>
    <row r="62" spans="1:17" x14ac:dyDescent="0.3">
      <c r="A62" t="s">
        <v>176</v>
      </c>
      <c r="B62" t="s">
        <v>177</v>
      </c>
      <c r="C62" t="s">
        <v>3113</v>
      </c>
      <c r="D62" t="s">
        <v>178</v>
      </c>
      <c r="E62">
        <v>143267.01417000001</v>
      </c>
      <c r="F62">
        <v>6760.8</v>
      </c>
      <c r="G62">
        <v>36.198665112775302</v>
      </c>
      <c r="H62">
        <v>-18.244925077226899</v>
      </c>
      <c r="I62">
        <v>-24.563359426126102</v>
      </c>
      <c r="J62">
        <v>-0.82871146001709595</v>
      </c>
      <c r="K62">
        <v>7549.3472474921</v>
      </c>
      <c r="L62">
        <v>7114.6759019132796</v>
      </c>
      <c r="M62">
        <v>32.314736467020197</v>
      </c>
      <c r="N62">
        <v>1.31484404613995</v>
      </c>
      <c r="O62">
        <v>35.3382735770914</v>
      </c>
      <c r="P62">
        <v>61.1421625293465</v>
      </c>
      <c r="Q62">
        <v>0.15089510642651399</v>
      </c>
    </row>
    <row r="63" spans="1:17" x14ac:dyDescent="0.3">
      <c r="A63" t="s">
        <v>179</v>
      </c>
      <c r="B63" t="s">
        <v>180</v>
      </c>
      <c r="C63" t="s">
        <v>3109</v>
      </c>
      <c r="D63" t="s">
        <v>181</v>
      </c>
      <c r="E63">
        <v>133834.2082966</v>
      </c>
      <c r="F63">
        <v>4882.1000000000004</v>
      </c>
      <c r="G63">
        <v>11.139576568190099</v>
      </c>
      <c r="H63">
        <v>9.1275046745402904</v>
      </c>
      <c r="I63">
        <v>0.83224138831559002</v>
      </c>
      <c r="J63">
        <v>5.8667923957868098</v>
      </c>
      <c r="K63">
        <v>4813.53405062809</v>
      </c>
      <c r="L63">
        <v>4556.2228379619301</v>
      </c>
      <c r="M63">
        <v>54.077647722569303</v>
      </c>
      <c r="N63">
        <v>1.1954148280612999</v>
      </c>
      <c r="O63">
        <v>4.5656582208475696</v>
      </c>
      <c r="P63">
        <v>37.043326923886603</v>
      </c>
      <c r="Q63">
        <v>9.4146716309249007E-2</v>
      </c>
    </row>
    <row r="64" spans="1:17" x14ac:dyDescent="0.3">
      <c r="A64" t="s">
        <v>182</v>
      </c>
      <c r="B64" t="s">
        <v>183</v>
      </c>
      <c r="C64" t="s">
        <v>3110</v>
      </c>
      <c r="D64" t="s">
        <v>75</v>
      </c>
      <c r="E64">
        <v>130385.83021533499</v>
      </c>
      <c r="F64">
        <v>408.1</v>
      </c>
      <c r="G64">
        <v>37.350138878218203</v>
      </c>
      <c r="H64">
        <v>-4.9639134575554396</v>
      </c>
      <c r="I64">
        <v>-11.250491094239999</v>
      </c>
      <c r="J64">
        <v>2.34473569426686</v>
      </c>
      <c r="K64">
        <v>436.06894193090397</v>
      </c>
      <c r="L64">
        <v>411.24751227416402</v>
      </c>
      <c r="M64">
        <v>35.160462930999998</v>
      </c>
      <c r="N64">
        <v>0.76904609189988504</v>
      </c>
      <c r="O64">
        <v>21.257044841950499</v>
      </c>
      <c r="P64">
        <v>58.762886597938099</v>
      </c>
      <c r="Q64">
        <v>7.0736668588396001E-2</v>
      </c>
    </row>
    <row r="65" spans="1:17" x14ac:dyDescent="0.3">
      <c r="A65" t="s">
        <v>184</v>
      </c>
      <c r="B65" t="s">
        <v>185</v>
      </c>
      <c r="C65" t="s">
        <v>3104</v>
      </c>
      <c r="D65" t="s">
        <v>137</v>
      </c>
      <c r="E65">
        <v>129278.13228000001</v>
      </c>
      <c r="F65">
        <v>490.95</v>
      </c>
      <c r="G65">
        <v>34.316700738952697</v>
      </c>
      <c r="H65">
        <v>0.11430266024355699</v>
      </c>
      <c r="I65">
        <v>-13.882113885314901</v>
      </c>
      <c r="J65">
        <v>2.0709090904546099</v>
      </c>
      <c r="K65">
        <v>534.70477313933497</v>
      </c>
      <c r="L65">
        <v>507.37518486951399</v>
      </c>
      <c r="M65">
        <v>34.964173239183999</v>
      </c>
      <c r="N65">
        <v>1.11626534724215</v>
      </c>
      <c r="O65">
        <v>33.211121295447597</v>
      </c>
      <c r="P65">
        <v>47.943347898146698</v>
      </c>
      <c r="Q65">
        <v>0.19994613272230199</v>
      </c>
    </row>
    <row r="66" spans="1:17" x14ac:dyDescent="0.3">
      <c r="A66" t="s">
        <v>186</v>
      </c>
      <c r="B66" t="s">
        <v>187</v>
      </c>
      <c r="C66" t="s">
        <v>3102</v>
      </c>
      <c r="D66" t="s">
        <v>188</v>
      </c>
      <c r="E66">
        <v>123809.12627769</v>
      </c>
      <c r="F66">
        <v>188.3</v>
      </c>
      <c r="G66">
        <v>31.3760210757574</v>
      </c>
      <c r="H66">
        <v>-10.710113800818799</v>
      </c>
      <c r="I66">
        <v>-11.430001874976</v>
      </c>
      <c r="J66">
        <v>-0.81519590504912098</v>
      </c>
      <c r="K66">
        <v>210.54130059665701</v>
      </c>
      <c r="L66">
        <v>202.123178033736</v>
      </c>
      <c r="M66">
        <v>30.612341038141299</v>
      </c>
      <c r="N66">
        <v>1.0085455202926901</v>
      </c>
      <c r="O66">
        <v>30.801911842804</v>
      </c>
      <c r="P66">
        <v>53.213995117982101</v>
      </c>
      <c r="Q66">
        <v>9.2497004248630998E-2</v>
      </c>
    </row>
    <row r="67" spans="1:17" x14ac:dyDescent="0.3">
      <c r="A67" t="s">
        <v>189</v>
      </c>
      <c r="B67" t="s">
        <v>190</v>
      </c>
      <c r="C67" t="s">
        <v>3117</v>
      </c>
      <c r="D67" t="s">
        <v>134</v>
      </c>
      <c r="E67">
        <v>122863.82337768</v>
      </c>
      <c r="F67">
        <v>1232.7</v>
      </c>
      <c r="G67">
        <v>28.212250287181998</v>
      </c>
      <c r="H67">
        <v>13.4574883374188</v>
      </c>
      <c r="I67">
        <v>-4.4482174803603103</v>
      </c>
      <c r="J67">
        <v>6.0744726633665396</v>
      </c>
      <c r="K67">
        <v>1215.8115886297601</v>
      </c>
      <c r="L67">
        <v>1194.1887475630001</v>
      </c>
      <c r="M67">
        <v>56.021621526232003</v>
      </c>
      <c r="N67">
        <v>1.2413461997323401</v>
      </c>
      <c r="O67">
        <v>33.848462724101502</v>
      </c>
      <c r="P67">
        <v>46.193074003794997</v>
      </c>
      <c r="Q67">
        <v>6.3721649126142005E-2</v>
      </c>
    </row>
    <row r="68" spans="1:17" x14ac:dyDescent="0.3">
      <c r="A68" t="s">
        <v>191</v>
      </c>
      <c r="B68" t="s">
        <v>192</v>
      </c>
      <c r="C68" t="s">
        <v>3102</v>
      </c>
      <c r="D68" t="s">
        <v>18</v>
      </c>
      <c r="E68">
        <v>122519.39498112</v>
      </c>
      <c r="F68">
        <v>282.39999999999998</v>
      </c>
      <c r="G68">
        <v>30.168135859815401</v>
      </c>
      <c r="H68">
        <v>-10.5273965156229</v>
      </c>
      <c r="I68">
        <v>-15.9416546815656</v>
      </c>
      <c r="J68">
        <v>-5.16137312391976</v>
      </c>
      <c r="K68">
        <v>320.988063558747</v>
      </c>
      <c r="L68">
        <v>305.82043329947697</v>
      </c>
      <c r="M68">
        <v>17.148965741196299</v>
      </c>
      <c r="N68">
        <v>0.74118830372437805</v>
      </c>
      <c r="O68">
        <v>33.144475920679902</v>
      </c>
      <c r="P68">
        <v>46.094154164511103</v>
      </c>
      <c r="Q68">
        <v>3.5515790691172E-2</v>
      </c>
    </row>
    <row r="69" spans="1:17" x14ac:dyDescent="0.3">
      <c r="A69" t="s">
        <v>193</v>
      </c>
      <c r="B69" t="s">
        <v>194</v>
      </c>
      <c r="C69" t="s">
        <v>3110</v>
      </c>
      <c r="D69" t="s">
        <v>64</v>
      </c>
      <c r="E69">
        <v>122007.029719935</v>
      </c>
      <c r="F69">
        <v>699.15</v>
      </c>
      <c r="G69">
        <v>59.269961868857898</v>
      </c>
      <c r="H69">
        <v>8.5700404324393897</v>
      </c>
      <c r="I69">
        <v>12.12896085163</v>
      </c>
      <c r="J69">
        <v>-2.48022681771078</v>
      </c>
      <c r="K69">
        <v>705.27511420543703</v>
      </c>
      <c r="L69">
        <v>637.90399285386798</v>
      </c>
      <c r="M69">
        <v>45.109429239085799</v>
      </c>
      <c r="N69">
        <v>1.3377529664557199</v>
      </c>
      <c r="O69">
        <v>15.1255095473074</v>
      </c>
      <c r="P69">
        <v>75.820445115050902</v>
      </c>
      <c r="Q69">
        <v>8.8227736250700003E-2</v>
      </c>
    </row>
    <row r="70" spans="1:17" x14ac:dyDescent="0.3">
      <c r="A70" t="s">
        <v>195</v>
      </c>
      <c r="B70" t="s">
        <v>196</v>
      </c>
      <c r="C70" t="s">
        <v>3106</v>
      </c>
      <c r="D70" t="s">
        <v>197</v>
      </c>
      <c r="E70">
        <v>120581.934925889</v>
      </c>
      <c r="F70">
        <v>1178.7</v>
      </c>
      <c r="G70">
        <v>0.44894506268442302</v>
      </c>
      <c r="H70">
        <v>-5.4613852768356104</v>
      </c>
      <c r="I70">
        <v>-11.765741123918399</v>
      </c>
      <c r="J70">
        <v>0.89504467424296996</v>
      </c>
      <c r="K70">
        <v>1304.8119357410901</v>
      </c>
      <c r="L70">
        <v>1302.11371037954</v>
      </c>
      <c r="M70">
        <v>24.876296574108999</v>
      </c>
      <c r="N70">
        <v>1.17187912063896</v>
      </c>
      <c r="O70">
        <v>30.809366250954401</v>
      </c>
      <c r="P70">
        <v>18.6471387588706</v>
      </c>
      <c r="Q70">
        <v>8.8097696929170001E-3</v>
      </c>
    </row>
    <row r="71" spans="1:17" x14ac:dyDescent="0.3">
      <c r="A71" t="s">
        <v>198</v>
      </c>
      <c r="B71" t="s">
        <v>199</v>
      </c>
      <c r="C71" t="s">
        <v>3111</v>
      </c>
      <c r="D71" t="s">
        <v>69</v>
      </c>
      <c r="E71">
        <v>119252.12318737</v>
      </c>
      <c r="F71">
        <v>484.15</v>
      </c>
      <c r="G71">
        <v>12.770783907702</v>
      </c>
      <c r="H71">
        <v>1.1419634922075901</v>
      </c>
      <c r="I71">
        <v>-27.001124494365001</v>
      </c>
      <c r="J71">
        <v>1.42697459357892</v>
      </c>
      <c r="K71">
        <v>582.30184427877703</v>
      </c>
      <c r="L71">
        <v>591.76627796890102</v>
      </c>
      <c r="M71">
        <v>11.921830338228601</v>
      </c>
      <c r="N71">
        <v>1.5479618580280401</v>
      </c>
      <c r="O71">
        <v>46.018795827739297</v>
      </c>
      <c r="P71">
        <v>18.489965736661699</v>
      </c>
      <c r="Q71">
        <v>1.7270132213243E-2</v>
      </c>
    </row>
    <row r="72" spans="1:17" x14ac:dyDescent="0.3">
      <c r="A72" t="s">
        <v>200</v>
      </c>
      <c r="B72" t="s">
        <v>201</v>
      </c>
      <c r="C72" t="s">
        <v>3108</v>
      </c>
      <c r="D72" t="s">
        <v>51</v>
      </c>
      <c r="E72">
        <v>118355.61304739999</v>
      </c>
      <c r="F72">
        <v>1465.5</v>
      </c>
      <c r="G72">
        <v>-0.60902907835565401</v>
      </c>
      <c r="H72">
        <v>0.41793915495262501</v>
      </c>
      <c r="I72">
        <v>-2.0349761233793902</v>
      </c>
      <c r="J72">
        <v>-1.16236825406865</v>
      </c>
      <c r="K72">
        <v>1554.64893164097</v>
      </c>
      <c r="L72">
        <v>1489.4421080427501</v>
      </c>
      <c r="M72">
        <v>30.8327042291411</v>
      </c>
      <c r="N72">
        <v>0.85546833820556201</v>
      </c>
      <c r="O72">
        <v>16.141248720573099</v>
      </c>
      <c r="P72">
        <v>25.842600145979102</v>
      </c>
      <c r="Q72">
        <v>3.3956966446041001E-2</v>
      </c>
    </row>
    <row r="73" spans="1:17" x14ac:dyDescent="0.3">
      <c r="A73" t="s">
        <v>202</v>
      </c>
      <c r="B73" t="s">
        <v>203</v>
      </c>
      <c r="C73" t="s">
        <v>3104</v>
      </c>
      <c r="D73" t="s">
        <v>34</v>
      </c>
      <c r="E73">
        <v>118165.62579015001</v>
      </c>
      <c r="F73">
        <v>228.5</v>
      </c>
      <c r="G73">
        <v>3.1472276426754102</v>
      </c>
      <c r="H73">
        <v>1.23192674007286</v>
      </c>
      <c r="I73">
        <v>-17.579487903776101</v>
      </c>
      <c r="J73">
        <v>-2.1691987366369498</v>
      </c>
      <c r="K73">
        <v>247.217213949789</v>
      </c>
      <c r="L73">
        <v>246.178878585718</v>
      </c>
      <c r="M73">
        <v>20.4737537279637</v>
      </c>
      <c r="N73">
        <v>1.01972095776496</v>
      </c>
      <c r="O73">
        <v>31.159737417943099</v>
      </c>
      <c r="P73">
        <v>18.547341115434499</v>
      </c>
      <c r="Q73">
        <v>0.125053208089806</v>
      </c>
    </row>
    <row r="74" spans="1:17" x14ac:dyDescent="0.3">
      <c r="A74" t="s">
        <v>204</v>
      </c>
      <c r="B74" t="s">
        <v>205</v>
      </c>
      <c r="C74" t="s">
        <v>3104</v>
      </c>
      <c r="D74" t="s">
        <v>206</v>
      </c>
      <c r="E74">
        <v>115978.41030345</v>
      </c>
      <c r="F74">
        <v>10420.950000000001</v>
      </c>
      <c r="G74">
        <v>25.659980779976699</v>
      </c>
      <c r="H74">
        <v>7.87732308839864</v>
      </c>
      <c r="I74">
        <v>24.2695531939445</v>
      </c>
      <c r="J74">
        <v>2.4558204386756102</v>
      </c>
      <c r="K74">
        <v>10408.0025019077</v>
      </c>
      <c r="L74">
        <v>9387.9468729720793</v>
      </c>
      <c r="M74">
        <v>42.830261373699003</v>
      </c>
      <c r="N74">
        <v>0.72213065496547901</v>
      </c>
      <c r="O74">
        <v>8.9152140639768795</v>
      </c>
      <c r="P74">
        <v>44.534674063800203</v>
      </c>
      <c r="Q74">
        <v>8.7846348102287003E-2</v>
      </c>
    </row>
    <row r="75" spans="1:17" x14ac:dyDescent="0.3">
      <c r="A75" t="s">
        <v>207</v>
      </c>
      <c r="B75" t="s">
        <v>208</v>
      </c>
      <c r="C75" t="s">
        <v>3106</v>
      </c>
      <c r="D75" t="s">
        <v>120</v>
      </c>
      <c r="E75">
        <v>115697.47295916</v>
      </c>
      <c r="F75">
        <v>4803.3500000000004</v>
      </c>
      <c r="G75">
        <v>-13.922202900252399</v>
      </c>
      <c r="H75">
        <v>-10.922653324867801</v>
      </c>
      <c r="I75">
        <v>-10.880728595460701</v>
      </c>
      <c r="J75">
        <v>-1.9740980241163</v>
      </c>
      <c r="K75">
        <v>5646.1549656445204</v>
      </c>
      <c r="L75">
        <v>5478.8220364008002</v>
      </c>
      <c r="M75">
        <v>13.142897756202</v>
      </c>
      <c r="N75">
        <v>2.1367331360753501</v>
      </c>
      <c r="O75">
        <v>34.6955770451872</v>
      </c>
      <c r="P75">
        <v>3.8337656722870799</v>
      </c>
      <c r="Q75">
        <v>9.3089607760670004E-3</v>
      </c>
    </row>
    <row r="76" spans="1:17" x14ac:dyDescent="0.3">
      <c r="A76" t="s">
        <v>209</v>
      </c>
      <c r="B76" t="s">
        <v>210</v>
      </c>
      <c r="C76" t="s">
        <v>3109</v>
      </c>
      <c r="D76" t="s">
        <v>211</v>
      </c>
      <c r="E76">
        <v>113875.399364328</v>
      </c>
      <c r="F76">
        <v>161.84</v>
      </c>
      <c r="G76">
        <v>68.819717198274205</v>
      </c>
      <c r="H76">
        <v>-13.6673161117043</v>
      </c>
      <c r="I76">
        <v>19.3352053686523</v>
      </c>
      <c r="J76">
        <v>3.3701653111213101</v>
      </c>
      <c r="K76">
        <v>186.69746401834601</v>
      </c>
      <c r="L76">
        <v>166.217155420598</v>
      </c>
      <c r="M76">
        <v>25.108754129806002</v>
      </c>
      <c r="N76">
        <v>1.12850643340155</v>
      </c>
      <c r="O76">
        <v>34.076866040533801</v>
      </c>
      <c r="P76">
        <v>86.451612903225794</v>
      </c>
      <c r="Q76">
        <v>2.2950371105641999E-2</v>
      </c>
    </row>
    <row r="77" spans="1:17" x14ac:dyDescent="0.3">
      <c r="A77" t="s">
        <v>212</v>
      </c>
      <c r="B77" t="s">
        <v>213</v>
      </c>
      <c r="C77" t="s">
        <v>3109</v>
      </c>
      <c r="D77" t="s">
        <v>88</v>
      </c>
      <c r="E77">
        <v>113388.34714832999</v>
      </c>
      <c r="F77">
        <v>2429.25</v>
      </c>
      <c r="G77">
        <v>22.826925735304801</v>
      </c>
      <c r="H77">
        <v>-4.7494927463321899</v>
      </c>
      <c r="I77">
        <v>9.0356414801445393</v>
      </c>
      <c r="J77">
        <v>3.05454232228763</v>
      </c>
      <c r="K77">
        <v>2577.5490168042402</v>
      </c>
      <c r="L77">
        <v>2372.4171094692701</v>
      </c>
      <c r="M77">
        <v>33.091943876265397</v>
      </c>
      <c r="N77">
        <v>0.56243860168929505</v>
      </c>
      <c r="O77">
        <v>21.7659771534424</v>
      </c>
      <c r="P77">
        <v>41.601818658739099</v>
      </c>
      <c r="Q77">
        <v>0.206285136421406</v>
      </c>
    </row>
    <row r="78" spans="1:17" x14ac:dyDescent="0.3">
      <c r="A78" t="s">
        <v>214</v>
      </c>
      <c r="B78" t="s">
        <v>215</v>
      </c>
      <c r="C78" t="s">
        <v>3116</v>
      </c>
      <c r="D78" t="s">
        <v>216</v>
      </c>
      <c r="E78">
        <v>111995.64762036</v>
      </c>
      <c r="F78">
        <v>786.8</v>
      </c>
      <c r="G78">
        <v>61.154769076858997</v>
      </c>
      <c r="H78">
        <v>14.4052495528094</v>
      </c>
      <c r="I78">
        <v>34.597718896664396</v>
      </c>
      <c r="J78">
        <v>6.3716377426745501</v>
      </c>
      <c r="K78">
        <v>692.82439739977099</v>
      </c>
      <c r="L78">
        <v>614.00254139929302</v>
      </c>
      <c r="M78">
        <v>79.494390449752402</v>
      </c>
      <c r="N78">
        <v>2.1821363832628999</v>
      </c>
      <c r="O78">
        <v>1.20106761565836</v>
      </c>
      <c r="P78">
        <v>90.370191144447105</v>
      </c>
      <c r="Q78">
        <v>0.22647061579262501</v>
      </c>
    </row>
    <row r="79" spans="1:17" x14ac:dyDescent="0.3">
      <c r="A79" t="s">
        <v>217</v>
      </c>
      <c r="B79" t="s">
        <v>218</v>
      </c>
      <c r="C79" t="s">
        <v>3104</v>
      </c>
      <c r="D79" t="s">
        <v>34</v>
      </c>
      <c r="E79">
        <v>110757.494273715</v>
      </c>
      <c r="F79">
        <v>96.37</v>
      </c>
      <c r="G79">
        <v>11.1971154327827</v>
      </c>
      <c r="H79">
        <v>3.0179452987232298</v>
      </c>
      <c r="I79">
        <v>-27.401429428007901</v>
      </c>
      <c r="J79">
        <v>0.116887966590895</v>
      </c>
      <c r="K79">
        <v>104.691533388594</v>
      </c>
      <c r="L79">
        <v>108.317126620552</v>
      </c>
      <c r="M79">
        <v>29.905585252207601</v>
      </c>
      <c r="N79">
        <v>0.92097485283200298</v>
      </c>
      <c r="O79">
        <v>48.282660579018298</v>
      </c>
      <c r="P79">
        <v>27.4735449735449</v>
      </c>
      <c r="Q79">
        <v>0.112722029468246</v>
      </c>
    </row>
    <row r="80" spans="1:17" x14ac:dyDescent="0.3">
      <c r="A80" t="s">
        <v>219</v>
      </c>
      <c r="B80" t="s">
        <v>220</v>
      </c>
      <c r="C80" t="s">
        <v>3113</v>
      </c>
      <c r="D80" t="s">
        <v>178</v>
      </c>
      <c r="E80">
        <v>108724.20332622</v>
      </c>
      <c r="F80">
        <v>711.3</v>
      </c>
      <c r="G80">
        <v>65.610250111868893</v>
      </c>
      <c r="H80">
        <v>-7.37377541778545</v>
      </c>
      <c r="I80">
        <v>6.9785659457345401</v>
      </c>
      <c r="J80">
        <v>4.0104792847294899</v>
      </c>
      <c r="K80">
        <v>733.10023382764098</v>
      </c>
      <c r="L80">
        <v>650.65961471149899</v>
      </c>
      <c r="M80">
        <v>46.5850881499384</v>
      </c>
      <c r="N80">
        <v>0.64634849850746601</v>
      </c>
      <c r="O80">
        <v>22.972023056375601</v>
      </c>
      <c r="P80">
        <v>84.2746113989637</v>
      </c>
      <c r="Q80">
        <v>0.19000630119589201</v>
      </c>
    </row>
    <row r="81" spans="1:17" x14ac:dyDescent="0.3">
      <c r="A81" t="s">
        <v>221</v>
      </c>
      <c r="B81" t="s">
        <v>222</v>
      </c>
      <c r="C81" t="s">
        <v>3106</v>
      </c>
      <c r="D81" t="s">
        <v>223</v>
      </c>
      <c r="E81">
        <v>108597.119107165</v>
      </c>
      <c r="F81">
        <v>1487.4</v>
      </c>
      <c r="G81">
        <v>23.212407705235901</v>
      </c>
      <c r="H81">
        <v>3.2746316931643999</v>
      </c>
      <c r="I81">
        <v>23.3761232965917</v>
      </c>
      <c r="J81">
        <v>4.4247479605903104</v>
      </c>
      <c r="K81">
        <v>1475.6637199184599</v>
      </c>
      <c r="L81">
        <v>1335.11885514548</v>
      </c>
      <c r="M81">
        <v>63.2275198418141</v>
      </c>
      <c r="N81">
        <v>0.91582059188313103</v>
      </c>
      <c r="O81">
        <v>10.7637488234503</v>
      </c>
      <c r="P81">
        <v>44.120924373819101</v>
      </c>
      <c r="Q81">
        <v>6.2603037708548998E-2</v>
      </c>
    </row>
    <row r="82" spans="1:17" x14ac:dyDescent="0.3">
      <c r="A82" t="s">
        <v>224</v>
      </c>
      <c r="B82" t="s">
        <v>225</v>
      </c>
      <c r="C82" t="s">
        <v>3104</v>
      </c>
      <c r="D82" t="s">
        <v>54</v>
      </c>
      <c r="E82">
        <v>105372.0331117</v>
      </c>
      <c r="F82">
        <v>2802.2</v>
      </c>
      <c r="G82">
        <v>23.220353178176101</v>
      </c>
      <c r="H82">
        <v>-10.072040526174501</v>
      </c>
      <c r="I82">
        <v>14.430852553252</v>
      </c>
      <c r="J82">
        <v>-0.204717626799643</v>
      </c>
      <c r="K82">
        <v>3140.0852692272501</v>
      </c>
      <c r="L82">
        <v>2821.4311753782199</v>
      </c>
      <c r="M82">
        <v>19.299214856444099</v>
      </c>
      <c r="N82">
        <v>0.84863197414455205</v>
      </c>
      <c r="O82">
        <v>30.335093854828301</v>
      </c>
      <c r="P82">
        <v>44.850223566204001</v>
      </c>
      <c r="Q82">
        <v>8.2485791140469999E-2</v>
      </c>
    </row>
    <row r="83" spans="1:17" x14ac:dyDescent="0.3">
      <c r="A83" t="s">
        <v>226</v>
      </c>
      <c r="B83" t="s">
        <v>227</v>
      </c>
      <c r="C83" t="s">
        <v>3108</v>
      </c>
      <c r="D83" t="s">
        <v>51</v>
      </c>
      <c r="E83">
        <v>104984.08326080001</v>
      </c>
      <c r="F83">
        <v>3094.85</v>
      </c>
      <c r="G83">
        <v>27.979855164767699</v>
      </c>
      <c r="H83">
        <v>-3.7782218666371001</v>
      </c>
      <c r="I83">
        <v>11.7627541052032</v>
      </c>
      <c r="J83">
        <v>9.6442925239774796E-2</v>
      </c>
      <c r="K83">
        <v>3273.9727063639798</v>
      </c>
      <c r="L83">
        <v>2967.93053530507</v>
      </c>
      <c r="M83">
        <v>31.4258045892505</v>
      </c>
      <c r="N83">
        <v>0.62349998529841</v>
      </c>
      <c r="O83">
        <v>16.021778115255898</v>
      </c>
      <c r="P83">
        <v>52.779286172680997</v>
      </c>
      <c r="Q83">
        <v>9.7510461815855001E-2</v>
      </c>
    </row>
    <row r="84" spans="1:17" hidden="1" x14ac:dyDescent="0.3">
      <c r="A84" t="s">
        <v>228</v>
      </c>
      <c r="B84" t="s">
        <v>229</v>
      </c>
      <c r="C84" t="s">
        <v>3119</v>
      </c>
      <c r="D84" t="s">
        <v>54</v>
      </c>
      <c r="E84">
        <v>104801.398085383</v>
      </c>
      <c r="F84">
        <v>125.84</v>
      </c>
      <c r="G84">
        <v>-40.748952550056501</v>
      </c>
      <c r="H84">
        <v>-3.6635513224246101</v>
      </c>
      <c r="I84">
        <v>-27.376851368936201</v>
      </c>
      <c r="J84">
        <v>-0.96475128604862304</v>
      </c>
      <c r="M84">
        <v>23.0872422005522</v>
      </c>
      <c r="O84">
        <v>49.793388429752</v>
      </c>
      <c r="P84">
        <v>0.34287536879036201</v>
      </c>
    </row>
    <row r="85" spans="1:17" x14ac:dyDescent="0.3">
      <c r="A85" t="s">
        <v>230</v>
      </c>
      <c r="B85" t="s">
        <v>231</v>
      </c>
      <c r="C85" t="s">
        <v>3112</v>
      </c>
      <c r="D85" t="s">
        <v>232</v>
      </c>
      <c r="E85">
        <v>102573.93677252</v>
      </c>
      <c r="F85">
        <v>1636.1</v>
      </c>
      <c r="G85">
        <v>7.6709276749357302</v>
      </c>
      <c r="H85">
        <v>-6.1063266338612801</v>
      </c>
      <c r="I85">
        <v>-16.003911211273099</v>
      </c>
      <c r="J85">
        <v>1.8665072504665601</v>
      </c>
      <c r="K85">
        <v>1767.7100694113101</v>
      </c>
      <c r="L85">
        <v>1721.8364773494</v>
      </c>
      <c r="M85">
        <v>41.340252494730201</v>
      </c>
      <c r="N85">
        <v>0.70362109954930696</v>
      </c>
      <c r="O85">
        <v>28.7207383411771</v>
      </c>
      <c r="P85">
        <v>28.246129727611201</v>
      </c>
      <c r="Q85">
        <v>-4.1430738439869998E-3</v>
      </c>
    </row>
    <row r="86" spans="1:17" x14ac:dyDescent="0.3">
      <c r="A86" t="s">
        <v>233</v>
      </c>
      <c r="B86" t="s">
        <v>234</v>
      </c>
      <c r="C86" t="s">
        <v>3108</v>
      </c>
      <c r="D86" t="s">
        <v>51</v>
      </c>
      <c r="E86">
        <v>102515.417939369</v>
      </c>
      <c r="F86">
        <v>2558.65</v>
      </c>
      <c r="G86">
        <v>14.2199671713919</v>
      </c>
      <c r="H86">
        <v>3.4440528584330399</v>
      </c>
      <c r="I86">
        <v>19.0793943342949</v>
      </c>
      <c r="J86">
        <v>1.42381922063057</v>
      </c>
      <c r="K86">
        <v>2565.1320534532101</v>
      </c>
      <c r="L86">
        <v>2303.94825092562</v>
      </c>
      <c r="M86">
        <v>38.697828492275598</v>
      </c>
      <c r="N86">
        <v>0.56187941800470698</v>
      </c>
      <c r="O86">
        <v>12.3248588122642</v>
      </c>
      <c r="P86">
        <v>40.507962657880199</v>
      </c>
    </row>
    <row r="87" spans="1:17" x14ac:dyDescent="0.3">
      <c r="A87" t="s">
        <v>235</v>
      </c>
      <c r="B87" t="s">
        <v>236</v>
      </c>
      <c r="C87" t="s">
        <v>3104</v>
      </c>
      <c r="D87" t="s">
        <v>54</v>
      </c>
      <c r="E87">
        <v>101295.3670578</v>
      </c>
      <c r="F87">
        <v>1204.9000000000001</v>
      </c>
      <c r="G87">
        <v>-6.0560051387234299</v>
      </c>
      <c r="H87">
        <v>-10.1401381980604</v>
      </c>
      <c r="I87">
        <v>-10.4174744749235</v>
      </c>
      <c r="J87">
        <v>3.3494055512795899</v>
      </c>
      <c r="K87">
        <v>1367.82882445786</v>
      </c>
      <c r="L87">
        <v>1331.1292597470999</v>
      </c>
      <c r="M87">
        <v>30.070387980322302</v>
      </c>
      <c r="N87">
        <v>0.91803420425821702</v>
      </c>
      <c r="O87">
        <v>37.106813843472402</v>
      </c>
      <c r="P87">
        <v>19.155458860759399</v>
      </c>
      <c r="Q87">
        <v>0.10288812791713001</v>
      </c>
    </row>
    <row r="88" spans="1:17" x14ac:dyDescent="0.3">
      <c r="A88" t="s">
        <v>237</v>
      </c>
      <c r="B88" t="s">
        <v>238</v>
      </c>
      <c r="C88" t="s">
        <v>3109</v>
      </c>
      <c r="D88" t="s">
        <v>211</v>
      </c>
      <c r="E88">
        <v>100598.9718668</v>
      </c>
      <c r="F88">
        <v>34108.699999999997</v>
      </c>
      <c r="G88">
        <v>47.537235208459101</v>
      </c>
      <c r="H88">
        <v>-1.0378702229991601</v>
      </c>
      <c r="I88">
        <v>6.8012081167686604</v>
      </c>
      <c r="J88">
        <v>3.1341559695356702</v>
      </c>
      <c r="K88">
        <v>35243.968007900097</v>
      </c>
      <c r="L88">
        <v>31849.3825607207</v>
      </c>
      <c r="M88">
        <v>40.233944634971799</v>
      </c>
      <c r="N88">
        <v>1.0163336066570099</v>
      </c>
      <c r="O88">
        <v>14.600673728403599</v>
      </c>
      <c r="P88">
        <v>65.736720756266294</v>
      </c>
      <c r="Q88">
        <v>0.12539014680947499</v>
      </c>
    </row>
    <row r="89" spans="1:17" x14ac:dyDescent="0.3">
      <c r="A89" t="s">
        <v>239</v>
      </c>
      <c r="B89" t="s">
        <v>240</v>
      </c>
      <c r="C89" t="s">
        <v>3108</v>
      </c>
      <c r="D89" t="s">
        <v>51</v>
      </c>
      <c r="E89">
        <v>99578.172735600005</v>
      </c>
      <c r="F89">
        <v>1195.3499999999999</v>
      </c>
      <c r="G89">
        <v>-10.5752702927411</v>
      </c>
      <c r="H89">
        <v>-4.4385429205025497</v>
      </c>
      <c r="I89">
        <v>-0.235960680677166</v>
      </c>
      <c r="J89">
        <v>-2.06559616219291</v>
      </c>
      <c r="K89">
        <v>1294.61282882204</v>
      </c>
      <c r="L89">
        <v>1265.2837177404001</v>
      </c>
      <c r="M89">
        <v>27.114624899680798</v>
      </c>
      <c r="N89">
        <v>0.89578847911062398</v>
      </c>
      <c r="O89">
        <v>18.9183084452252</v>
      </c>
      <c r="P89">
        <v>11.2988826815642</v>
      </c>
      <c r="Q89">
        <v>-6.0011622241170001E-3</v>
      </c>
    </row>
    <row r="90" spans="1:17" x14ac:dyDescent="0.3">
      <c r="A90" t="s">
        <v>241</v>
      </c>
      <c r="B90" t="s">
        <v>242</v>
      </c>
      <c r="C90" t="s">
        <v>3104</v>
      </c>
      <c r="D90" t="s">
        <v>43</v>
      </c>
      <c r="E90">
        <v>98046.346091105006</v>
      </c>
      <c r="F90">
        <v>678.55</v>
      </c>
      <c r="G90">
        <v>5.2651070745294399</v>
      </c>
      <c r="H90">
        <v>-2.5590790284142702</v>
      </c>
      <c r="I90">
        <v>13.3075333259965</v>
      </c>
      <c r="J90">
        <v>0.26858758104642799</v>
      </c>
      <c r="K90">
        <v>726.70872597369305</v>
      </c>
      <c r="L90">
        <v>664.88653984614098</v>
      </c>
      <c r="M90">
        <v>21.039652740994999</v>
      </c>
      <c r="N90">
        <v>0.67424482643179096</v>
      </c>
      <c r="O90">
        <v>17.426866111561399</v>
      </c>
      <c r="P90">
        <v>46.412773762002303</v>
      </c>
      <c r="Q90">
        <v>-1.4452275226957001E-2</v>
      </c>
    </row>
    <row r="91" spans="1:17" x14ac:dyDescent="0.3">
      <c r="A91" t="s">
        <v>243</v>
      </c>
      <c r="B91" t="s">
        <v>244</v>
      </c>
      <c r="C91" t="s">
        <v>3116</v>
      </c>
      <c r="D91" t="s">
        <v>111</v>
      </c>
      <c r="E91">
        <v>97173.746804134993</v>
      </c>
      <c r="F91">
        <v>7515.35</v>
      </c>
      <c r="G91">
        <v>42.871595936038801</v>
      </c>
      <c r="H91">
        <v>-0.74999434153497302</v>
      </c>
      <c r="I91">
        <v>13.689409374371801</v>
      </c>
      <c r="J91">
        <v>0.83649841992634999</v>
      </c>
      <c r="K91">
        <v>7730.3967741521501</v>
      </c>
      <c r="L91">
        <v>6782.4001286706598</v>
      </c>
      <c r="M91">
        <v>40.344463908123302</v>
      </c>
      <c r="N91">
        <v>1.20252899963301</v>
      </c>
      <c r="O91">
        <v>12.7292807387546</v>
      </c>
      <c r="P91">
        <v>66.250414777126394</v>
      </c>
      <c r="Q91">
        <v>1.4345151463423999E-2</v>
      </c>
    </row>
    <row r="92" spans="1:17" x14ac:dyDescent="0.3">
      <c r="A92" t="s">
        <v>245</v>
      </c>
      <c r="B92" t="s">
        <v>246</v>
      </c>
      <c r="C92" t="s">
        <v>3108</v>
      </c>
      <c r="D92" t="s">
        <v>247</v>
      </c>
      <c r="E92">
        <v>96946.804982250003</v>
      </c>
      <c r="F92">
        <v>6742.5</v>
      </c>
      <c r="G92">
        <v>4.2906176599826997</v>
      </c>
      <c r="H92">
        <v>1.2227452535051</v>
      </c>
      <c r="I92">
        <v>9.7091487151220708</v>
      </c>
      <c r="J92">
        <v>-1.68539330797898</v>
      </c>
      <c r="K92">
        <v>6935.1305438521504</v>
      </c>
      <c r="L92">
        <v>6468.19404951671</v>
      </c>
      <c r="M92">
        <v>34.543555275774303</v>
      </c>
      <c r="N92">
        <v>1.7560898339691799</v>
      </c>
      <c r="O92">
        <v>11.902113459399301</v>
      </c>
      <c r="P92">
        <v>27.581672138281998</v>
      </c>
      <c r="Q92">
        <v>-1.1812411771505001E-2</v>
      </c>
    </row>
    <row r="93" spans="1:17" x14ac:dyDescent="0.3">
      <c r="A93" t="s">
        <v>248</v>
      </c>
      <c r="B93" t="s">
        <v>249</v>
      </c>
      <c r="C93" t="s">
        <v>3103</v>
      </c>
      <c r="D93" t="s">
        <v>250</v>
      </c>
      <c r="E93">
        <v>96724.572036400001</v>
      </c>
      <c r="F93">
        <v>11141.9</v>
      </c>
      <c r="G93">
        <v>150.86625769331101</v>
      </c>
      <c r="H93">
        <v>1.9305563149302301</v>
      </c>
      <c r="I93">
        <v>41.634765000117099</v>
      </c>
      <c r="J93">
        <v>-3.7620586519025498</v>
      </c>
      <c r="K93">
        <v>11232.1524822514</v>
      </c>
      <c r="L93">
        <v>9503.0904732057497</v>
      </c>
      <c r="M93">
        <v>39.933353732179697</v>
      </c>
      <c r="N93">
        <v>0.44375188565996898</v>
      </c>
      <c r="O93">
        <v>13.2571643974546</v>
      </c>
      <c r="P93">
        <v>181.521066262396</v>
      </c>
      <c r="Q93">
        <v>0.10854479645950101</v>
      </c>
    </row>
    <row r="94" spans="1:17" x14ac:dyDescent="0.3">
      <c r="A94" t="s">
        <v>251</v>
      </c>
      <c r="B94" t="s">
        <v>252</v>
      </c>
      <c r="C94" t="s">
        <v>3113</v>
      </c>
      <c r="D94" t="s">
        <v>232</v>
      </c>
      <c r="E94">
        <v>96379.639065775002</v>
      </c>
      <c r="F94">
        <v>6408.35</v>
      </c>
      <c r="G94">
        <v>4.6022836566591598</v>
      </c>
      <c r="H94">
        <v>-3.83558787204004</v>
      </c>
      <c r="I94">
        <v>-7.9043362860081698</v>
      </c>
      <c r="J94">
        <v>3.4075001048131002</v>
      </c>
      <c r="K94">
        <v>6699.9323288362202</v>
      </c>
      <c r="L94">
        <v>6229.3816902183598</v>
      </c>
      <c r="M94">
        <v>40.104058198540699</v>
      </c>
      <c r="N94">
        <v>0.57055839750446802</v>
      </c>
      <c r="O94">
        <v>18.6732934374682</v>
      </c>
      <c r="P94">
        <v>68.596421994211994</v>
      </c>
      <c r="Q94">
        <v>0.13696248327448701</v>
      </c>
    </row>
    <row r="95" spans="1:17" x14ac:dyDescent="0.3">
      <c r="A95" t="s">
        <v>253</v>
      </c>
      <c r="B95" t="s">
        <v>254</v>
      </c>
      <c r="C95" t="s">
        <v>3108</v>
      </c>
      <c r="D95" t="s">
        <v>247</v>
      </c>
      <c r="E95">
        <v>96255.655227794996</v>
      </c>
      <c r="F95">
        <v>990.15</v>
      </c>
      <c r="G95">
        <v>47.088923479810198</v>
      </c>
      <c r="H95">
        <v>11.918659382639399</v>
      </c>
      <c r="I95">
        <v>14.9373202877503</v>
      </c>
      <c r="J95">
        <v>-1.2700352389779399</v>
      </c>
      <c r="K95">
        <v>975.73014482019596</v>
      </c>
      <c r="L95">
        <v>871.76647837988605</v>
      </c>
      <c r="M95">
        <v>38.811082666699598</v>
      </c>
      <c r="N95">
        <v>0.81085593295035496</v>
      </c>
      <c r="O95">
        <v>12.9121850224713</v>
      </c>
      <c r="P95">
        <v>65.259117082533606</v>
      </c>
      <c r="Q95">
        <v>0.113076023421113</v>
      </c>
    </row>
    <row r="96" spans="1:17" x14ac:dyDescent="0.3">
      <c r="A96" t="s">
        <v>255</v>
      </c>
      <c r="B96" t="s">
        <v>256</v>
      </c>
      <c r="C96" t="s">
        <v>3109</v>
      </c>
      <c r="D96" t="s">
        <v>88</v>
      </c>
      <c r="E96">
        <v>95356.776387834994</v>
      </c>
      <c r="F96">
        <v>4767.8500000000004</v>
      </c>
      <c r="G96">
        <v>23.414581502149201</v>
      </c>
      <c r="H96">
        <v>-2.9073972687663501</v>
      </c>
      <c r="I96">
        <v>-9.3025700454568003</v>
      </c>
      <c r="J96">
        <v>6.5530926615574696</v>
      </c>
      <c r="K96">
        <v>5142.8491318933102</v>
      </c>
      <c r="L96">
        <v>4976.4583299770002</v>
      </c>
      <c r="M96">
        <v>46.497875176783602</v>
      </c>
      <c r="N96">
        <v>1.00153323608883</v>
      </c>
      <c r="O96">
        <v>31.0076869029017</v>
      </c>
      <c r="P96">
        <v>43.1765288809477</v>
      </c>
      <c r="Q96">
        <v>7.8919061839124005E-2</v>
      </c>
    </row>
    <row r="97" spans="1:17" x14ac:dyDescent="0.3">
      <c r="A97" t="s">
        <v>257</v>
      </c>
      <c r="B97" t="s">
        <v>258</v>
      </c>
      <c r="C97" t="s">
        <v>3108</v>
      </c>
      <c r="D97" t="s">
        <v>51</v>
      </c>
      <c r="E97">
        <v>94993.519825950003</v>
      </c>
      <c r="F97">
        <v>947.6</v>
      </c>
      <c r="G97">
        <v>30.2548665659134</v>
      </c>
      <c r="H97">
        <v>-2.07253517596045</v>
      </c>
      <c r="I97">
        <v>-16.575938672346599</v>
      </c>
      <c r="J97">
        <v>-0.51487522327088198</v>
      </c>
      <c r="K97">
        <v>1026.9682413731</v>
      </c>
      <c r="L97">
        <v>995.45647745379097</v>
      </c>
      <c r="M97">
        <v>28.614411145532401</v>
      </c>
      <c r="N97">
        <v>0.61568390038001497</v>
      </c>
      <c r="O97">
        <v>39.7530603630223</v>
      </c>
      <c r="P97">
        <v>50.867696226715402</v>
      </c>
      <c r="Q97">
        <v>8.4193197249869997E-2</v>
      </c>
    </row>
    <row r="98" spans="1:17" x14ac:dyDescent="0.3">
      <c r="A98" t="s">
        <v>259</v>
      </c>
      <c r="B98" t="s">
        <v>260</v>
      </c>
      <c r="C98" t="s">
        <v>3104</v>
      </c>
      <c r="D98" t="s">
        <v>34</v>
      </c>
      <c r="E98">
        <v>94152.915447135994</v>
      </c>
      <c r="F98">
        <v>49.81</v>
      </c>
      <c r="G98">
        <v>10.1176229796769</v>
      </c>
      <c r="H98">
        <v>-2.3963262701780002</v>
      </c>
      <c r="I98">
        <v>-29.411029212950101</v>
      </c>
      <c r="J98">
        <v>4.0697207363250802</v>
      </c>
      <c r="K98">
        <v>54.686615445527003</v>
      </c>
      <c r="L98">
        <v>56.476901920611702</v>
      </c>
      <c r="M98">
        <v>36.397710301478497</v>
      </c>
      <c r="N98">
        <v>0.88155310039578805</v>
      </c>
      <c r="O98">
        <v>68.138927926119194</v>
      </c>
      <c r="P98">
        <v>27.881899871630299</v>
      </c>
      <c r="Q98">
        <v>8.5688686976787998E-2</v>
      </c>
    </row>
    <row r="99" spans="1:17" hidden="1" x14ac:dyDescent="0.3">
      <c r="A99" t="s">
        <v>261</v>
      </c>
      <c r="B99" t="s">
        <v>262</v>
      </c>
      <c r="C99" t="s">
        <v>3119</v>
      </c>
      <c r="D99" t="s">
        <v>111</v>
      </c>
      <c r="E99">
        <v>93309.676159034905</v>
      </c>
      <c r="F99">
        <v>416.85</v>
      </c>
      <c r="G99">
        <v>-27.578179025335601</v>
      </c>
      <c r="H99">
        <v>3.9777500845017801</v>
      </c>
      <c r="I99">
        <v>-12.2290443513924</v>
      </c>
      <c r="J99">
        <v>-13.5104072265959</v>
      </c>
      <c r="O99">
        <v>17.4043420894806</v>
      </c>
      <c r="P99">
        <v>6.6112531969309396</v>
      </c>
    </row>
    <row r="100" spans="1:17" x14ac:dyDescent="0.3">
      <c r="A100" t="s">
        <v>263</v>
      </c>
      <c r="B100" t="s">
        <v>264</v>
      </c>
      <c r="C100" t="s">
        <v>3108</v>
      </c>
      <c r="D100" t="s">
        <v>51</v>
      </c>
      <c r="E100">
        <v>93201.1621209</v>
      </c>
      <c r="F100">
        <v>2043</v>
      </c>
      <c r="G100">
        <v>48.825847226184003</v>
      </c>
      <c r="H100">
        <v>-1.31099377900901</v>
      </c>
      <c r="I100">
        <v>17.685578974225699</v>
      </c>
      <c r="J100">
        <v>0.93157879505790797</v>
      </c>
      <c r="K100">
        <v>2124.1529833691502</v>
      </c>
      <c r="L100">
        <v>1852.69673572535</v>
      </c>
      <c r="M100">
        <v>32.302180987825601</v>
      </c>
      <c r="N100">
        <v>1.0746492460863499</v>
      </c>
      <c r="O100">
        <v>13.166911404796799</v>
      </c>
      <c r="P100">
        <v>72.616281525917799</v>
      </c>
      <c r="Q100">
        <v>0.106910240851218</v>
      </c>
    </row>
    <row r="101" spans="1:17" x14ac:dyDescent="0.3">
      <c r="A101" t="s">
        <v>265</v>
      </c>
      <c r="B101" t="s">
        <v>266</v>
      </c>
      <c r="C101" t="s">
        <v>3113</v>
      </c>
      <c r="D101" t="s">
        <v>267</v>
      </c>
      <c r="E101">
        <v>90983.97</v>
      </c>
      <c r="F101">
        <v>3282.25</v>
      </c>
      <c r="G101">
        <v>58.3870514270846</v>
      </c>
      <c r="H101">
        <v>-5.4192830441313804</v>
      </c>
      <c r="I101">
        <v>-16.095839926189999</v>
      </c>
      <c r="J101">
        <v>-0.66813563853815305</v>
      </c>
      <c r="K101">
        <v>3573.7103479734401</v>
      </c>
      <c r="L101">
        <v>3333.5346209883701</v>
      </c>
      <c r="M101">
        <v>29.4681435989596</v>
      </c>
      <c r="N101">
        <v>1.5665515552381799</v>
      </c>
      <c r="O101">
        <v>27.104882321578099</v>
      </c>
      <c r="P101">
        <v>78.942347008314002</v>
      </c>
      <c r="Q101">
        <v>0.20314851376526299</v>
      </c>
    </row>
    <row r="102" spans="1:17" x14ac:dyDescent="0.3">
      <c r="A102" t="s">
        <v>268</v>
      </c>
      <c r="B102" t="s">
        <v>269</v>
      </c>
      <c r="C102" t="s">
        <v>3118</v>
      </c>
      <c r="D102" t="s">
        <v>270</v>
      </c>
      <c r="E102">
        <v>90250.256354249999</v>
      </c>
      <c r="F102">
        <v>9973.5</v>
      </c>
      <c r="G102">
        <v>25.7417905398916</v>
      </c>
      <c r="H102">
        <v>-7.1078148398160801</v>
      </c>
      <c r="I102">
        <v>1.9263273170375099</v>
      </c>
      <c r="J102">
        <v>2.67887521265521</v>
      </c>
      <c r="K102">
        <v>10530.8254964311</v>
      </c>
      <c r="L102">
        <v>9554.7498146061807</v>
      </c>
      <c r="M102">
        <v>44.897830556548897</v>
      </c>
      <c r="N102">
        <v>0.929338465042717</v>
      </c>
      <c r="O102">
        <v>33.3333333333333</v>
      </c>
      <c r="P102">
        <v>68.774907561745295</v>
      </c>
      <c r="Q102">
        <v>0.14614469999691401</v>
      </c>
    </row>
    <row r="103" spans="1:17" x14ac:dyDescent="0.3">
      <c r="A103" t="s">
        <v>271</v>
      </c>
      <c r="B103" t="s">
        <v>272</v>
      </c>
      <c r="C103" t="s">
        <v>3106</v>
      </c>
      <c r="D103" t="s">
        <v>273</v>
      </c>
      <c r="E103">
        <v>90208.942203059996</v>
      </c>
      <c r="F103">
        <v>917.15</v>
      </c>
      <c r="G103">
        <v>-17.936129855339399</v>
      </c>
      <c r="H103">
        <v>-6.03713086787916</v>
      </c>
      <c r="I103">
        <v>-18.763050803059802</v>
      </c>
      <c r="J103">
        <v>-2.8636792437233498</v>
      </c>
      <c r="K103">
        <v>1056.6108685076699</v>
      </c>
      <c r="L103">
        <v>1085.67798592853</v>
      </c>
      <c r="M103">
        <v>19.418760688231099</v>
      </c>
      <c r="N103">
        <v>0.81278663931144202</v>
      </c>
      <c r="O103">
        <v>36.664711205707299</v>
      </c>
      <c r="P103">
        <v>2.48894826604917</v>
      </c>
      <c r="Q103">
        <v>-1.5707751724350998E-2</v>
      </c>
    </row>
    <row r="104" spans="1:17" x14ac:dyDescent="0.3">
      <c r="A104" t="s">
        <v>274</v>
      </c>
      <c r="B104" t="s">
        <v>275</v>
      </c>
      <c r="C104" t="s">
        <v>3112</v>
      </c>
      <c r="D104" t="s">
        <v>276</v>
      </c>
      <c r="E104">
        <v>90072.907094624999</v>
      </c>
      <c r="F104">
        <v>14995.45</v>
      </c>
      <c r="G104">
        <v>154.35896651979601</v>
      </c>
      <c r="H104">
        <v>2.0979725437244299</v>
      </c>
      <c r="I104">
        <v>60.7009868085512</v>
      </c>
      <c r="J104">
        <v>0.99607417664894204</v>
      </c>
      <c r="K104">
        <v>14340.879255055401</v>
      </c>
      <c r="L104">
        <v>11323.6933631136</v>
      </c>
      <c r="M104">
        <v>52.878891949616602</v>
      </c>
      <c r="N104">
        <v>0.79976244358957405</v>
      </c>
      <c r="O104">
        <v>6.4936364030422498</v>
      </c>
      <c r="P104">
        <v>184.81386514719799</v>
      </c>
      <c r="Q104">
        <v>0.12933061455047301</v>
      </c>
    </row>
    <row r="105" spans="1:17" x14ac:dyDescent="0.3">
      <c r="A105" t="s">
        <v>277</v>
      </c>
      <c r="B105" t="s">
        <v>278</v>
      </c>
      <c r="C105" t="s">
        <v>3104</v>
      </c>
      <c r="D105" t="s">
        <v>206</v>
      </c>
      <c r="E105">
        <v>90048.959187329994</v>
      </c>
      <c r="F105">
        <v>4214.1000000000004</v>
      </c>
      <c r="G105">
        <v>27.5292818381511</v>
      </c>
      <c r="H105">
        <v>-5.4897459649757998</v>
      </c>
      <c r="I105">
        <v>7.3560868636463796</v>
      </c>
      <c r="J105">
        <v>-0.60940076427418</v>
      </c>
      <c r="K105">
        <v>4362.4666421064903</v>
      </c>
      <c r="L105">
        <v>3990.8017987582002</v>
      </c>
      <c r="M105">
        <v>35.397096967862801</v>
      </c>
      <c r="N105">
        <v>0.87085094486765902</v>
      </c>
      <c r="O105">
        <v>15.4220355473291</v>
      </c>
      <c r="P105">
        <v>48.766194796483902</v>
      </c>
      <c r="Q105">
        <v>6.0354397736453999E-2</v>
      </c>
    </row>
    <row r="106" spans="1:17" x14ac:dyDescent="0.3">
      <c r="A106" t="s">
        <v>279</v>
      </c>
      <c r="B106" t="s">
        <v>280</v>
      </c>
      <c r="C106" t="s">
        <v>3106</v>
      </c>
      <c r="D106" t="s">
        <v>197</v>
      </c>
      <c r="E106">
        <v>89634.832288225007</v>
      </c>
      <c r="F106">
        <v>505.75</v>
      </c>
      <c r="G106">
        <v>-24.064534364316302</v>
      </c>
      <c r="H106">
        <v>-5.3396286816089402</v>
      </c>
      <c r="I106">
        <v>-9.8732389960182498</v>
      </c>
      <c r="J106">
        <v>-0.34199443071649599</v>
      </c>
      <c r="K106">
        <v>563.451011905938</v>
      </c>
      <c r="L106">
        <v>578.39524264701299</v>
      </c>
      <c r="M106">
        <v>18.801578307019</v>
      </c>
      <c r="N106">
        <v>0.84505936371018497</v>
      </c>
      <c r="O106">
        <v>32.871972318338997</v>
      </c>
      <c r="P106">
        <v>3.38307440719543</v>
      </c>
      <c r="Q106">
        <v>-0.111990759607847</v>
      </c>
    </row>
    <row r="107" spans="1:17" x14ac:dyDescent="0.3">
      <c r="A107" t="s">
        <v>281</v>
      </c>
      <c r="B107" t="s">
        <v>282</v>
      </c>
      <c r="C107" t="s">
        <v>3104</v>
      </c>
      <c r="D107" t="s">
        <v>43</v>
      </c>
      <c r="E107">
        <v>89341.268886260004</v>
      </c>
      <c r="F107">
        <v>1804.7</v>
      </c>
      <c r="G107">
        <v>7.6524097674348504</v>
      </c>
      <c r="H107">
        <v>-3.7182395207798402</v>
      </c>
      <c r="I107">
        <v>5.87494541677441</v>
      </c>
      <c r="J107">
        <v>-0.59475958794629702</v>
      </c>
      <c r="K107">
        <v>1977.3621578058901</v>
      </c>
      <c r="L107">
        <v>1845.28463002424</v>
      </c>
      <c r="M107">
        <v>18.678678953124098</v>
      </c>
      <c r="N107">
        <v>0.65087357361786102</v>
      </c>
      <c r="O107">
        <v>27.550285365988799</v>
      </c>
      <c r="P107">
        <v>33.335796084225997</v>
      </c>
      <c r="Q107">
        <v>-7.6539019122310002E-3</v>
      </c>
    </row>
    <row r="108" spans="1:17" x14ac:dyDescent="0.3">
      <c r="A108" t="s">
        <v>283</v>
      </c>
      <c r="B108" t="s">
        <v>284</v>
      </c>
      <c r="C108" t="s">
        <v>3113</v>
      </c>
      <c r="D108" t="s">
        <v>285</v>
      </c>
      <c r="E108">
        <v>89153.693123967998</v>
      </c>
      <c r="F108">
        <v>65.33</v>
      </c>
      <c r="G108">
        <v>40.292870258178503</v>
      </c>
      <c r="H108">
        <v>-8.6282627292080907</v>
      </c>
      <c r="I108">
        <v>44.665222032501497</v>
      </c>
      <c r="J108">
        <v>16.0417043741108</v>
      </c>
      <c r="K108">
        <v>68.6425845185273</v>
      </c>
      <c r="L108">
        <v>58.722258447090397</v>
      </c>
      <c r="M108">
        <v>56.303934741465604</v>
      </c>
      <c r="N108">
        <v>1.5312089185933899</v>
      </c>
      <c r="O108">
        <v>31.7005969692331</v>
      </c>
      <c r="P108">
        <v>92.7138643067846</v>
      </c>
      <c r="Q108">
        <v>0.203469445111497</v>
      </c>
    </row>
    <row r="109" spans="1:17" x14ac:dyDescent="0.3">
      <c r="A109" t="s">
        <v>286</v>
      </c>
      <c r="B109" t="s">
        <v>287</v>
      </c>
      <c r="C109" t="s">
        <v>3114</v>
      </c>
      <c r="D109" t="s">
        <v>114</v>
      </c>
      <c r="E109">
        <v>88146.222896159903</v>
      </c>
      <c r="F109">
        <v>871.2</v>
      </c>
      <c r="G109">
        <v>14.1650343362972</v>
      </c>
      <c r="H109">
        <v>-5.0127345738736899</v>
      </c>
      <c r="I109">
        <v>-22.142980124568702</v>
      </c>
      <c r="J109">
        <v>1.37545462270412</v>
      </c>
      <c r="K109">
        <v>940.77294245660596</v>
      </c>
      <c r="L109">
        <v>913.73643003074096</v>
      </c>
      <c r="M109">
        <v>36.8265844253891</v>
      </c>
      <c r="N109">
        <v>0.85008875635354997</v>
      </c>
      <c r="O109">
        <v>25.9182736455463</v>
      </c>
      <c r="P109">
        <v>34.610630407910897</v>
      </c>
      <c r="Q109">
        <v>0.113744314527238</v>
      </c>
    </row>
    <row r="110" spans="1:17" x14ac:dyDescent="0.3">
      <c r="A110" t="s">
        <v>288</v>
      </c>
      <c r="B110" t="s">
        <v>289</v>
      </c>
      <c r="C110" t="s">
        <v>3107</v>
      </c>
      <c r="D110" t="s">
        <v>137</v>
      </c>
      <c r="E110">
        <v>87956.572918499995</v>
      </c>
      <c r="F110">
        <v>421.85</v>
      </c>
      <c r="G110">
        <v>140.899761069058</v>
      </c>
      <c r="H110">
        <v>-3.9771629760549998</v>
      </c>
      <c r="I110">
        <v>19.794667772736499</v>
      </c>
      <c r="J110">
        <v>3.7064091640102701</v>
      </c>
      <c r="K110">
        <v>472.847019704849</v>
      </c>
      <c r="L110">
        <v>415.93593936261999</v>
      </c>
      <c r="M110">
        <v>38.445233564259802</v>
      </c>
      <c r="N110">
        <v>0.54254261328780296</v>
      </c>
      <c r="O110">
        <v>53.372051677136398</v>
      </c>
      <c r="P110">
        <v>160.24059222701999</v>
      </c>
      <c r="Q110">
        <v>0.201776908873328</v>
      </c>
    </row>
    <row r="111" spans="1:17" x14ac:dyDescent="0.3">
      <c r="A111" t="s">
        <v>290</v>
      </c>
      <c r="B111" t="s">
        <v>291</v>
      </c>
      <c r="C111" t="s">
        <v>3104</v>
      </c>
      <c r="D111" t="s">
        <v>34</v>
      </c>
      <c r="E111">
        <v>87954.403803854002</v>
      </c>
      <c r="F111">
        <v>116.02</v>
      </c>
      <c r="G111">
        <v>-12.073402529300999</v>
      </c>
      <c r="H111">
        <v>8.2574820196749403</v>
      </c>
      <c r="I111">
        <v>-22.36856181844</v>
      </c>
      <c r="J111">
        <v>1.0533687986248099</v>
      </c>
      <c r="K111">
        <v>118.27968706643701</v>
      </c>
      <c r="L111">
        <v>124.64618025142499</v>
      </c>
      <c r="M111">
        <v>45.005216620626598</v>
      </c>
      <c r="N111">
        <v>0.72627079395704497</v>
      </c>
      <c r="O111">
        <v>48.681261851404898</v>
      </c>
      <c r="P111">
        <v>9.9715639810426406</v>
      </c>
      <c r="Q111">
        <v>0.111622818957425</v>
      </c>
    </row>
    <row r="112" spans="1:17" x14ac:dyDescent="0.3">
      <c r="A112" t="s">
        <v>292</v>
      </c>
      <c r="B112" t="s">
        <v>293</v>
      </c>
      <c r="C112" t="s">
        <v>3103</v>
      </c>
      <c r="D112" t="s">
        <v>250</v>
      </c>
      <c r="E112">
        <v>87742.418941650001</v>
      </c>
      <c r="F112">
        <v>5725.5</v>
      </c>
      <c r="G112">
        <v>58.608611959178297</v>
      </c>
      <c r="H112">
        <v>8.7935903119873409</v>
      </c>
      <c r="I112">
        <v>59.295097178261997</v>
      </c>
      <c r="J112">
        <v>0.520894011977173</v>
      </c>
      <c r="K112">
        <v>5432.9515799824503</v>
      </c>
      <c r="L112">
        <v>4607.6801303944703</v>
      </c>
      <c r="M112">
        <v>59.490955166972803</v>
      </c>
      <c r="N112">
        <v>0.80666454545775901</v>
      </c>
      <c r="O112">
        <v>1.82516810758885</v>
      </c>
      <c r="P112">
        <v>82.608279645340303</v>
      </c>
      <c r="Q112">
        <v>0.13829061873083301</v>
      </c>
    </row>
    <row r="113" spans="1:17" x14ac:dyDescent="0.3">
      <c r="A113" t="s">
        <v>294</v>
      </c>
      <c r="B113" t="s">
        <v>295</v>
      </c>
      <c r="C113" t="s">
        <v>3105</v>
      </c>
      <c r="D113" t="s">
        <v>296</v>
      </c>
      <c r="E113">
        <v>86812.865909040003</v>
      </c>
      <c r="F113">
        <v>329.1</v>
      </c>
      <c r="G113">
        <v>57.125715669367501</v>
      </c>
      <c r="H113">
        <v>-8.9908646341129295</v>
      </c>
      <c r="I113">
        <v>-6.5781884381984099</v>
      </c>
      <c r="J113">
        <v>3.19564287910115</v>
      </c>
      <c r="K113">
        <v>361.59864391283401</v>
      </c>
      <c r="L113">
        <v>342.40159173871803</v>
      </c>
      <c r="M113">
        <v>44.070677213766601</v>
      </c>
      <c r="N113">
        <v>0.75289003720685899</v>
      </c>
      <c r="O113">
        <v>39.881494986326302</v>
      </c>
      <c r="P113">
        <v>86.406117247238697</v>
      </c>
      <c r="Q113">
        <v>7.4719113520239997E-3</v>
      </c>
    </row>
    <row r="114" spans="1:17" x14ac:dyDescent="0.3">
      <c r="A114" t="s">
        <v>297</v>
      </c>
      <c r="B114" t="s">
        <v>298</v>
      </c>
      <c r="C114" t="s">
        <v>3111</v>
      </c>
      <c r="D114" t="s">
        <v>69</v>
      </c>
      <c r="E114">
        <v>86784.481953180002</v>
      </c>
      <c r="F114">
        <v>24052.85</v>
      </c>
      <c r="G114">
        <v>-25.085983367035102</v>
      </c>
      <c r="H114">
        <v>4.87548115563549</v>
      </c>
      <c r="I114">
        <v>-10.536132068958899</v>
      </c>
      <c r="J114">
        <v>1.51962637732421</v>
      </c>
      <c r="K114">
        <v>24953.109220041501</v>
      </c>
      <c r="L114">
        <v>25655.6513533752</v>
      </c>
      <c r="M114">
        <v>33.767878268680498</v>
      </c>
      <c r="N114">
        <v>1.1271752748300301</v>
      </c>
      <c r="O114">
        <v>27.7925484921745</v>
      </c>
      <c r="P114">
        <v>2.3525531914893398</v>
      </c>
      <c r="Q114">
        <v>-5.7457334163218E-2</v>
      </c>
    </row>
    <row r="115" spans="1:17" x14ac:dyDescent="0.3">
      <c r="A115" t="s">
        <v>299</v>
      </c>
      <c r="B115" t="s">
        <v>300</v>
      </c>
      <c r="C115" t="s">
        <v>3104</v>
      </c>
      <c r="D115" t="s">
        <v>34</v>
      </c>
      <c r="E115">
        <v>85681.371801959904</v>
      </c>
      <c r="F115">
        <v>94.46</v>
      </c>
      <c r="G115">
        <v>5.0966301653147301</v>
      </c>
      <c r="H115">
        <v>-1.32881929982901</v>
      </c>
      <c r="I115">
        <v>-22.352640238700999</v>
      </c>
      <c r="J115">
        <v>-0.84260103296712097</v>
      </c>
      <c r="K115">
        <v>103.556644075996</v>
      </c>
      <c r="L115">
        <v>104.69510853648799</v>
      </c>
      <c r="M115">
        <v>24.233739068283999</v>
      </c>
      <c r="N115">
        <v>0.87534364774567996</v>
      </c>
      <c r="O115">
        <v>36.459877196697001</v>
      </c>
      <c r="P115">
        <v>21.413881748071901</v>
      </c>
      <c r="Q115">
        <v>0.107236549979732</v>
      </c>
    </row>
    <row r="116" spans="1:17" x14ac:dyDescent="0.3">
      <c r="A116" t="s">
        <v>301</v>
      </c>
      <c r="B116" t="s">
        <v>302</v>
      </c>
      <c r="C116" t="s">
        <v>3110</v>
      </c>
      <c r="D116" t="s">
        <v>303</v>
      </c>
      <c r="E116">
        <v>83759.432213449996</v>
      </c>
      <c r="F116">
        <v>697.25</v>
      </c>
      <c r="G116">
        <v>1.0690073164412099</v>
      </c>
      <c r="H116">
        <v>-10.6187025259922</v>
      </c>
      <c r="I116">
        <v>-37.951978559439297</v>
      </c>
      <c r="J116">
        <v>-2.1199831095539099</v>
      </c>
      <c r="K116">
        <v>965.38160086528399</v>
      </c>
      <c r="L116">
        <v>1022.72976927215</v>
      </c>
      <c r="M116">
        <v>16.7683510174632</v>
      </c>
      <c r="N116">
        <v>2.0488580296209902</v>
      </c>
      <c r="O116">
        <v>93.330942990319102</v>
      </c>
      <c r="P116">
        <v>0</v>
      </c>
      <c r="Q116">
        <v>-6.5376787616755E-2</v>
      </c>
    </row>
    <row r="117" spans="1:17" x14ac:dyDescent="0.3">
      <c r="A117" t="s">
        <v>304</v>
      </c>
      <c r="B117" t="s">
        <v>305</v>
      </c>
      <c r="C117" t="s">
        <v>3104</v>
      </c>
      <c r="D117" t="s">
        <v>306</v>
      </c>
      <c r="E117">
        <v>81782.770943049996</v>
      </c>
      <c r="F117">
        <v>76.06</v>
      </c>
      <c r="G117">
        <v>6.6592579660191902</v>
      </c>
      <c r="H117">
        <v>-1.5166704907458499</v>
      </c>
      <c r="I117">
        <v>-17.407690371203799</v>
      </c>
      <c r="J117">
        <v>1.3985531014268699</v>
      </c>
      <c r="K117">
        <v>83.658625543104705</v>
      </c>
      <c r="L117">
        <v>83.726672219913098</v>
      </c>
      <c r="M117">
        <v>30.6372886245492</v>
      </c>
      <c r="N117">
        <v>0.73010185002241501</v>
      </c>
      <c r="O117">
        <v>41.861688140941297</v>
      </c>
      <c r="P117">
        <v>27.831932773109202</v>
      </c>
      <c r="Q117">
        <v>4.9159058965633003E-2</v>
      </c>
    </row>
    <row r="118" spans="1:17" x14ac:dyDescent="0.3">
      <c r="A118" t="s">
        <v>307</v>
      </c>
      <c r="B118" t="s">
        <v>308</v>
      </c>
      <c r="C118" t="s">
        <v>3115</v>
      </c>
      <c r="D118" t="s">
        <v>48</v>
      </c>
      <c r="E118">
        <v>81145.730191119903</v>
      </c>
      <c r="F118">
        <v>76.849999999999994</v>
      </c>
      <c r="G118">
        <v>21.902754792702101</v>
      </c>
      <c r="H118">
        <v>0.46084826204441698</v>
      </c>
      <c r="I118">
        <v>-13.8130095610266</v>
      </c>
      <c r="J118">
        <v>6.0860630531773996</v>
      </c>
      <c r="K118">
        <v>84.527850794218494</v>
      </c>
      <c r="L118">
        <v>84.644997634516102</v>
      </c>
      <c r="M118">
        <v>40.117377745144303</v>
      </c>
      <c r="N118">
        <v>0.87213812658132395</v>
      </c>
      <c r="O118">
        <v>35.003253090435898</v>
      </c>
      <c r="P118">
        <v>36.258865248226897</v>
      </c>
      <c r="Q118">
        <v>9.6375921276457999E-2</v>
      </c>
    </row>
    <row r="119" spans="1:17" x14ac:dyDescent="0.3">
      <c r="A119" t="s">
        <v>309</v>
      </c>
      <c r="B119" t="s">
        <v>310</v>
      </c>
      <c r="C119" t="s">
        <v>3113</v>
      </c>
      <c r="D119" t="s">
        <v>311</v>
      </c>
      <c r="E119">
        <v>80809.115399999995</v>
      </c>
      <c r="F119">
        <v>4006.6</v>
      </c>
      <c r="G119">
        <v>86.722322369447497</v>
      </c>
      <c r="H119">
        <v>-7.3157183088370399</v>
      </c>
      <c r="I119">
        <v>33.941042934143901</v>
      </c>
      <c r="J119">
        <v>3.3721670931837</v>
      </c>
      <c r="K119">
        <v>4192.0803260697103</v>
      </c>
      <c r="L119">
        <v>3654.3428076856899</v>
      </c>
      <c r="M119">
        <v>44.1856057117745</v>
      </c>
      <c r="N119">
        <v>0.49047659197485</v>
      </c>
      <c r="O119">
        <v>46.258673189237697</v>
      </c>
      <c r="P119">
        <v>123.15918458282199</v>
      </c>
      <c r="Q119">
        <v>0.246314185873445</v>
      </c>
    </row>
    <row r="120" spans="1:17" x14ac:dyDescent="0.3">
      <c r="A120" t="s">
        <v>312</v>
      </c>
      <c r="B120" t="s">
        <v>313</v>
      </c>
      <c r="C120" t="s">
        <v>3110</v>
      </c>
      <c r="D120" t="s">
        <v>144</v>
      </c>
      <c r="E120">
        <v>79737.486282090002</v>
      </c>
      <c r="F120">
        <v>79.38</v>
      </c>
      <c r="G120">
        <v>29.0494654535085</v>
      </c>
      <c r="H120">
        <v>0.56271660279967795</v>
      </c>
      <c r="I120">
        <v>-26.650307560336199</v>
      </c>
      <c r="J120">
        <v>2.9346055394121402</v>
      </c>
      <c r="K120">
        <v>86.232698537319607</v>
      </c>
      <c r="L120">
        <v>87.838734683461297</v>
      </c>
      <c r="M120">
        <v>42.304710423526302</v>
      </c>
      <c r="N120">
        <v>0.821477072255407</v>
      </c>
      <c r="O120">
        <v>49.155958679768197</v>
      </c>
      <c r="P120">
        <v>51.923444976076503</v>
      </c>
      <c r="Q120">
        <v>0.11174619636012501</v>
      </c>
    </row>
    <row r="121" spans="1:17" x14ac:dyDescent="0.3">
      <c r="A121" t="s">
        <v>314</v>
      </c>
      <c r="B121" t="s">
        <v>315</v>
      </c>
      <c r="C121" t="s">
        <v>3113</v>
      </c>
      <c r="D121" t="s">
        <v>178</v>
      </c>
      <c r="E121">
        <v>79370.152113869903</v>
      </c>
      <c r="F121">
        <v>227.94</v>
      </c>
      <c r="G121">
        <v>43.777417164278802</v>
      </c>
      <c r="H121">
        <v>-6.52127229672793</v>
      </c>
      <c r="I121">
        <v>-32.2337435995127</v>
      </c>
      <c r="J121">
        <v>2.3598099719080898</v>
      </c>
      <c r="K121">
        <v>250.70626675369999</v>
      </c>
      <c r="L121">
        <v>251.68879257625699</v>
      </c>
      <c r="M121">
        <v>42.506443070642497</v>
      </c>
      <c r="N121">
        <v>0.70206553448323195</v>
      </c>
      <c r="O121">
        <v>47.122049662191799</v>
      </c>
      <c r="P121">
        <v>67.356828193832598</v>
      </c>
      <c r="Q121">
        <v>0.14961899083894301</v>
      </c>
    </row>
    <row r="122" spans="1:17" x14ac:dyDescent="0.3">
      <c r="A122" t="s">
        <v>316</v>
      </c>
      <c r="B122" t="s">
        <v>317</v>
      </c>
      <c r="C122" t="s">
        <v>3102</v>
      </c>
      <c r="D122" t="s">
        <v>72</v>
      </c>
      <c r="E122">
        <v>79061.271681554994</v>
      </c>
      <c r="F122">
        <v>486.05</v>
      </c>
      <c r="G122">
        <v>118.777137619936</v>
      </c>
      <c r="H122">
        <v>-2.3877031342431398</v>
      </c>
      <c r="I122">
        <v>6.1569337716259902</v>
      </c>
      <c r="J122">
        <v>2.4417129093643601</v>
      </c>
      <c r="K122">
        <v>529.98122664503398</v>
      </c>
      <c r="L122">
        <v>481.22597025428701</v>
      </c>
      <c r="M122">
        <v>44.447321875660698</v>
      </c>
      <c r="N122">
        <v>0.30142700922459897</v>
      </c>
      <c r="O122">
        <v>57.987861331138703</v>
      </c>
      <c r="P122">
        <v>148.66132332878499</v>
      </c>
      <c r="Q122">
        <v>0.13125085218481</v>
      </c>
    </row>
    <row r="123" spans="1:17" x14ac:dyDescent="0.3">
      <c r="A123" t="s">
        <v>318</v>
      </c>
      <c r="B123" t="s">
        <v>319</v>
      </c>
      <c r="C123" t="s">
        <v>3104</v>
      </c>
      <c r="D123" t="s">
        <v>111</v>
      </c>
      <c r="E123">
        <v>78732.889181120001</v>
      </c>
      <c r="F123">
        <v>1724.95</v>
      </c>
      <c r="G123">
        <v>91.637436776272807</v>
      </c>
      <c r="H123">
        <v>7.64908652795107</v>
      </c>
      <c r="I123">
        <v>30.458168973648402</v>
      </c>
      <c r="J123">
        <v>4.8607806256863402</v>
      </c>
      <c r="K123">
        <v>1679.63600580458</v>
      </c>
      <c r="L123">
        <v>1428.50959053151</v>
      </c>
      <c r="M123">
        <v>57.750442521391903</v>
      </c>
      <c r="N123">
        <v>0.65024041777900099</v>
      </c>
      <c r="O123">
        <v>14.003304443607</v>
      </c>
      <c r="P123">
        <v>137.84212340572199</v>
      </c>
      <c r="Q123">
        <v>3.1669782065760002E-2</v>
      </c>
    </row>
    <row r="124" spans="1:17" hidden="1" x14ac:dyDescent="0.3">
      <c r="A124" t="s">
        <v>320</v>
      </c>
      <c r="B124" t="s">
        <v>321</v>
      </c>
      <c r="C124" t="s">
        <v>3119</v>
      </c>
      <c r="D124" t="s">
        <v>285</v>
      </c>
      <c r="E124">
        <v>78182.686191854998</v>
      </c>
      <c r="F124">
        <v>2901.8</v>
      </c>
      <c r="G124">
        <v>6.0391286121577998</v>
      </c>
      <c r="H124">
        <v>21.038223891708501</v>
      </c>
      <c r="I124">
        <v>20.423351005399201</v>
      </c>
      <c r="J124">
        <v>-0.51917100430651697</v>
      </c>
      <c r="M124">
        <v>41.319480552538501</v>
      </c>
      <c r="O124">
        <v>28.988903439244599</v>
      </c>
      <c r="P124">
        <v>26.165217391304299</v>
      </c>
    </row>
    <row r="125" spans="1:17" x14ac:dyDescent="0.3">
      <c r="A125" t="s">
        <v>322</v>
      </c>
      <c r="B125" t="s">
        <v>323</v>
      </c>
      <c r="C125" t="s">
        <v>3102</v>
      </c>
      <c r="D125" t="s">
        <v>18</v>
      </c>
      <c r="E125">
        <v>76622.888837170001</v>
      </c>
      <c r="F125">
        <v>360.1</v>
      </c>
      <c r="G125">
        <v>60.108019531804899</v>
      </c>
      <c r="H125">
        <v>-11.1912707853387</v>
      </c>
      <c r="I125">
        <v>-1.1190803398641</v>
      </c>
      <c r="J125">
        <v>-2.02782476701754</v>
      </c>
      <c r="K125">
        <v>390.46122222202501</v>
      </c>
      <c r="L125">
        <v>355.385879859841</v>
      </c>
      <c r="M125">
        <v>29.142524081388999</v>
      </c>
      <c r="N125">
        <v>0.62454729009208199</v>
      </c>
      <c r="O125">
        <v>26.950846986948001</v>
      </c>
      <c r="P125">
        <v>79.870129870129801</v>
      </c>
      <c r="Q125">
        <v>6.0673699605721998E-2</v>
      </c>
    </row>
    <row r="126" spans="1:17" x14ac:dyDescent="0.3">
      <c r="A126" t="s">
        <v>324</v>
      </c>
      <c r="B126" t="s">
        <v>325</v>
      </c>
      <c r="C126" t="s">
        <v>3104</v>
      </c>
      <c r="D126" t="s">
        <v>24</v>
      </c>
      <c r="E126">
        <v>76456.868140484905</v>
      </c>
      <c r="F126">
        <v>981.45</v>
      </c>
      <c r="G126">
        <v>-51.438745388732499</v>
      </c>
      <c r="H126">
        <v>-20.349160005924801</v>
      </c>
      <c r="I126">
        <v>-33.863923296889801</v>
      </c>
      <c r="J126">
        <v>-3.32675601585637</v>
      </c>
      <c r="K126">
        <v>1209.3149300385201</v>
      </c>
      <c r="L126">
        <v>1363.91306772596</v>
      </c>
      <c r="M126">
        <v>14.1418907666955</v>
      </c>
      <c r="N126">
        <v>0.95477454023632302</v>
      </c>
      <c r="O126">
        <v>72.652707728361094</v>
      </c>
      <c r="P126">
        <v>1.5573261589403899</v>
      </c>
      <c r="Q126">
        <v>-1.8676260646504E-2</v>
      </c>
    </row>
    <row r="127" spans="1:17" x14ac:dyDescent="0.3">
      <c r="A127" t="s">
        <v>326</v>
      </c>
      <c r="B127" t="s">
        <v>327</v>
      </c>
      <c r="C127" t="s">
        <v>3106</v>
      </c>
      <c r="D127" t="s">
        <v>197</v>
      </c>
      <c r="E127">
        <v>76449.557060079998</v>
      </c>
      <c r="F127">
        <v>591.04999999999995</v>
      </c>
      <c r="G127">
        <v>-5.8078391755211696</v>
      </c>
      <c r="H127">
        <v>-5.7325673758156501</v>
      </c>
      <c r="I127">
        <v>-3.49101443482347</v>
      </c>
      <c r="J127">
        <v>-0.41866082211165401</v>
      </c>
      <c r="K127">
        <v>644.66920815504204</v>
      </c>
      <c r="L127">
        <v>618.55399281832899</v>
      </c>
      <c r="M127">
        <v>24.749010129135801</v>
      </c>
      <c r="N127">
        <v>0.79811367345157802</v>
      </c>
      <c r="O127">
        <v>21.7917265882751</v>
      </c>
      <c r="P127">
        <v>21.540201521694399</v>
      </c>
      <c r="Q127">
        <v>-3.5590603375029999E-2</v>
      </c>
    </row>
    <row r="128" spans="1:17" x14ac:dyDescent="0.3">
      <c r="A128" t="s">
        <v>328</v>
      </c>
      <c r="B128" t="s">
        <v>329</v>
      </c>
      <c r="C128" t="s">
        <v>3104</v>
      </c>
      <c r="D128" t="s">
        <v>54</v>
      </c>
      <c r="E128">
        <v>76260.073414904997</v>
      </c>
      <c r="F128">
        <v>1899.55</v>
      </c>
      <c r="G128">
        <v>24.6322061615945</v>
      </c>
      <c r="H128">
        <v>1.1486498281403501</v>
      </c>
      <c r="I128">
        <v>7.8716868487460001</v>
      </c>
      <c r="J128">
        <v>6.9075206392097597</v>
      </c>
      <c r="K128">
        <v>1902.7426524524001</v>
      </c>
      <c r="L128">
        <v>1754.82322679035</v>
      </c>
      <c r="M128">
        <v>60.057450820479097</v>
      </c>
      <c r="N128">
        <v>1.38477333237193</v>
      </c>
      <c r="O128">
        <v>9.4338132715643095</v>
      </c>
      <c r="P128">
        <v>50.5309453997939</v>
      </c>
      <c r="Q128">
        <v>8.0985818289160006E-3</v>
      </c>
    </row>
    <row r="129" spans="1:17" x14ac:dyDescent="0.3">
      <c r="A129" t="s">
        <v>330</v>
      </c>
      <c r="B129" t="s">
        <v>331</v>
      </c>
      <c r="C129" t="s">
        <v>3110</v>
      </c>
      <c r="D129" t="s">
        <v>75</v>
      </c>
      <c r="E129">
        <v>76050.396816239998</v>
      </c>
      <c r="F129">
        <v>1582.4</v>
      </c>
      <c r="G129">
        <v>74.7010824199468</v>
      </c>
      <c r="H129">
        <v>-14.3034207363101</v>
      </c>
      <c r="I129">
        <v>8.0211492426413802</v>
      </c>
      <c r="J129">
        <v>-0.44359620915267101</v>
      </c>
      <c r="K129">
        <v>1772.5968455628199</v>
      </c>
      <c r="L129">
        <v>1533.29180951941</v>
      </c>
      <c r="M129">
        <v>23.3762229776768</v>
      </c>
      <c r="N129">
        <v>0.52342439816603104</v>
      </c>
      <c r="O129">
        <v>28.728513650151601</v>
      </c>
      <c r="P129">
        <v>101.785258862535</v>
      </c>
      <c r="Q129">
        <v>0.13094111544546899</v>
      </c>
    </row>
    <row r="130" spans="1:17" x14ac:dyDescent="0.3">
      <c r="A130" t="s">
        <v>332</v>
      </c>
      <c r="B130" t="s">
        <v>333</v>
      </c>
      <c r="C130" t="s">
        <v>3117</v>
      </c>
      <c r="D130" t="s">
        <v>134</v>
      </c>
      <c r="E130">
        <v>75210.240053760004</v>
      </c>
      <c r="F130">
        <v>2704.8</v>
      </c>
      <c r="G130">
        <v>24.381757944902802</v>
      </c>
      <c r="H130">
        <v>-8.6522148831329897</v>
      </c>
      <c r="I130">
        <v>-6.6573050804421898</v>
      </c>
      <c r="J130">
        <v>5.1874157163697996</v>
      </c>
      <c r="K130">
        <v>2882.3111569236298</v>
      </c>
      <c r="L130">
        <v>2730.3813482351502</v>
      </c>
      <c r="M130">
        <v>45.211223175826497</v>
      </c>
      <c r="N130">
        <v>0.72296003280246501</v>
      </c>
      <c r="O130">
        <v>25.802277432712099</v>
      </c>
      <c r="P130">
        <v>48.358610097907402</v>
      </c>
      <c r="Q130">
        <v>1.7390578260531E-2</v>
      </c>
    </row>
    <row r="131" spans="1:17" x14ac:dyDescent="0.3">
      <c r="A131" t="s">
        <v>334</v>
      </c>
      <c r="B131" t="s">
        <v>335</v>
      </c>
      <c r="C131" t="s">
        <v>3112</v>
      </c>
      <c r="D131" t="s">
        <v>82</v>
      </c>
      <c r="E131">
        <v>73412.412815624994</v>
      </c>
      <c r="F131">
        <v>711.75</v>
      </c>
      <c r="G131">
        <v>92.461455249426905</v>
      </c>
      <c r="H131">
        <v>2.5934254545946098</v>
      </c>
      <c r="I131">
        <v>73.6292092371243</v>
      </c>
      <c r="J131">
        <v>6.5690834714521902</v>
      </c>
      <c r="K131">
        <v>677.95428977396</v>
      </c>
      <c r="L131">
        <v>539.37166670602801</v>
      </c>
      <c r="M131">
        <v>61.238312788244997</v>
      </c>
      <c r="N131">
        <v>0.784589766237206</v>
      </c>
      <c r="O131">
        <v>10.4671584123638</v>
      </c>
      <c r="P131">
        <v>134.05129891483</v>
      </c>
      <c r="Q131">
        <v>0.25689788947822101</v>
      </c>
    </row>
    <row r="132" spans="1:17" x14ac:dyDescent="0.3">
      <c r="A132" t="s">
        <v>336</v>
      </c>
      <c r="B132" t="s">
        <v>337</v>
      </c>
      <c r="C132" t="s">
        <v>3106</v>
      </c>
      <c r="D132" t="s">
        <v>197</v>
      </c>
      <c r="E132">
        <v>73172.295115019995</v>
      </c>
      <c r="F132">
        <v>2690.3</v>
      </c>
      <c r="G132">
        <v>7.4542647125437798</v>
      </c>
      <c r="H132">
        <v>-14.0633405452985</v>
      </c>
      <c r="I132">
        <v>-4.4253730973768501</v>
      </c>
      <c r="J132">
        <v>-0.30341917053296003</v>
      </c>
      <c r="K132">
        <v>3192.0822519094299</v>
      </c>
      <c r="L132">
        <v>3019.0874689600901</v>
      </c>
      <c r="M132">
        <v>13.634649109261799</v>
      </c>
      <c r="N132">
        <v>0.860229388997931</v>
      </c>
      <c r="O132">
        <v>44.593539753930699</v>
      </c>
      <c r="P132">
        <v>25.331345647667099</v>
      </c>
      <c r="Q132">
        <v>7.7638496376984001E-2</v>
      </c>
    </row>
    <row r="133" spans="1:17" x14ac:dyDescent="0.3">
      <c r="A133" t="s">
        <v>338</v>
      </c>
      <c r="B133" t="s">
        <v>339</v>
      </c>
      <c r="C133" t="s">
        <v>3104</v>
      </c>
      <c r="D133" t="s">
        <v>34</v>
      </c>
      <c r="E133">
        <v>71436.234732334997</v>
      </c>
      <c r="F133">
        <v>530.35</v>
      </c>
      <c r="G133">
        <v>6.2564463360361904</v>
      </c>
      <c r="H133">
        <v>6.1784788355472502</v>
      </c>
      <c r="I133">
        <v>-11.432790399334101</v>
      </c>
      <c r="J133">
        <v>-2.59472158080521</v>
      </c>
      <c r="K133">
        <v>542.34388100828403</v>
      </c>
      <c r="L133">
        <v>519.79807875229403</v>
      </c>
      <c r="M133">
        <v>35.774609550405003</v>
      </c>
      <c r="N133">
        <v>0.62204978921413401</v>
      </c>
      <c r="O133">
        <v>19.298576411803499</v>
      </c>
      <c r="P133">
        <v>35.674085443847503</v>
      </c>
      <c r="Q133">
        <v>0.159265884014341</v>
      </c>
    </row>
    <row r="134" spans="1:17" x14ac:dyDescent="0.3">
      <c r="A134" t="s">
        <v>340</v>
      </c>
      <c r="B134" t="s">
        <v>341</v>
      </c>
      <c r="C134" t="s">
        <v>3117</v>
      </c>
      <c r="D134" t="s">
        <v>134</v>
      </c>
      <c r="E134">
        <v>71064.027326519994</v>
      </c>
      <c r="F134">
        <v>1649.85</v>
      </c>
      <c r="G134">
        <v>56.932193254493498</v>
      </c>
      <c r="H134">
        <v>-5.4046331122961702</v>
      </c>
      <c r="I134">
        <v>-0.45695227164021801</v>
      </c>
      <c r="J134">
        <v>5.2067954017016298</v>
      </c>
      <c r="K134">
        <v>1699.5419144001</v>
      </c>
      <c r="L134">
        <v>1559.05860556315</v>
      </c>
      <c r="M134">
        <v>57.850073480254501</v>
      </c>
      <c r="N134">
        <v>0.46529854612739102</v>
      </c>
      <c r="O134">
        <v>25.756886989726301</v>
      </c>
      <c r="P134">
        <v>85.168350168350102</v>
      </c>
      <c r="Q134">
        <v>0.15746618373329599</v>
      </c>
    </row>
    <row r="135" spans="1:17" x14ac:dyDescent="0.3">
      <c r="A135" t="s">
        <v>342</v>
      </c>
      <c r="B135" t="s">
        <v>343</v>
      </c>
      <c r="C135" t="s">
        <v>3108</v>
      </c>
      <c r="D135" t="s">
        <v>51</v>
      </c>
      <c r="E135">
        <v>70857.798005999997</v>
      </c>
      <c r="F135">
        <v>1220</v>
      </c>
      <c r="G135">
        <v>3.6661023552879999</v>
      </c>
      <c r="H135">
        <v>-9.8894760409210498</v>
      </c>
      <c r="I135">
        <v>-3.49986935922287</v>
      </c>
      <c r="J135">
        <v>0.65694484703911804</v>
      </c>
      <c r="K135">
        <v>1396.1036798694499</v>
      </c>
      <c r="L135">
        <v>1289.8124420817601</v>
      </c>
      <c r="M135">
        <v>13.7180322458094</v>
      </c>
      <c r="N135">
        <v>1.2448561873566699</v>
      </c>
      <c r="O135">
        <v>30.491803278688501</v>
      </c>
      <c r="P135">
        <v>27.282211789253999</v>
      </c>
      <c r="Q135">
        <v>6.3909515578943005E-2</v>
      </c>
    </row>
    <row r="136" spans="1:17" x14ac:dyDescent="0.3">
      <c r="A136" t="s">
        <v>344</v>
      </c>
      <c r="B136" t="s">
        <v>345</v>
      </c>
      <c r="C136" t="s">
        <v>3117</v>
      </c>
      <c r="D136" t="s">
        <v>134</v>
      </c>
      <c r="E136">
        <v>69715.274911194996</v>
      </c>
      <c r="F136">
        <v>1917.35</v>
      </c>
      <c r="G136">
        <v>19.378060793962302</v>
      </c>
      <c r="H136">
        <v>2.7352607718228499</v>
      </c>
      <c r="I136">
        <v>7.5136504959061297</v>
      </c>
      <c r="J136">
        <v>1.5777462425153801E-3</v>
      </c>
      <c r="K136">
        <v>1914.4364911042201</v>
      </c>
      <c r="L136">
        <v>1708.47556083938</v>
      </c>
      <c r="M136">
        <v>40.779643712729602</v>
      </c>
      <c r="N136">
        <v>1.5103423167130701</v>
      </c>
      <c r="O136">
        <v>8.9994002138368003</v>
      </c>
      <c r="P136">
        <v>51.192682253676502</v>
      </c>
      <c r="Q136">
        <v>0.110595670950148</v>
      </c>
    </row>
    <row r="137" spans="1:17" x14ac:dyDescent="0.3">
      <c r="A137" t="s">
        <v>346</v>
      </c>
      <c r="B137" t="s">
        <v>347</v>
      </c>
      <c r="C137" t="s">
        <v>3109</v>
      </c>
      <c r="D137" t="s">
        <v>348</v>
      </c>
      <c r="E137">
        <v>68540.054643359996</v>
      </c>
      <c r="F137">
        <v>3611.3</v>
      </c>
      <c r="G137">
        <v>-5.0369078516409003</v>
      </c>
      <c r="H137">
        <v>-13.955682212622399</v>
      </c>
      <c r="I137">
        <v>-5.5063657060242699</v>
      </c>
      <c r="J137">
        <v>4.6990936016691602</v>
      </c>
      <c r="K137">
        <v>4094.4758790792098</v>
      </c>
      <c r="L137">
        <v>3925.2230876209601</v>
      </c>
      <c r="M137">
        <v>28.988665575402099</v>
      </c>
      <c r="N137">
        <v>1.2898406072692301</v>
      </c>
      <c r="O137">
        <v>33.215185667211202</v>
      </c>
      <c r="P137">
        <v>15.266517714650499</v>
      </c>
      <c r="Q137">
        <v>8.9576179037660006E-2</v>
      </c>
    </row>
    <row r="138" spans="1:17" hidden="1" x14ac:dyDescent="0.3">
      <c r="A138" t="s">
        <v>349</v>
      </c>
      <c r="B138" t="s">
        <v>350</v>
      </c>
      <c r="C138" t="s">
        <v>3105</v>
      </c>
      <c r="D138" t="s">
        <v>27</v>
      </c>
      <c r="E138">
        <v>68320</v>
      </c>
      <c r="F138">
        <v>1366.4</v>
      </c>
      <c r="G138">
        <v>53.6063429352279</v>
      </c>
      <c r="H138">
        <v>-1.4707187777764901</v>
      </c>
      <c r="I138">
        <v>41.455770485157402</v>
      </c>
      <c r="J138">
        <v>0.139712751720527</v>
      </c>
      <c r="K138">
        <v>1380.7681193677699</v>
      </c>
      <c r="M138">
        <v>37.380207858074698</v>
      </c>
      <c r="N138">
        <v>1.16685874913082</v>
      </c>
      <c r="O138">
        <v>14.7540983606557</v>
      </c>
      <c r="P138">
        <v>80.980132450331098</v>
      </c>
    </row>
    <row r="139" spans="1:17" x14ac:dyDescent="0.3">
      <c r="A139" t="s">
        <v>351</v>
      </c>
      <c r="B139" t="s">
        <v>352</v>
      </c>
      <c r="C139" t="s">
        <v>3108</v>
      </c>
      <c r="D139" t="s">
        <v>51</v>
      </c>
      <c r="E139">
        <v>67013.193375000003</v>
      </c>
      <c r="F139">
        <v>5604.75</v>
      </c>
      <c r="G139">
        <v>5.1770364354472198</v>
      </c>
      <c r="H139">
        <v>-4.93637923705825</v>
      </c>
      <c r="I139">
        <v>1.4491570251022801</v>
      </c>
      <c r="J139">
        <v>0.58997339695300599</v>
      </c>
      <c r="K139">
        <v>5841.8768042827896</v>
      </c>
      <c r="L139">
        <v>5409.5914699784298</v>
      </c>
      <c r="M139">
        <v>43.218338706388899</v>
      </c>
      <c r="N139">
        <v>1.65210598245332</v>
      </c>
      <c r="O139">
        <v>14.900753824880599</v>
      </c>
      <c r="P139">
        <v>27.3502914077322</v>
      </c>
      <c r="Q139">
        <v>4.2186602005954997E-2</v>
      </c>
    </row>
    <row r="140" spans="1:17" x14ac:dyDescent="0.3">
      <c r="A140" t="s">
        <v>353</v>
      </c>
      <c r="B140" t="s">
        <v>354</v>
      </c>
      <c r="C140" t="s">
        <v>3102</v>
      </c>
      <c r="D140" t="s">
        <v>188</v>
      </c>
      <c r="E140">
        <v>66197.568895769902</v>
      </c>
      <c r="F140">
        <v>601.9</v>
      </c>
      <c r="G140">
        <v>6.2438348185887902</v>
      </c>
      <c r="H140">
        <v>-2.2040829226736798</v>
      </c>
      <c r="I140">
        <v>-38.926567334027702</v>
      </c>
      <c r="J140">
        <v>-1.3076047376405699</v>
      </c>
      <c r="K140">
        <v>742.63548656197202</v>
      </c>
      <c r="L140">
        <v>854.99486204938103</v>
      </c>
      <c r="M140">
        <v>14.559721792872001</v>
      </c>
      <c r="N140">
        <v>0.93114860297069801</v>
      </c>
      <c r="O140">
        <v>109.237414852965</v>
      </c>
      <c r="P140">
        <v>14.007008239416599</v>
      </c>
      <c r="Q140">
        <v>-4.3794508409566002E-2</v>
      </c>
    </row>
    <row r="141" spans="1:17" x14ac:dyDescent="0.3">
      <c r="A141" t="s">
        <v>355</v>
      </c>
      <c r="B141" t="s">
        <v>356</v>
      </c>
      <c r="C141" t="s">
        <v>3104</v>
      </c>
      <c r="D141" t="s">
        <v>43</v>
      </c>
      <c r="E141">
        <v>64298.76</v>
      </c>
      <c r="F141">
        <v>366.5</v>
      </c>
      <c r="G141">
        <v>21.584968727011901</v>
      </c>
      <c r="H141">
        <v>0.56730173360156999</v>
      </c>
      <c r="I141">
        <v>2.6808219701992102</v>
      </c>
      <c r="J141">
        <v>6.2597459888503302</v>
      </c>
      <c r="K141">
        <v>376.65371727115098</v>
      </c>
      <c r="L141">
        <v>361.13971513034301</v>
      </c>
      <c r="M141">
        <v>50.769618803144397</v>
      </c>
      <c r="N141">
        <v>0.43554799255321602</v>
      </c>
      <c r="O141">
        <v>27.639836289222298</v>
      </c>
      <c r="P141">
        <v>41.423885780436002</v>
      </c>
      <c r="Q141">
        <v>0.10900437561201699</v>
      </c>
    </row>
    <row r="142" spans="1:17" x14ac:dyDescent="0.3">
      <c r="A142" t="s">
        <v>357</v>
      </c>
      <c r="B142" t="s">
        <v>358</v>
      </c>
      <c r="C142" t="s">
        <v>3113</v>
      </c>
      <c r="D142" t="s">
        <v>181</v>
      </c>
      <c r="E142">
        <v>64278.393071639999</v>
      </c>
      <c r="F142">
        <v>218.9</v>
      </c>
      <c r="G142">
        <v>6.2856546848877102</v>
      </c>
      <c r="H142">
        <v>4.9065049257431896</v>
      </c>
      <c r="I142">
        <v>-7.1244555593462794E-2</v>
      </c>
      <c r="J142">
        <v>2.5844359859651198</v>
      </c>
      <c r="K142">
        <v>224.15655582303</v>
      </c>
      <c r="L142">
        <v>215.91108007411</v>
      </c>
      <c r="M142">
        <v>52.1732243065345</v>
      </c>
      <c r="N142">
        <v>1.1885350336576801</v>
      </c>
      <c r="O142">
        <v>20.8999543170397</v>
      </c>
      <c r="P142">
        <v>38.940019041573997</v>
      </c>
      <c r="Q142">
        <v>6.5282153715301994E-2</v>
      </c>
    </row>
    <row r="143" spans="1:17" x14ac:dyDescent="0.3">
      <c r="A143" t="s">
        <v>359</v>
      </c>
      <c r="B143" t="s">
        <v>360</v>
      </c>
      <c r="C143" t="s">
        <v>3104</v>
      </c>
      <c r="D143" t="s">
        <v>361</v>
      </c>
      <c r="E143">
        <v>64217.795016369899</v>
      </c>
      <c r="F143">
        <v>675.05</v>
      </c>
      <c r="G143">
        <v>-24.859996298187699</v>
      </c>
      <c r="H143">
        <v>-1.58015935617257</v>
      </c>
      <c r="I143">
        <v>-8.5459622139504692</v>
      </c>
      <c r="J143">
        <v>0.74028443404998701</v>
      </c>
      <c r="K143">
        <v>714.56698213434299</v>
      </c>
      <c r="L143">
        <v>733.75455932001705</v>
      </c>
      <c r="M143">
        <v>34.609725168470398</v>
      </c>
      <c r="N143">
        <v>0.38935296621472099</v>
      </c>
      <c r="O143">
        <v>21.087326864676601</v>
      </c>
      <c r="P143">
        <v>4.1824214831391204</v>
      </c>
      <c r="Q143">
        <v>-0.12597543467116001</v>
      </c>
    </row>
    <row r="144" spans="1:17" x14ac:dyDescent="0.3">
      <c r="A144" t="s">
        <v>362</v>
      </c>
      <c r="B144" t="s">
        <v>363</v>
      </c>
      <c r="C144" t="s">
        <v>3114</v>
      </c>
      <c r="D144" t="s">
        <v>364</v>
      </c>
      <c r="E144">
        <v>63778.77511355</v>
      </c>
      <c r="F144">
        <v>217.63</v>
      </c>
      <c r="G144">
        <v>12.3317174379794</v>
      </c>
      <c r="H144">
        <v>1.1534841618699101</v>
      </c>
      <c r="I144">
        <v>-26.524453542335699</v>
      </c>
      <c r="J144">
        <v>-1.0210511454975499</v>
      </c>
      <c r="K144">
        <v>226.53596425329101</v>
      </c>
      <c r="L144">
        <v>222.610085318356</v>
      </c>
      <c r="M144">
        <v>34.908911558907</v>
      </c>
      <c r="N144">
        <v>1.2595155793283099</v>
      </c>
      <c r="O144">
        <v>31.5765289711896</v>
      </c>
      <c r="P144">
        <v>30.200418785521901</v>
      </c>
      <c r="Q144">
        <v>9.8368625268536E-2</v>
      </c>
    </row>
    <row r="145" spans="1:17" x14ac:dyDescent="0.3">
      <c r="A145" t="s">
        <v>365</v>
      </c>
      <c r="B145" t="s">
        <v>366</v>
      </c>
      <c r="C145" t="s">
        <v>3106</v>
      </c>
      <c r="D145" t="s">
        <v>367</v>
      </c>
      <c r="E145">
        <v>63598.875723569901</v>
      </c>
      <c r="F145">
        <v>1756.9</v>
      </c>
      <c r="G145">
        <v>17.440798198628102</v>
      </c>
      <c r="H145">
        <v>10.0590730443077</v>
      </c>
      <c r="I145">
        <v>20.2694487803508</v>
      </c>
      <c r="J145">
        <v>1.57113311913027</v>
      </c>
      <c r="K145">
        <v>1790.4712138323</v>
      </c>
      <c r="L145">
        <v>1644.9421924168</v>
      </c>
      <c r="M145">
        <v>31.157462903869799</v>
      </c>
      <c r="N145">
        <v>0.65039624773444105</v>
      </c>
      <c r="O145">
        <v>13.392907962889099</v>
      </c>
      <c r="P145">
        <v>50.168810632933003</v>
      </c>
      <c r="Q145">
        <v>6.7254903133878996E-2</v>
      </c>
    </row>
    <row r="146" spans="1:17" x14ac:dyDescent="0.3">
      <c r="A146" t="s">
        <v>368</v>
      </c>
      <c r="B146" t="s">
        <v>369</v>
      </c>
      <c r="C146" t="s">
        <v>3104</v>
      </c>
      <c r="D146" t="s">
        <v>370</v>
      </c>
      <c r="E146">
        <v>63561.231195884997</v>
      </c>
      <c r="F146">
        <v>4695.1499999999996</v>
      </c>
      <c r="G146">
        <v>101.90526568899899</v>
      </c>
      <c r="H146">
        <v>14.9520434970169</v>
      </c>
      <c r="I146">
        <v>68.573406000636595</v>
      </c>
      <c r="J146">
        <v>4.7225686152773196</v>
      </c>
      <c r="K146">
        <v>4123.5121880848301</v>
      </c>
      <c r="L146">
        <v>3080.28405141336</v>
      </c>
      <c r="M146">
        <v>58.194558891025501</v>
      </c>
      <c r="N146">
        <v>0.78095056796159901</v>
      </c>
      <c r="O146">
        <v>6.2756248469165001</v>
      </c>
      <c r="P146">
        <v>141.887122948919</v>
      </c>
      <c r="Q146">
        <v>0.20192630756958599</v>
      </c>
    </row>
    <row r="147" spans="1:17" x14ac:dyDescent="0.3">
      <c r="A147" t="s">
        <v>371</v>
      </c>
      <c r="B147" t="s">
        <v>372</v>
      </c>
      <c r="C147" t="s">
        <v>3118</v>
      </c>
      <c r="D147" t="s">
        <v>166</v>
      </c>
      <c r="E147">
        <v>63543.107611125</v>
      </c>
      <c r="F147">
        <v>2199.5</v>
      </c>
      <c r="G147">
        <v>-24.5731717984774</v>
      </c>
      <c r="H147">
        <v>0.39583330798282601</v>
      </c>
      <c r="I147">
        <v>-7.40215984885225</v>
      </c>
      <c r="J147">
        <v>0.64284969670460501</v>
      </c>
      <c r="K147">
        <v>2327.0004116765699</v>
      </c>
      <c r="L147">
        <v>2389.4222623323399</v>
      </c>
      <c r="M147">
        <v>31.7996282304806</v>
      </c>
      <c r="N147">
        <v>0.49658571143255598</v>
      </c>
      <c r="O147">
        <v>22.4801091157081</v>
      </c>
      <c r="P147">
        <v>5.2845723038629204</v>
      </c>
      <c r="Q147">
        <v>-4.6556864203837998E-2</v>
      </c>
    </row>
    <row r="148" spans="1:17" x14ac:dyDescent="0.3">
      <c r="A148" t="s">
        <v>373</v>
      </c>
      <c r="B148" t="s">
        <v>374</v>
      </c>
      <c r="C148" t="s">
        <v>3116</v>
      </c>
      <c r="D148" t="s">
        <v>111</v>
      </c>
      <c r="E148">
        <v>63508</v>
      </c>
      <c r="F148">
        <v>793.85</v>
      </c>
      <c r="G148">
        <v>-5.1706983243236104</v>
      </c>
      <c r="H148">
        <v>-3.6284694004047702</v>
      </c>
      <c r="I148">
        <v>-32.481311052500402</v>
      </c>
      <c r="J148">
        <v>0.58344023027285397</v>
      </c>
      <c r="K148">
        <v>860.58376349009302</v>
      </c>
      <c r="L148">
        <v>900.70312628113595</v>
      </c>
      <c r="M148">
        <v>31.310111781115701</v>
      </c>
      <c r="N148">
        <v>0.642759956515636</v>
      </c>
      <c r="O148">
        <v>43.465390187063001</v>
      </c>
      <c r="P148">
        <v>14.7845575477154</v>
      </c>
      <c r="Q148">
        <v>-5.2224728276873002E-2</v>
      </c>
    </row>
    <row r="149" spans="1:17" x14ac:dyDescent="0.3">
      <c r="A149" t="s">
        <v>375</v>
      </c>
      <c r="B149" t="s">
        <v>376</v>
      </c>
      <c r="C149" t="s">
        <v>3118</v>
      </c>
      <c r="D149" t="s">
        <v>166</v>
      </c>
      <c r="E149">
        <v>62784.473831980002</v>
      </c>
      <c r="F149">
        <v>4138.7</v>
      </c>
      <c r="G149">
        <v>-5.2886099940617601</v>
      </c>
      <c r="H149">
        <v>-3.26212264599799</v>
      </c>
      <c r="I149">
        <v>11.8030014416561</v>
      </c>
      <c r="J149">
        <v>-0.215953879246434</v>
      </c>
      <c r="K149">
        <v>4443.4790420538702</v>
      </c>
      <c r="L149">
        <v>4114.9285298564</v>
      </c>
      <c r="M149">
        <v>23.031573571023401</v>
      </c>
      <c r="N149">
        <v>1.70682312861603</v>
      </c>
      <c r="O149">
        <v>16.076304153478102</v>
      </c>
      <c r="P149">
        <v>28.531055900621102</v>
      </c>
      <c r="Q149">
        <v>2.5486016787060001E-2</v>
      </c>
    </row>
    <row r="150" spans="1:17" x14ac:dyDescent="0.3">
      <c r="A150" t="s">
        <v>377</v>
      </c>
      <c r="B150" t="s">
        <v>378</v>
      </c>
      <c r="C150" t="s">
        <v>3109</v>
      </c>
      <c r="D150" t="s">
        <v>211</v>
      </c>
      <c r="E150">
        <v>61992.470344649999</v>
      </c>
      <c r="F150">
        <v>1040.3</v>
      </c>
      <c r="G150">
        <v>40.808811979736397</v>
      </c>
      <c r="H150">
        <v>13.133470267311701</v>
      </c>
      <c r="I150">
        <v>33.337191688539498</v>
      </c>
      <c r="J150">
        <v>8.2457997078585805</v>
      </c>
      <c r="K150">
        <v>1001.38490605936</v>
      </c>
      <c r="L150">
        <v>917.43925833342996</v>
      </c>
      <c r="M150">
        <v>73.378470515460407</v>
      </c>
      <c r="N150">
        <v>2.2663802197732301</v>
      </c>
      <c r="O150">
        <v>20.638277419975001</v>
      </c>
      <c r="P150">
        <v>72.078405425523101</v>
      </c>
      <c r="Q150">
        <v>0.109519065125865</v>
      </c>
    </row>
    <row r="151" spans="1:17" x14ac:dyDescent="0.3">
      <c r="A151" t="s">
        <v>379</v>
      </c>
      <c r="B151" t="s">
        <v>380</v>
      </c>
      <c r="C151" t="s">
        <v>3115</v>
      </c>
      <c r="D151" t="s">
        <v>99</v>
      </c>
      <c r="E151">
        <v>61843.522849360001</v>
      </c>
      <c r="F151">
        <v>298.55</v>
      </c>
      <c r="G151">
        <v>26.338966446909499</v>
      </c>
      <c r="H151">
        <v>-1.14639163938328</v>
      </c>
      <c r="I151">
        <v>4.0002533723653304</v>
      </c>
      <c r="J151">
        <v>3.2600933786586701</v>
      </c>
      <c r="K151">
        <v>312.19136395443701</v>
      </c>
      <c r="L151">
        <v>284.55587710362403</v>
      </c>
      <c r="M151">
        <v>43.545066043537801</v>
      </c>
      <c r="N151">
        <v>0.52528217539018096</v>
      </c>
      <c r="O151">
        <v>20.901021604421299</v>
      </c>
      <c r="P151">
        <v>47.797029702970299</v>
      </c>
    </row>
    <row r="152" spans="1:17" x14ac:dyDescent="0.3">
      <c r="A152" t="s">
        <v>381</v>
      </c>
      <c r="B152" t="s">
        <v>382</v>
      </c>
      <c r="C152" t="s">
        <v>3109</v>
      </c>
      <c r="D152" t="s">
        <v>114</v>
      </c>
      <c r="E152">
        <v>60349.598479840002</v>
      </c>
      <c r="F152">
        <v>1296.2</v>
      </c>
      <c r="G152">
        <v>4.7604757622945497</v>
      </c>
      <c r="H152">
        <v>-4.6729475655614499</v>
      </c>
      <c r="I152">
        <v>-17.348121743868202</v>
      </c>
      <c r="J152">
        <v>0.50173492493307703</v>
      </c>
      <c r="K152">
        <v>1449.67147974713</v>
      </c>
      <c r="L152">
        <v>1420.3572591510101</v>
      </c>
      <c r="M152">
        <v>26.592917947521201</v>
      </c>
      <c r="N152">
        <v>0.99394805777275697</v>
      </c>
      <c r="O152">
        <v>39.214627372319001</v>
      </c>
      <c r="P152">
        <v>21.937911571025399</v>
      </c>
      <c r="Q152">
        <v>7.6429708545595998E-2</v>
      </c>
    </row>
    <row r="153" spans="1:17" x14ac:dyDescent="0.3">
      <c r="A153" t="s">
        <v>383</v>
      </c>
      <c r="B153" t="s">
        <v>384</v>
      </c>
      <c r="C153" t="s">
        <v>3104</v>
      </c>
      <c r="D153" t="s">
        <v>24</v>
      </c>
      <c r="E153">
        <v>59972.332042344999</v>
      </c>
      <c r="F153">
        <v>19.559999999999999</v>
      </c>
      <c r="G153">
        <v>-18.7384003273215</v>
      </c>
      <c r="H153">
        <v>-1.6548249047935</v>
      </c>
      <c r="I153">
        <v>-19.5144857775384</v>
      </c>
      <c r="J153">
        <v>2.49286008614148</v>
      </c>
      <c r="K153">
        <v>21.225799713949399</v>
      </c>
      <c r="L153">
        <v>22.3919761789763</v>
      </c>
      <c r="M153">
        <v>32.351714945677202</v>
      </c>
      <c r="N153">
        <v>0.77415622236551895</v>
      </c>
      <c r="O153">
        <v>67.944785276073603</v>
      </c>
      <c r="P153">
        <v>2.8391167192429001</v>
      </c>
      <c r="Q153">
        <v>4.2455116604705002E-2</v>
      </c>
    </row>
    <row r="154" spans="1:17" x14ac:dyDescent="0.3">
      <c r="A154" t="s">
        <v>385</v>
      </c>
      <c r="B154" t="s">
        <v>386</v>
      </c>
      <c r="C154" t="s">
        <v>3113</v>
      </c>
      <c r="D154" t="s">
        <v>387</v>
      </c>
      <c r="E154">
        <v>57817.550149199997</v>
      </c>
      <c r="F154">
        <v>4551.6000000000004</v>
      </c>
      <c r="G154">
        <v>-5.27800713430456</v>
      </c>
      <c r="H154">
        <v>-2.6851775160420699</v>
      </c>
      <c r="I154">
        <v>-22.1079640126556</v>
      </c>
      <c r="J154">
        <v>4.5758561859767699</v>
      </c>
      <c r="K154">
        <v>4856.6377787866404</v>
      </c>
      <c r="L154">
        <v>4898.0861387180003</v>
      </c>
      <c r="M154">
        <v>46.920237058963401</v>
      </c>
      <c r="N154">
        <v>0.92423258832930399</v>
      </c>
      <c r="O154">
        <v>41.928113190965803</v>
      </c>
      <c r="P154">
        <v>26.398222715912201</v>
      </c>
      <c r="Q154">
        <v>8.6606045798505005E-2</v>
      </c>
    </row>
    <row r="155" spans="1:17" x14ac:dyDescent="0.3">
      <c r="A155" t="s">
        <v>388</v>
      </c>
      <c r="B155" t="s">
        <v>389</v>
      </c>
      <c r="C155" t="s">
        <v>3108</v>
      </c>
      <c r="D155" t="s">
        <v>51</v>
      </c>
      <c r="E155">
        <v>57616.844893939997</v>
      </c>
      <c r="F155">
        <v>27114.7</v>
      </c>
      <c r="G155">
        <v>-4.3589805647908699</v>
      </c>
      <c r="H155">
        <v>-1.1499300131783099</v>
      </c>
      <c r="I155">
        <v>-1.0868540480846001</v>
      </c>
      <c r="J155">
        <v>-1.4697076589381499</v>
      </c>
      <c r="K155">
        <v>28464.070353957301</v>
      </c>
      <c r="L155">
        <v>27437.904778550899</v>
      </c>
      <c r="M155">
        <v>23.482780052852899</v>
      </c>
      <c r="N155">
        <v>0.85325139553714102</v>
      </c>
      <c r="O155">
        <v>12.562558317075201</v>
      </c>
      <c r="P155">
        <v>23.248636363636301</v>
      </c>
      <c r="Q155">
        <v>1.7114304252569001E-2</v>
      </c>
    </row>
    <row r="156" spans="1:17" x14ac:dyDescent="0.3">
      <c r="A156" t="s">
        <v>390</v>
      </c>
      <c r="B156" t="s">
        <v>391</v>
      </c>
      <c r="C156" t="s">
        <v>3112</v>
      </c>
      <c r="D156" t="s">
        <v>276</v>
      </c>
      <c r="E156">
        <v>55439.738187000003</v>
      </c>
      <c r="F156">
        <v>1686.75</v>
      </c>
      <c r="G156">
        <v>81.9070666594031</v>
      </c>
      <c r="H156">
        <v>-4.0361533916059296</v>
      </c>
      <c r="I156">
        <v>26.547127225280001</v>
      </c>
      <c r="J156">
        <v>0.29593711570682701</v>
      </c>
      <c r="K156">
        <v>1741.72693364778</v>
      </c>
      <c r="L156">
        <v>1500.0443672547301</v>
      </c>
      <c r="M156">
        <v>36.001072340354099</v>
      </c>
      <c r="N156">
        <v>1.19077759320356</v>
      </c>
      <c r="O156">
        <v>15.304579813250299</v>
      </c>
      <c r="P156">
        <v>107.94550946187501</v>
      </c>
      <c r="Q156">
        <v>3.1361902916769997E-2</v>
      </c>
    </row>
    <row r="157" spans="1:17" x14ac:dyDescent="0.3">
      <c r="A157" t="s">
        <v>392</v>
      </c>
      <c r="B157" t="s">
        <v>393</v>
      </c>
      <c r="C157" t="s">
        <v>3117</v>
      </c>
      <c r="D157" t="s">
        <v>134</v>
      </c>
      <c r="E157">
        <v>54849.466650750001</v>
      </c>
      <c r="F157">
        <v>1534.25</v>
      </c>
      <c r="G157">
        <v>13.650741315194299</v>
      </c>
      <c r="H157">
        <v>-2.92698210512917</v>
      </c>
      <c r="I157">
        <v>-6.0526776126085702</v>
      </c>
      <c r="J157">
        <v>2.85438240260194</v>
      </c>
      <c r="K157">
        <v>1595.05189998166</v>
      </c>
      <c r="L157">
        <v>1554.0817872725299</v>
      </c>
      <c r="M157">
        <v>58.241259372952499</v>
      </c>
      <c r="N157">
        <v>0.72822826724337397</v>
      </c>
      <c r="O157">
        <v>34.8215740589864</v>
      </c>
      <c r="P157">
        <v>43.253968253968203</v>
      </c>
      <c r="Q157">
        <v>0.15216456497074399</v>
      </c>
    </row>
    <row r="158" spans="1:17" x14ac:dyDescent="0.3">
      <c r="A158" t="s">
        <v>394</v>
      </c>
      <c r="B158" t="s">
        <v>395</v>
      </c>
      <c r="C158" t="s">
        <v>3103</v>
      </c>
      <c r="D158" t="s">
        <v>21</v>
      </c>
      <c r="E158">
        <v>54780.717384689997</v>
      </c>
      <c r="F158">
        <v>8210.1</v>
      </c>
      <c r="G158">
        <v>26.255332774838902</v>
      </c>
      <c r="H158">
        <v>18.3481846661014</v>
      </c>
      <c r="I158">
        <v>67.751949747243103</v>
      </c>
      <c r="J158">
        <v>1.10993729205238</v>
      </c>
      <c r="K158">
        <v>7383.8076794327499</v>
      </c>
      <c r="L158">
        <v>6354.8209413042696</v>
      </c>
      <c r="M158">
        <v>76.119750733411905</v>
      </c>
      <c r="N158">
        <v>0.84160207500233597</v>
      </c>
      <c r="O158">
        <v>0.358095516497969</v>
      </c>
      <c r="P158">
        <v>91.500379030847199</v>
      </c>
      <c r="Q158">
        <v>4.3328058214702002E-2</v>
      </c>
    </row>
    <row r="159" spans="1:17" x14ac:dyDescent="0.3">
      <c r="A159" t="s">
        <v>396</v>
      </c>
      <c r="B159" t="s">
        <v>397</v>
      </c>
      <c r="C159" t="s">
        <v>3103</v>
      </c>
      <c r="D159" t="s">
        <v>250</v>
      </c>
      <c r="E159">
        <v>54674.5142105099</v>
      </c>
      <c r="F159">
        <v>5165.7</v>
      </c>
      <c r="G159">
        <v>-6.35690392280718</v>
      </c>
      <c r="H159">
        <v>4.3939652492039301</v>
      </c>
      <c r="I159">
        <v>11.588979148108301</v>
      </c>
      <c r="J159">
        <v>-0.67561419343562201</v>
      </c>
      <c r="K159">
        <v>5212.4952514039096</v>
      </c>
      <c r="L159">
        <v>5094.6474461748703</v>
      </c>
      <c r="M159">
        <v>52.685440737962203</v>
      </c>
      <c r="N159">
        <v>0.74082978375852304</v>
      </c>
      <c r="O159">
        <v>16.150763691271202</v>
      </c>
      <c r="P159">
        <v>22.992857142857101</v>
      </c>
      <c r="Q159">
        <v>-3.8704556485001998E-2</v>
      </c>
    </row>
    <row r="160" spans="1:17" x14ac:dyDescent="0.3">
      <c r="A160" t="s">
        <v>398</v>
      </c>
      <c r="B160" t="s">
        <v>399</v>
      </c>
      <c r="C160" t="s">
        <v>3118</v>
      </c>
      <c r="D160" t="s">
        <v>270</v>
      </c>
      <c r="E160">
        <v>54320.506576505002</v>
      </c>
      <c r="F160">
        <v>6369.35</v>
      </c>
      <c r="G160">
        <v>-7.4116559067806502</v>
      </c>
      <c r="H160">
        <v>-14.8344825013462</v>
      </c>
      <c r="I160">
        <v>-37.920830043857698</v>
      </c>
      <c r="J160">
        <v>-0.80887455114815898</v>
      </c>
      <c r="K160">
        <v>7648.6432635560504</v>
      </c>
      <c r="L160">
        <v>7433.2570170560602</v>
      </c>
      <c r="M160">
        <v>20.901455096458999</v>
      </c>
      <c r="N160">
        <v>0.85483700412853203</v>
      </c>
      <c r="O160">
        <v>55.982164585083197</v>
      </c>
      <c r="P160">
        <v>19.6122065727699</v>
      </c>
      <c r="Q160">
        <v>0.105750298284997</v>
      </c>
    </row>
    <row r="161" spans="1:17" x14ac:dyDescent="0.3">
      <c r="A161" t="s">
        <v>400</v>
      </c>
      <c r="B161" t="s">
        <v>401</v>
      </c>
      <c r="C161" t="s">
        <v>3112</v>
      </c>
      <c r="D161" t="s">
        <v>108</v>
      </c>
      <c r="E161">
        <v>54267.806080950002</v>
      </c>
      <c r="F161">
        <v>465.5</v>
      </c>
      <c r="G161">
        <v>-36.352213075045697</v>
      </c>
      <c r="H161">
        <v>-9.8878148593790698</v>
      </c>
      <c r="I161">
        <v>-9.0200806944097192</v>
      </c>
      <c r="J161">
        <v>-2.2963743243868602</v>
      </c>
      <c r="K161">
        <v>539.18611135495098</v>
      </c>
      <c r="L161">
        <v>547.53842708996297</v>
      </c>
      <c r="M161">
        <v>16.420168870409999</v>
      </c>
      <c r="N161">
        <v>0.594824911298658</v>
      </c>
      <c r="O161">
        <v>35.230934479054703</v>
      </c>
      <c r="P161">
        <v>6.0364464692483004</v>
      </c>
      <c r="Q161">
        <v>-0.111084372020128</v>
      </c>
    </row>
    <row r="162" spans="1:17" x14ac:dyDescent="0.3">
      <c r="A162" t="s">
        <v>402</v>
      </c>
      <c r="B162" t="s">
        <v>403</v>
      </c>
      <c r="C162" t="s">
        <v>3114</v>
      </c>
      <c r="D162" t="s">
        <v>114</v>
      </c>
      <c r="E162">
        <v>53963.785724579997</v>
      </c>
      <c r="F162">
        <v>655.35</v>
      </c>
      <c r="G162">
        <v>10.738097206068799</v>
      </c>
      <c r="H162">
        <v>-1.6720134906530399</v>
      </c>
      <c r="I162">
        <v>-10.228936038596199</v>
      </c>
      <c r="J162">
        <v>-9.0260579725604903E-2</v>
      </c>
      <c r="K162">
        <v>714.34805823992701</v>
      </c>
      <c r="L162">
        <v>688.89861985956998</v>
      </c>
      <c r="M162">
        <v>23.453281481919799</v>
      </c>
      <c r="N162">
        <v>0.62866778374810905</v>
      </c>
      <c r="O162">
        <v>29.396505683985598</v>
      </c>
      <c r="P162">
        <v>33.038976857490802</v>
      </c>
      <c r="Q162">
        <v>0.15944182293488099</v>
      </c>
    </row>
    <row r="163" spans="1:17" x14ac:dyDescent="0.3">
      <c r="A163" t="s">
        <v>404</v>
      </c>
      <c r="B163" t="s">
        <v>405</v>
      </c>
      <c r="C163" t="s">
        <v>3104</v>
      </c>
      <c r="D163" t="s">
        <v>406</v>
      </c>
      <c r="E163">
        <v>53863.632063659999</v>
      </c>
      <c r="F163">
        <v>845.4</v>
      </c>
      <c r="G163">
        <v>-28.789973975888</v>
      </c>
      <c r="H163">
        <v>18.396392645260502</v>
      </c>
      <c r="I163">
        <v>136.73180183929</v>
      </c>
      <c r="J163">
        <v>6.6748275989426702</v>
      </c>
      <c r="K163">
        <v>721.32772076586105</v>
      </c>
      <c r="L163">
        <v>606.98529990252098</v>
      </c>
      <c r="M163">
        <v>67.882240026854205</v>
      </c>
      <c r="N163">
        <v>0.79408168044501903</v>
      </c>
      <c r="O163">
        <v>9.6463212680388093</v>
      </c>
      <c r="P163">
        <v>172.70967741935399</v>
      </c>
      <c r="Q163">
        <v>-4.5281748627355997E-2</v>
      </c>
    </row>
    <row r="164" spans="1:17" x14ac:dyDescent="0.3">
      <c r="A164" t="s">
        <v>407</v>
      </c>
      <c r="B164" t="s">
        <v>408</v>
      </c>
      <c r="C164" t="s">
        <v>3109</v>
      </c>
      <c r="D164" t="s">
        <v>211</v>
      </c>
      <c r="E164">
        <v>52855.6490472</v>
      </c>
      <c r="F164">
        <v>3381.6</v>
      </c>
      <c r="G164">
        <v>5.2521671590554098</v>
      </c>
      <c r="H164">
        <v>-8.6899609118349304</v>
      </c>
      <c r="I164">
        <v>-24.8569100814546</v>
      </c>
      <c r="J164">
        <v>1.7898502895439401</v>
      </c>
      <c r="K164">
        <v>3691.8196692065999</v>
      </c>
      <c r="L164">
        <v>3708.2600292942998</v>
      </c>
      <c r="M164">
        <v>31.414342701051599</v>
      </c>
      <c r="N164">
        <v>0.85176326479057995</v>
      </c>
      <c r="O164">
        <v>46.409983439791802</v>
      </c>
      <c r="P164">
        <v>24.004400440043899</v>
      </c>
      <c r="Q164">
        <v>8.9434866251187004E-2</v>
      </c>
    </row>
    <row r="165" spans="1:17" x14ac:dyDescent="0.3">
      <c r="A165" t="s">
        <v>409</v>
      </c>
      <c r="B165" t="s">
        <v>410</v>
      </c>
      <c r="C165" t="s">
        <v>3104</v>
      </c>
      <c r="D165" t="s">
        <v>411</v>
      </c>
      <c r="E165">
        <v>52823.4129021599</v>
      </c>
      <c r="F165">
        <v>881.45</v>
      </c>
      <c r="G165">
        <v>184.13521018586599</v>
      </c>
      <c r="H165">
        <v>-5.41522371452296</v>
      </c>
      <c r="I165">
        <v>50.2845778365675</v>
      </c>
      <c r="J165">
        <v>0.37019803680237001</v>
      </c>
      <c r="K165">
        <v>859.11708197917903</v>
      </c>
      <c r="L165">
        <v>652.18808323876999</v>
      </c>
      <c r="M165">
        <v>38.661557172315597</v>
      </c>
      <c r="N165">
        <v>1.17969428006148</v>
      </c>
      <c r="O165">
        <v>20.710193431278</v>
      </c>
      <c r="P165">
        <v>217.883063607266</v>
      </c>
      <c r="Q165">
        <v>0.13942475382995601</v>
      </c>
    </row>
    <row r="166" spans="1:17" x14ac:dyDescent="0.3">
      <c r="A166" t="s">
        <v>412</v>
      </c>
      <c r="B166" t="s">
        <v>413</v>
      </c>
      <c r="C166" t="s">
        <v>3103</v>
      </c>
      <c r="D166" t="s">
        <v>21</v>
      </c>
      <c r="E166">
        <v>52742.786339259997</v>
      </c>
      <c r="F166">
        <v>2786.2</v>
      </c>
      <c r="G166">
        <v>1.3699737101051499</v>
      </c>
      <c r="H166">
        <v>-4.3082852254813897</v>
      </c>
      <c r="I166">
        <v>13.791309470666601</v>
      </c>
      <c r="J166">
        <v>-1.5313184632641099</v>
      </c>
      <c r="K166">
        <v>2913.0191391251001</v>
      </c>
      <c r="L166">
        <v>2722.7612247031502</v>
      </c>
      <c r="M166">
        <v>32.639258708739497</v>
      </c>
      <c r="N166">
        <v>0.77072441918243095</v>
      </c>
      <c r="O166">
        <v>14.413897064101601</v>
      </c>
      <c r="P166">
        <v>27.3982624599908</v>
      </c>
      <c r="Q166">
        <v>-4.6851094375219997E-2</v>
      </c>
    </row>
    <row r="167" spans="1:17" x14ac:dyDescent="0.3">
      <c r="A167" t="s">
        <v>414</v>
      </c>
      <c r="B167" t="s">
        <v>415</v>
      </c>
      <c r="C167" t="s">
        <v>3109</v>
      </c>
      <c r="D167" t="s">
        <v>416</v>
      </c>
      <c r="E167">
        <v>52619.97253205</v>
      </c>
      <c r="F167">
        <v>2721.95</v>
      </c>
      <c r="G167">
        <v>-5.72110863434688</v>
      </c>
      <c r="H167">
        <v>-2.39121187883755</v>
      </c>
      <c r="I167">
        <v>-14.4781889826334</v>
      </c>
      <c r="J167">
        <v>4.85397611919384</v>
      </c>
      <c r="K167">
        <v>2897.0839209402902</v>
      </c>
      <c r="L167">
        <v>2830.0870604514098</v>
      </c>
      <c r="M167">
        <v>37.625022286212001</v>
      </c>
      <c r="N167">
        <v>0.87545645834087105</v>
      </c>
      <c r="O167">
        <v>23.9919910358382</v>
      </c>
      <c r="P167">
        <v>24.074664964901</v>
      </c>
      <c r="Q167">
        <v>6.3144589521940001E-3</v>
      </c>
    </row>
    <row r="168" spans="1:17" x14ac:dyDescent="0.3">
      <c r="A168" t="s">
        <v>417</v>
      </c>
      <c r="B168" t="s">
        <v>418</v>
      </c>
      <c r="C168" t="s">
        <v>3109</v>
      </c>
      <c r="D168" t="s">
        <v>416</v>
      </c>
      <c r="E168">
        <v>52382.314781569999</v>
      </c>
      <c r="F168">
        <v>123509.9</v>
      </c>
      <c r="G168">
        <v>-7.6931307081389901</v>
      </c>
      <c r="H168">
        <v>0.28005783312007498</v>
      </c>
      <c r="I168">
        <v>-8.3579252582119707</v>
      </c>
      <c r="J168">
        <v>2.9801589427172699</v>
      </c>
      <c r="K168">
        <v>127246.512180923</v>
      </c>
      <c r="L168">
        <v>128609.52696685299</v>
      </c>
      <c r="M168">
        <v>57.898422178034998</v>
      </c>
      <c r="N168">
        <v>1.46080599805786</v>
      </c>
      <c r="O168">
        <v>22.6177010911675</v>
      </c>
      <c r="P168">
        <v>11.6548865889725</v>
      </c>
      <c r="Q168">
        <v>5.3206906964887002E-2</v>
      </c>
    </row>
    <row r="169" spans="1:17" x14ac:dyDescent="0.3">
      <c r="A169" t="s">
        <v>419</v>
      </c>
      <c r="B169" t="s">
        <v>420</v>
      </c>
      <c r="C169" t="s">
        <v>3118</v>
      </c>
      <c r="D169" t="s">
        <v>421</v>
      </c>
      <c r="E169">
        <v>52309.298378159998</v>
      </c>
      <c r="F169">
        <v>808.4</v>
      </c>
      <c r="G169">
        <v>-2.4290120643088802</v>
      </c>
      <c r="H169">
        <v>-4.6772111776257796</v>
      </c>
      <c r="I169">
        <v>11.6034703456074</v>
      </c>
      <c r="J169">
        <v>1.37931219347263</v>
      </c>
      <c r="K169">
        <v>887.00325176337901</v>
      </c>
      <c r="L169">
        <v>844.17036595300306</v>
      </c>
      <c r="M169">
        <v>31.245955727614302</v>
      </c>
      <c r="N169">
        <v>0.50991254340988301</v>
      </c>
      <c r="O169">
        <v>46.8332508659079</v>
      </c>
      <c r="P169">
        <v>41.1805798113866</v>
      </c>
      <c r="Q169">
        <v>0.147734243837224</v>
      </c>
    </row>
    <row r="170" spans="1:17" x14ac:dyDescent="0.3">
      <c r="A170" t="s">
        <v>422</v>
      </c>
      <c r="B170" t="s">
        <v>423</v>
      </c>
      <c r="C170" t="s">
        <v>3118</v>
      </c>
      <c r="D170" t="s">
        <v>421</v>
      </c>
      <c r="E170">
        <v>52082.696775199998</v>
      </c>
      <c r="F170">
        <v>1768</v>
      </c>
      <c r="G170">
        <v>39.589159218335197</v>
      </c>
      <c r="H170">
        <v>15.038527026857601</v>
      </c>
      <c r="I170">
        <v>38.850940960971698</v>
      </c>
      <c r="J170">
        <v>6.1166117579944599</v>
      </c>
      <c r="K170">
        <v>1672.55317983998</v>
      </c>
      <c r="L170">
        <v>1490.8584433798101</v>
      </c>
      <c r="M170">
        <v>65.623100262775694</v>
      </c>
      <c r="N170">
        <v>1.1592784238598199</v>
      </c>
      <c r="O170">
        <v>1.7533936651583599</v>
      </c>
      <c r="P170">
        <v>72.555143470622696</v>
      </c>
      <c r="Q170">
        <v>0.13769736010881101</v>
      </c>
    </row>
    <row r="171" spans="1:17" x14ac:dyDescent="0.3">
      <c r="A171" t="s">
        <v>424</v>
      </c>
      <c r="B171" t="s">
        <v>425</v>
      </c>
      <c r="C171" t="s">
        <v>3104</v>
      </c>
      <c r="D171" t="s">
        <v>24</v>
      </c>
      <c r="E171">
        <v>51735.770151295997</v>
      </c>
      <c r="F171">
        <v>210.88</v>
      </c>
      <c r="G171">
        <v>22.837971909260599</v>
      </c>
      <c r="H171">
        <v>11.5111448177532</v>
      </c>
      <c r="I171">
        <v>25.2168547111126</v>
      </c>
      <c r="J171">
        <v>4.3192305655523002</v>
      </c>
      <c r="K171">
        <v>196.922344567783</v>
      </c>
      <c r="L171">
        <v>179.64278555410999</v>
      </c>
      <c r="M171">
        <v>69.016123744757095</v>
      </c>
      <c r="N171">
        <v>1.0958002248216601</v>
      </c>
      <c r="O171">
        <v>0.26555386949924598</v>
      </c>
      <c r="P171">
        <v>51.276901004304101</v>
      </c>
      <c r="Q171">
        <v>0.125683677544845</v>
      </c>
    </row>
    <row r="172" spans="1:17" x14ac:dyDescent="0.3">
      <c r="A172" t="s">
        <v>426</v>
      </c>
      <c r="B172" t="s">
        <v>427</v>
      </c>
      <c r="C172" t="s">
        <v>3106</v>
      </c>
      <c r="D172" t="s">
        <v>197</v>
      </c>
      <c r="E172">
        <v>51534.826777279901</v>
      </c>
      <c r="F172">
        <v>15876.05</v>
      </c>
      <c r="G172">
        <v>-29.641311318000501</v>
      </c>
      <c r="H172">
        <v>4.3479741280033402</v>
      </c>
      <c r="I172">
        <v>-2.32114913169486</v>
      </c>
      <c r="J172">
        <v>2.3870808324633002</v>
      </c>
      <c r="K172">
        <v>16182.184243960601</v>
      </c>
      <c r="L172">
        <v>16381.901575784699</v>
      </c>
      <c r="M172">
        <v>53.387951256401003</v>
      </c>
      <c r="N172">
        <v>1.8007203884660301</v>
      </c>
      <c r="O172">
        <v>16.484578972729299</v>
      </c>
      <c r="P172">
        <v>3.45803954279457</v>
      </c>
      <c r="Q172">
        <v>-6.0077903246531998E-2</v>
      </c>
    </row>
    <row r="173" spans="1:17" x14ac:dyDescent="0.3">
      <c r="A173" t="s">
        <v>428</v>
      </c>
      <c r="B173" t="s">
        <v>429</v>
      </c>
      <c r="C173" t="s">
        <v>3108</v>
      </c>
      <c r="D173" t="s">
        <v>247</v>
      </c>
      <c r="E173">
        <v>51390.001134359998</v>
      </c>
      <c r="F173">
        <v>680.7</v>
      </c>
      <c r="G173">
        <v>58.610283201660401</v>
      </c>
      <c r="H173">
        <v>13.966158605804999</v>
      </c>
      <c r="I173">
        <v>43.678200393138503</v>
      </c>
      <c r="J173">
        <v>6.0416338181757396</v>
      </c>
      <c r="K173">
        <v>603.84483481100199</v>
      </c>
      <c r="L173">
        <v>513.07706854907497</v>
      </c>
      <c r="M173">
        <v>76.405362111057997</v>
      </c>
      <c r="N173">
        <v>1.1446197565963701</v>
      </c>
      <c r="O173">
        <v>1.51314822976347</v>
      </c>
      <c r="P173">
        <v>91.100505334082001</v>
      </c>
      <c r="Q173">
        <v>0.11850835124159501</v>
      </c>
    </row>
    <row r="174" spans="1:17" x14ac:dyDescent="0.3">
      <c r="A174" t="s">
        <v>430</v>
      </c>
      <c r="B174" t="s">
        <v>431</v>
      </c>
      <c r="C174" t="s">
        <v>3104</v>
      </c>
      <c r="D174" t="s">
        <v>34</v>
      </c>
      <c r="E174">
        <v>49629.182388576002</v>
      </c>
      <c r="F174">
        <v>42.48</v>
      </c>
      <c r="G174">
        <v>-7.4027404288443801</v>
      </c>
      <c r="H174">
        <v>-5.2612800825388497</v>
      </c>
      <c r="I174">
        <v>-28.5241546403774</v>
      </c>
      <c r="J174">
        <v>2.37927888659117</v>
      </c>
      <c r="K174">
        <v>46.233865420453903</v>
      </c>
      <c r="L174">
        <v>48.311540580648497</v>
      </c>
      <c r="M174">
        <v>31.6862681805374</v>
      </c>
      <c r="N174">
        <v>0.95824432552113903</v>
      </c>
      <c r="O174">
        <v>66.313559322033896</v>
      </c>
      <c r="P174">
        <v>15.5918367346938</v>
      </c>
      <c r="Q174">
        <v>0.108130704380844</v>
      </c>
    </row>
    <row r="175" spans="1:17" x14ac:dyDescent="0.3">
      <c r="A175" t="s">
        <v>432</v>
      </c>
      <c r="B175" t="s">
        <v>433</v>
      </c>
      <c r="C175" t="s">
        <v>3104</v>
      </c>
      <c r="D175" t="s">
        <v>137</v>
      </c>
      <c r="E175">
        <v>49610.760943347901</v>
      </c>
      <c r="F175">
        <v>184.58</v>
      </c>
      <c r="G175">
        <v>198.88892623782201</v>
      </c>
      <c r="H175">
        <v>-6.2695913193338901</v>
      </c>
      <c r="I175">
        <v>-3.1371199958534</v>
      </c>
      <c r="J175">
        <v>1.6360711336307601</v>
      </c>
      <c r="K175">
        <v>211.21750239943</v>
      </c>
      <c r="L175">
        <v>188.841536030225</v>
      </c>
      <c r="M175">
        <v>27.8657737172434</v>
      </c>
      <c r="N175">
        <v>0.39024591748717402</v>
      </c>
      <c r="O175">
        <v>67.948856864232297</v>
      </c>
      <c r="P175">
        <v>294.40170940170901</v>
      </c>
    </row>
    <row r="176" spans="1:17" x14ac:dyDescent="0.3">
      <c r="A176" t="s">
        <v>434</v>
      </c>
      <c r="B176" t="s">
        <v>435</v>
      </c>
      <c r="C176" t="s">
        <v>3114</v>
      </c>
      <c r="D176" t="s">
        <v>114</v>
      </c>
      <c r="E176">
        <v>49582.4885299542</v>
      </c>
      <c r="F176">
        <v>914.95</v>
      </c>
      <c r="G176">
        <v>47.8289029277989</v>
      </c>
      <c r="H176">
        <v>0.16868289760515201</v>
      </c>
      <c r="I176">
        <v>24.276789549157598</v>
      </c>
      <c r="J176">
        <v>1.32260247619744</v>
      </c>
      <c r="K176">
        <v>925.77305261289405</v>
      </c>
      <c r="L176">
        <v>771.06794222378301</v>
      </c>
      <c r="M176">
        <v>43.509989918282997</v>
      </c>
      <c r="N176">
        <v>0.54760323332366501</v>
      </c>
      <c r="O176">
        <v>13.6674135198644</v>
      </c>
      <c r="P176">
        <v>76.494984567901199</v>
      </c>
    </row>
    <row r="177" spans="1:17" x14ac:dyDescent="0.3">
      <c r="A177" t="s">
        <v>436</v>
      </c>
      <c r="B177" t="s">
        <v>437</v>
      </c>
      <c r="C177" t="s">
        <v>568</v>
      </c>
      <c r="D177" t="s">
        <v>438</v>
      </c>
      <c r="E177">
        <v>49576.404538980001</v>
      </c>
      <c r="F177">
        <v>44447.7</v>
      </c>
      <c r="G177">
        <v>0.279165803460379</v>
      </c>
      <c r="H177">
        <v>3.3963863794995799</v>
      </c>
      <c r="I177">
        <v>22.492724669329402</v>
      </c>
      <c r="J177">
        <v>-1.16333087081368</v>
      </c>
      <c r="K177">
        <v>43765.042071240699</v>
      </c>
      <c r="L177">
        <v>40728.694247583102</v>
      </c>
      <c r="M177">
        <v>44.939229865770201</v>
      </c>
      <c r="N177">
        <v>1.86135859933797</v>
      </c>
      <c r="O177">
        <v>8.8778496975096601</v>
      </c>
      <c r="P177">
        <v>34.404695487306398</v>
      </c>
      <c r="Q177">
        <v>-2.0768485343655999E-2</v>
      </c>
    </row>
    <row r="178" spans="1:17" x14ac:dyDescent="0.3">
      <c r="A178" t="s">
        <v>439</v>
      </c>
      <c r="B178" t="s">
        <v>440</v>
      </c>
      <c r="C178" t="s">
        <v>3113</v>
      </c>
      <c r="D178" t="s">
        <v>267</v>
      </c>
      <c r="E178">
        <v>49207.009331250003</v>
      </c>
      <c r="F178">
        <v>4632.55</v>
      </c>
      <c r="G178">
        <v>54.330179764626003</v>
      </c>
      <c r="H178">
        <v>-4.6201821251325397</v>
      </c>
      <c r="I178">
        <v>-11.0156749963627</v>
      </c>
      <c r="J178">
        <v>-6.4051360260492096</v>
      </c>
      <c r="K178">
        <v>5000.6077219819099</v>
      </c>
      <c r="L178">
        <v>4547.0782624436697</v>
      </c>
      <c r="M178">
        <v>20.211229369679</v>
      </c>
      <c r="N178">
        <v>0.72009119320175297</v>
      </c>
      <c r="O178">
        <v>26.0633992077797</v>
      </c>
      <c r="P178">
        <v>85.283471652834706</v>
      </c>
      <c r="Q178">
        <v>0.10561160959180101</v>
      </c>
    </row>
    <row r="179" spans="1:17" hidden="1" x14ac:dyDescent="0.3">
      <c r="A179" t="s">
        <v>441</v>
      </c>
      <c r="B179" t="s">
        <v>442</v>
      </c>
      <c r="C179" t="s">
        <v>3119</v>
      </c>
      <c r="D179" t="s">
        <v>144</v>
      </c>
      <c r="E179">
        <v>48929.303774559899</v>
      </c>
      <c r="F179">
        <v>1085.45</v>
      </c>
      <c r="G179">
        <v>12.2020488317818</v>
      </c>
      <c r="H179">
        <v>5.2162528086515803</v>
      </c>
      <c r="I179">
        <v>25.592105252883801</v>
      </c>
      <c r="J179">
        <v>10.1458545370864</v>
      </c>
      <c r="K179">
        <v>1062.28195766626</v>
      </c>
      <c r="M179">
        <v>55.045024307631003</v>
      </c>
      <c r="O179">
        <v>16.813303238288199</v>
      </c>
      <c r="P179">
        <v>35.326019199600999</v>
      </c>
    </row>
    <row r="180" spans="1:17" x14ac:dyDescent="0.3">
      <c r="A180" t="s">
        <v>443</v>
      </c>
      <c r="B180" t="s">
        <v>444</v>
      </c>
      <c r="C180" t="s">
        <v>3105</v>
      </c>
      <c r="D180" t="s">
        <v>27</v>
      </c>
      <c r="E180">
        <v>48779.175000000003</v>
      </c>
      <c r="F180">
        <v>1736.7</v>
      </c>
      <c r="G180">
        <v>-16.305723208672099</v>
      </c>
      <c r="H180">
        <v>-1.7682850416440601</v>
      </c>
      <c r="I180">
        <v>-8.2676050255529496</v>
      </c>
      <c r="J180">
        <v>-0.26594359933925699</v>
      </c>
      <c r="K180">
        <v>1855.5268711982501</v>
      </c>
      <c r="L180">
        <v>1846.31723277322</v>
      </c>
      <c r="M180">
        <v>27.837849094791999</v>
      </c>
      <c r="N180">
        <v>0.45237546551626101</v>
      </c>
      <c r="O180">
        <v>25.237519433408099</v>
      </c>
      <c r="P180">
        <v>9.5329696319888999</v>
      </c>
      <c r="Q180">
        <v>1.5853698160137E-2</v>
      </c>
    </row>
    <row r="181" spans="1:17" x14ac:dyDescent="0.3">
      <c r="A181" t="s">
        <v>445</v>
      </c>
      <c r="B181" t="s">
        <v>446</v>
      </c>
      <c r="C181" t="s">
        <v>3113</v>
      </c>
      <c r="D181" t="s">
        <v>178</v>
      </c>
      <c r="E181">
        <v>48495.213729000003</v>
      </c>
      <c r="F181">
        <v>1894</v>
      </c>
      <c r="G181">
        <v>343.88572696908301</v>
      </c>
      <c r="H181">
        <v>10.183082630743399</v>
      </c>
      <c r="I181">
        <v>35.406478293594603</v>
      </c>
      <c r="J181">
        <v>7.6607983245825002</v>
      </c>
      <c r="K181">
        <v>1740.67391095985</v>
      </c>
      <c r="L181">
        <v>1394.7286705014201</v>
      </c>
      <c r="M181">
        <v>65.523273711010603</v>
      </c>
      <c r="N181">
        <v>1.19766037155363</v>
      </c>
      <c r="O181">
        <v>3.9598732840549098</v>
      </c>
      <c r="P181">
        <v>380.71065989847699</v>
      </c>
      <c r="Q181">
        <v>0.254875657424742</v>
      </c>
    </row>
    <row r="182" spans="1:17" x14ac:dyDescent="0.3">
      <c r="A182" t="s">
        <v>447</v>
      </c>
      <c r="B182" t="s">
        <v>448</v>
      </c>
      <c r="C182" t="s">
        <v>3113</v>
      </c>
      <c r="D182" t="s">
        <v>178</v>
      </c>
      <c r="E182">
        <v>48364.69605975</v>
      </c>
      <c r="F182">
        <v>11411.7</v>
      </c>
      <c r="G182">
        <v>135.62478325092701</v>
      </c>
      <c r="H182">
        <v>-19.917141772253199</v>
      </c>
      <c r="I182">
        <v>1.70724497433974</v>
      </c>
      <c r="J182">
        <v>-3.4483766610555699</v>
      </c>
      <c r="K182">
        <v>13314.035957841401</v>
      </c>
      <c r="L182">
        <v>10937.3567142066</v>
      </c>
      <c r="M182">
        <v>24.244117841572098</v>
      </c>
      <c r="N182">
        <v>1.8100934526278001</v>
      </c>
      <c r="O182">
        <v>45.026157364809698</v>
      </c>
      <c r="P182">
        <v>149.71443576445799</v>
      </c>
      <c r="Q182">
        <v>0.15218447539759999</v>
      </c>
    </row>
    <row r="183" spans="1:17" x14ac:dyDescent="0.3">
      <c r="A183" t="s">
        <v>449</v>
      </c>
      <c r="B183" t="s">
        <v>450</v>
      </c>
      <c r="C183" t="s">
        <v>3106</v>
      </c>
      <c r="D183" t="s">
        <v>223</v>
      </c>
      <c r="E183">
        <v>48331.939211454999</v>
      </c>
      <c r="F183">
        <v>1853.8</v>
      </c>
      <c r="G183">
        <v>-0.85066005843889403</v>
      </c>
      <c r="H183">
        <v>-1.0149871038949401</v>
      </c>
      <c r="I183">
        <v>-5.7427496376203004</v>
      </c>
      <c r="J183">
        <v>0.60984653521547405</v>
      </c>
      <c r="K183">
        <v>1981.76029447358</v>
      </c>
      <c r="L183">
        <v>1930.9256590689099</v>
      </c>
      <c r="M183">
        <v>24.659416973797398</v>
      </c>
      <c r="N183">
        <v>0.73097131757008704</v>
      </c>
      <c r="O183">
        <v>18.939475671593399</v>
      </c>
      <c r="P183">
        <v>18.4498897798792</v>
      </c>
      <c r="Q183">
        <v>-1.0012061191597E-2</v>
      </c>
    </row>
    <row r="184" spans="1:17" x14ac:dyDescent="0.3">
      <c r="A184" t="s">
        <v>451</v>
      </c>
      <c r="B184" t="s">
        <v>452</v>
      </c>
      <c r="C184" t="s">
        <v>3102</v>
      </c>
      <c r="D184" t="s">
        <v>453</v>
      </c>
      <c r="E184">
        <v>48277.502832279999</v>
      </c>
      <c r="F184">
        <v>321.85000000000002</v>
      </c>
      <c r="G184">
        <v>43.013552210293803</v>
      </c>
      <c r="H184">
        <v>-4.5246308678791598</v>
      </c>
      <c r="I184">
        <v>0.65006589181119601</v>
      </c>
      <c r="J184">
        <v>0.92033211325223796</v>
      </c>
      <c r="K184">
        <v>336.96459924832698</v>
      </c>
      <c r="L184">
        <v>317.12642772683103</v>
      </c>
      <c r="M184">
        <v>44.386087961883703</v>
      </c>
      <c r="N184">
        <v>0.72546601244658604</v>
      </c>
      <c r="O184">
        <v>19.372378437160101</v>
      </c>
      <c r="P184">
        <v>65.560699588477306</v>
      </c>
      <c r="Q184">
        <v>3.2462239961696997E-2</v>
      </c>
    </row>
    <row r="185" spans="1:17" x14ac:dyDescent="0.3">
      <c r="A185" t="s">
        <v>454</v>
      </c>
      <c r="B185" t="s">
        <v>455</v>
      </c>
      <c r="C185" t="s">
        <v>3105</v>
      </c>
      <c r="D185" t="s">
        <v>27</v>
      </c>
      <c r="E185">
        <v>48162.57329824</v>
      </c>
      <c r="F185">
        <v>6.91</v>
      </c>
      <c r="G185">
        <v>-66.764202522707194</v>
      </c>
      <c r="H185">
        <v>-15.247990155977</v>
      </c>
      <c r="I185">
        <v>-52.647208072503297</v>
      </c>
      <c r="J185">
        <v>-3.6646621232260199</v>
      </c>
      <c r="K185">
        <v>9.5111243478012302</v>
      </c>
      <c r="L185">
        <v>12.3368914055659</v>
      </c>
      <c r="M185">
        <v>19.9778042634046</v>
      </c>
      <c r="N185">
        <v>0.667357036019672</v>
      </c>
      <c r="O185">
        <v>177.568740955137</v>
      </c>
      <c r="P185">
        <v>1.4684287812041199</v>
      </c>
      <c r="Q185">
        <v>-3.4023596356459997E-2</v>
      </c>
    </row>
    <row r="186" spans="1:17" x14ac:dyDescent="0.3">
      <c r="A186" t="s">
        <v>456</v>
      </c>
      <c r="B186" t="s">
        <v>457</v>
      </c>
      <c r="C186" t="s">
        <v>3116</v>
      </c>
      <c r="D186" t="s">
        <v>458</v>
      </c>
      <c r="E186">
        <v>48001.571042718999</v>
      </c>
      <c r="F186">
        <v>167.93</v>
      </c>
      <c r="G186">
        <v>-18.489458722239998</v>
      </c>
      <c r="H186">
        <v>-2.3142153255154301</v>
      </c>
      <c r="I186">
        <v>-9.0084095543405898</v>
      </c>
      <c r="J186">
        <v>-1.8753948955581901</v>
      </c>
      <c r="K186">
        <v>185.48069641961899</v>
      </c>
      <c r="L186">
        <v>180.808974602483</v>
      </c>
      <c r="M186">
        <v>25.812479639518202</v>
      </c>
      <c r="N186">
        <v>0.786011888102498</v>
      </c>
      <c r="O186">
        <v>36.842732090752101</v>
      </c>
      <c r="P186">
        <v>20.121602288984199</v>
      </c>
      <c r="Q186">
        <v>-9.7796802629406002E-2</v>
      </c>
    </row>
    <row r="187" spans="1:17" x14ac:dyDescent="0.3">
      <c r="A187" t="s">
        <v>459</v>
      </c>
      <c r="B187" t="s">
        <v>460</v>
      </c>
      <c r="C187" t="s">
        <v>3104</v>
      </c>
      <c r="D187" t="s">
        <v>411</v>
      </c>
      <c r="E187">
        <v>47680.731792099999</v>
      </c>
      <c r="F187">
        <v>183.01</v>
      </c>
      <c r="G187">
        <v>-10.3901057070267</v>
      </c>
      <c r="H187">
        <v>-11.238644522209</v>
      </c>
      <c r="I187">
        <v>-22.377976294927901</v>
      </c>
      <c r="J187">
        <v>-1.90427255449729</v>
      </c>
      <c r="K187">
        <v>209.49066307698899</v>
      </c>
      <c r="L187">
        <v>208.81529926108101</v>
      </c>
      <c r="M187">
        <v>22.688149597910801</v>
      </c>
      <c r="N187">
        <v>0.83523997893146595</v>
      </c>
      <c r="O187">
        <v>34.9106606196382</v>
      </c>
      <c r="P187">
        <v>18.070967741935402</v>
      </c>
      <c r="Q187">
        <v>6.2922502787051998E-2</v>
      </c>
    </row>
    <row r="188" spans="1:17" x14ac:dyDescent="0.3">
      <c r="A188" t="s">
        <v>461</v>
      </c>
      <c r="B188" t="s">
        <v>462</v>
      </c>
      <c r="C188" t="s">
        <v>3115</v>
      </c>
      <c r="D188" t="s">
        <v>463</v>
      </c>
      <c r="E188">
        <v>46912.6183242599</v>
      </c>
      <c r="F188">
        <v>769.95</v>
      </c>
      <c r="G188">
        <v>-13.1701972247341</v>
      </c>
      <c r="H188">
        <v>-4.2240581629939804</v>
      </c>
      <c r="I188">
        <v>-33.254525029249201</v>
      </c>
      <c r="J188">
        <v>0.25140848352744699</v>
      </c>
      <c r="K188">
        <v>863.10777115146402</v>
      </c>
      <c r="L188">
        <v>913.19557223404502</v>
      </c>
      <c r="M188">
        <v>21.664538328102999</v>
      </c>
      <c r="N188">
        <v>0.61977551199820902</v>
      </c>
      <c r="O188">
        <v>53.256704980842898</v>
      </c>
      <c r="P188">
        <v>4.2868752539618002</v>
      </c>
      <c r="Q188">
        <v>1.0116800481864001E-2</v>
      </c>
    </row>
    <row r="189" spans="1:17" x14ac:dyDescent="0.3">
      <c r="A189" t="s">
        <v>464</v>
      </c>
      <c r="B189" t="s">
        <v>465</v>
      </c>
      <c r="C189" t="s">
        <v>3104</v>
      </c>
      <c r="D189" t="s">
        <v>34</v>
      </c>
      <c r="E189">
        <v>46218.684175631999</v>
      </c>
      <c r="F189">
        <v>101.52</v>
      </c>
      <c r="G189">
        <v>-18.579333391279</v>
      </c>
      <c r="H189">
        <v>4.9126463410703902</v>
      </c>
      <c r="I189">
        <v>-21.240920633005501</v>
      </c>
      <c r="J189">
        <v>-0.13290248250207401</v>
      </c>
      <c r="K189">
        <v>108.51738069309501</v>
      </c>
      <c r="L189">
        <v>115.322162582248</v>
      </c>
      <c r="M189">
        <v>32.3145740176587</v>
      </c>
      <c r="N189">
        <v>1.2192089883798101</v>
      </c>
      <c r="O189">
        <v>55.585106382978701</v>
      </c>
      <c r="P189">
        <v>5.7499999999999796</v>
      </c>
      <c r="Q189">
        <v>6.3149639694893997E-2</v>
      </c>
    </row>
    <row r="190" spans="1:17" x14ac:dyDescent="0.3">
      <c r="A190" t="s">
        <v>466</v>
      </c>
      <c r="B190" t="s">
        <v>467</v>
      </c>
      <c r="C190" t="s">
        <v>3104</v>
      </c>
      <c r="D190" t="s">
        <v>24</v>
      </c>
      <c r="E190">
        <v>46067.002177032002</v>
      </c>
      <c r="F190">
        <v>62.94</v>
      </c>
      <c r="G190">
        <v>-41.644761705440096</v>
      </c>
      <c r="H190">
        <v>-3.78376312820106</v>
      </c>
      <c r="I190">
        <v>-22.378185563039899</v>
      </c>
      <c r="J190">
        <v>1.41532126741075</v>
      </c>
      <c r="K190">
        <v>69.149722187798901</v>
      </c>
      <c r="L190">
        <v>74.860166146110004</v>
      </c>
      <c r="M190">
        <v>33.4881173703657</v>
      </c>
      <c r="N190">
        <v>0.85483586075886198</v>
      </c>
      <c r="O190">
        <v>46.885923101366302</v>
      </c>
      <c r="P190">
        <v>6.1382799325463804</v>
      </c>
      <c r="Q190">
        <v>2.0588986666394998E-2</v>
      </c>
    </row>
    <row r="191" spans="1:17" x14ac:dyDescent="0.3">
      <c r="A191" t="s">
        <v>468</v>
      </c>
      <c r="B191" t="s">
        <v>469</v>
      </c>
      <c r="C191" t="s">
        <v>3113</v>
      </c>
      <c r="D191" t="s">
        <v>470</v>
      </c>
      <c r="E191">
        <v>46041.305860529901</v>
      </c>
      <c r="F191">
        <v>1713.9</v>
      </c>
      <c r="G191">
        <v>-28.9605724057682</v>
      </c>
      <c r="H191">
        <v>-2.3633935846958898</v>
      </c>
      <c r="I191">
        <v>-21.1731109525502</v>
      </c>
      <c r="J191">
        <v>1.1279028124399499</v>
      </c>
      <c r="K191">
        <v>1843.8949860858199</v>
      </c>
      <c r="L191">
        <v>1960.39380874884</v>
      </c>
      <c r="M191">
        <v>34.609426481188898</v>
      </c>
      <c r="N191">
        <v>1.06304358677453</v>
      </c>
      <c r="O191">
        <v>43.182215998599602</v>
      </c>
      <c r="P191">
        <v>1.0852255971689899</v>
      </c>
      <c r="Q191">
        <v>-1.8498123609210999E-2</v>
      </c>
    </row>
    <row r="192" spans="1:17" x14ac:dyDescent="0.3">
      <c r="A192" t="s">
        <v>471</v>
      </c>
      <c r="B192" t="s">
        <v>472</v>
      </c>
      <c r="C192" t="s">
        <v>3114</v>
      </c>
      <c r="D192" t="s">
        <v>114</v>
      </c>
      <c r="E192">
        <v>45679.479171051004</v>
      </c>
      <c r="F192">
        <v>110.59</v>
      </c>
      <c r="G192">
        <v>4.9176539451214101</v>
      </c>
      <c r="H192">
        <v>-9.0702910145784195</v>
      </c>
      <c r="I192">
        <v>-40.213635615184202</v>
      </c>
      <c r="J192">
        <v>-1.0293759574852701</v>
      </c>
      <c r="K192">
        <v>123.644427939061</v>
      </c>
      <c r="L192">
        <v>129.86700926965199</v>
      </c>
      <c r="M192">
        <v>31.511034898588601</v>
      </c>
      <c r="N192">
        <v>1.05019896628909</v>
      </c>
      <c r="O192">
        <v>58.558640021701699</v>
      </c>
      <c r="P192">
        <v>25.456608054452602</v>
      </c>
      <c r="Q192">
        <v>-9.6204253153340004E-3</v>
      </c>
    </row>
    <row r="193" spans="1:17" x14ac:dyDescent="0.3">
      <c r="A193" t="s">
        <v>473</v>
      </c>
      <c r="B193" t="s">
        <v>474</v>
      </c>
      <c r="C193" t="s">
        <v>3114</v>
      </c>
      <c r="D193" t="s">
        <v>175</v>
      </c>
      <c r="E193">
        <v>45587.037585127</v>
      </c>
      <c r="F193">
        <v>248.21</v>
      </c>
      <c r="G193">
        <v>138.43970887745201</v>
      </c>
      <c r="H193">
        <v>8.1438462354222203</v>
      </c>
      <c r="I193">
        <v>21.053794197504299</v>
      </c>
      <c r="J193">
        <v>6.4679556251259998</v>
      </c>
      <c r="K193">
        <v>218.19624732606499</v>
      </c>
      <c r="L193">
        <v>184.00682736932899</v>
      </c>
      <c r="M193">
        <v>69.552012548720896</v>
      </c>
      <c r="N193">
        <v>1.64423355823669</v>
      </c>
      <c r="O193">
        <v>2.1634905926433299</v>
      </c>
      <c r="P193">
        <v>175.48279689234101</v>
      </c>
      <c r="Q193">
        <v>0.1222601833327</v>
      </c>
    </row>
    <row r="194" spans="1:17" x14ac:dyDescent="0.3">
      <c r="A194" t="s">
        <v>475</v>
      </c>
      <c r="B194" t="s">
        <v>476</v>
      </c>
      <c r="C194" t="s">
        <v>3104</v>
      </c>
      <c r="D194" t="s">
        <v>54</v>
      </c>
      <c r="E194">
        <v>45217.517104999999</v>
      </c>
      <c r="F194">
        <v>4103.6000000000004</v>
      </c>
      <c r="G194">
        <v>11.5608445889915</v>
      </c>
      <c r="H194">
        <v>-13.451067217860301</v>
      </c>
      <c r="I194">
        <v>-15.8067938257074</v>
      </c>
      <c r="J194">
        <v>-1.97973702011025</v>
      </c>
      <c r="K194">
        <v>4686.3994891643397</v>
      </c>
      <c r="L194">
        <v>4387.7162599368303</v>
      </c>
      <c r="M194">
        <v>20.177169255818701</v>
      </c>
      <c r="N194">
        <v>0.69427149843062597</v>
      </c>
      <c r="O194">
        <v>34.902280924066602</v>
      </c>
      <c r="P194">
        <v>32.137624575357002</v>
      </c>
      <c r="Q194">
        <v>6.1470150943452997E-2</v>
      </c>
    </row>
    <row r="195" spans="1:17" x14ac:dyDescent="0.3">
      <c r="A195" t="s">
        <v>477</v>
      </c>
      <c r="B195" t="s">
        <v>478</v>
      </c>
      <c r="C195" t="s">
        <v>3104</v>
      </c>
      <c r="D195" t="s">
        <v>34</v>
      </c>
      <c r="E195">
        <v>44715.519014231999</v>
      </c>
      <c r="F195">
        <v>51.51</v>
      </c>
      <c r="G195">
        <v>-1.4164447477812501</v>
      </c>
      <c r="H195">
        <v>-5.2587640209714204</v>
      </c>
      <c r="I195">
        <v>-25.122176572188199</v>
      </c>
      <c r="J195">
        <v>1.08161140910352</v>
      </c>
      <c r="K195">
        <v>56.436764718883701</v>
      </c>
      <c r="L195">
        <v>57.258005789529498</v>
      </c>
      <c r="M195">
        <v>31.5839494201125</v>
      </c>
      <c r="N195">
        <v>0.84896690169866496</v>
      </c>
      <c r="O195">
        <v>49.291399728208098</v>
      </c>
      <c r="P195">
        <v>18.142201834862298</v>
      </c>
      <c r="Q195">
        <v>9.1246489291869001E-2</v>
      </c>
    </row>
    <row r="196" spans="1:17" x14ac:dyDescent="0.3">
      <c r="A196" t="s">
        <v>479</v>
      </c>
      <c r="B196" t="s">
        <v>480</v>
      </c>
      <c r="C196" t="s">
        <v>3104</v>
      </c>
      <c r="D196" t="s">
        <v>54</v>
      </c>
      <c r="E196">
        <v>44172.017637470002</v>
      </c>
      <c r="F196">
        <v>593.9</v>
      </c>
      <c r="G196">
        <v>-35.921599834234698</v>
      </c>
      <c r="H196">
        <v>-7.2872963577291099</v>
      </c>
      <c r="I196">
        <v>-7.1528600339782296</v>
      </c>
      <c r="J196">
        <v>4.78946303790475</v>
      </c>
      <c r="K196">
        <v>640.38016735074405</v>
      </c>
      <c r="L196">
        <v>657.38596357211202</v>
      </c>
      <c r="M196">
        <v>47.955425687156499</v>
      </c>
      <c r="N196">
        <v>0.87432938457292397</v>
      </c>
      <c r="O196">
        <v>36.959084020878898</v>
      </c>
      <c r="P196">
        <v>7.2602492324363297</v>
      </c>
      <c r="Q196">
        <v>-2.0658099308719001E-2</v>
      </c>
    </row>
    <row r="197" spans="1:17" x14ac:dyDescent="0.3">
      <c r="A197" t="s">
        <v>481</v>
      </c>
      <c r="B197" t="s">
        <v>482</v>
      </c>
      <c r="C197" t="s">
        <v>3104</v>
      </c>
      <c r="D197" t="s">
        <v>206</v>
      </c>
      <c r="E197">
        <v>42746.558201214997</v>
      </c>
      <c r="F197">
        <v>674.95</v>
      </c>
      <c r="G197">
        <v>48.800699270257702</v>
      </c>
      <c r="H197">
        <v>3.29309962857474</v>
      </c>
      <c r="I197">
        <v>8.8856583565277898</v>
      </c>
      <c r="J197">
        <v>2.7117013700026402</v>
      </c>
      <c r="K197">
        <v>683.608073543655</v>
      </c>
      <c r="L197">
        <v>609.07458315374402</v>
      </c>
      <c r="M197">
        <v>40.450814026613997</v>
      </c>
      <c r="N197">
        <v>0.69284190444029703</v>
      </c>
      <c r="O197">
        <v>10.9119194014371</v>
      </c>
      <c r="P197">
        <v>67.502171485295904</v>
      </c>
      <c r="Q197">
        <v>6.7351063772996003E-2</v>
      </c>
    </row>
    <row r="198" spans="1:17" x14ac:dyDescent="0.3">
      <c r="A198" t="s">
        <v>483</v>
      </c>
      <c r="B198" t="s">
        <v>484</v>
      </c>
      <c r="C198" t="s">
        <v>3109</v>
      </c>
      <c r="D198" t="s">
        <v>211</v>
      </c>
      <c r="E198">
        <v>42499.975554750003</v>
      </c>
      <c r="F198">
        <v>683.9</v>
      </c>
      <c r="G198">
        <v>-1.8193715133874999</v>
      </c>
      <c r="H198">
        <v>12.538275141849301</v>
      </c>
      <c r="I198">
        <v>3.6685798774678302</v>
      </c>
      <c r="J198">
        <v>1.0863889666155999</v>
      </c>
      <c r="K198">
        <v>687.633946429861</v>
      </c>
      <c r="L198">
        <v>662.71178162964497</v>
      </c>
      <c r="M198">
        <v>50.977977714952097</v>
      </c>
      <c r="N198">
        <v>0.45794573218954598</v>
      </c>
      <c r="O198">
        <v>12.392162596870801</v>
      </c>
      <c r="P198">
        <v>28.649360421369401</v>
      </c>
      <c r="Q198">
        <v>-3.9787511892138E-2</v>
      </c>
    </row>
    <row r="199" spans="1:17" x14ac:dyDescent="0.3">
      <c r="A199" t="s">
        <v>485</v>
      </c>
      <c r="B199" t="s">
        <v>486</v>
      </c>
      <c r="C199" t="s">
        <v>3104</v>
      </c>
      <c r="D199" t="s">
        <v>487</v>
      </c>
      <c r="E199">
        <v>42334.936592849997</v>
      </c>
      <c r="F199">
        <v>1091.7</v>
      </c>
      <c r="G199">
        <v>75.365489446824895</v>
      </c>
      <c r="H199">
        <v>5.0625144519736001</v>
      </c>
      <c r="I199">
        <v>35.497445512701901</v>
      </c>
      <c r="J199">
        <v>7.2150312915552197</v>
      </c>
      <c r="K199">
        <v>1046.94771157783</v>
      </c>
      <c r="L199">
        <v>913.21374861836102</v>
      </c>
      <c r="M199">
        <v>65.3187032000329</v>
      </c>
      <c r="N199">
        <v>0.60774446047377395</v>
      </c>
      <c r="O199">
        <v>11.294311624072501</v>
      </c>
      <c r="P199">
        <v>104.323413812464</v>
      </c>
      <c r="Q199">
        <v>0.14894669312623299</v>
      </c>
    </row>
    <row r="200" spans="1:17" x14ac:dyDescent="0.3">
      <c r="A200" t="s">
        <v>488</v>
      </c>
      <c r="B200" t="s">
        <v>489</v>
      </c>
      <c r="C200" t="s">
        <v>3118</v>
      </c>
      <c r="D200" t="s">
        <v>490</v>
      </c>
      <c r="E200">
        <v>42080.239500000003</v>
      </c>
      <c r="F200">
        <v>3830.7</v>
      </c>
      <c r="G200">
        <v>21.369466666642701</v>
      </c>
      <c r="H200">
        <v>-10.955354677811901</v>
      </c>
      <c r="I200">
        <v>16.678748509611701</v>
      </c>
      <c r="J200">
        <v>-3.1116843930354401</v>
      </c>
      <c r="K200">
        <v>4126.0740188923901</v>
      </c>
      <c r="L200">
        <v>3673.3241466270201</v>
      </c>
      <c r="M200">
        <v>23.831429243783202</v>
      </c>
      <c r="N200">
        <v>0.34347311411249498</v>
      </c>
      <c r="O200">
        <v>27.4166601404443</v>
      </c>
      <c r="P200">
        <v>54.713247172859397</v>
      </c>
      <c r="Q200">
        <v>6.5169692859443004E-2</v>
      </c>
    </row>
    <row r="201" spans="1:17" x14ac:dyDescent="0.3">
      <c r="A201" t="s">
        <v>491</v>
      </c>
      <c r="B201" t="s">
        <v>492</v>
      </c>
      <c r="C201" t="s">
        <v>3118</v>
      </c>
      <c r="D201" t="s">
        <v>421</v>
      </c>
      <c r="E201">
        <v>41715.019648574998</v>
      </c>
      <c r="F201">
        <v>546.79999999999995</v>
      </c>
      <c r="G201">
        <v>-20.9138073855977</v>
      </c>
      <c r="H201">
        <v>3.78576526045924</v>
      </c>
      <c r="I201">
        <v>3.1325022729305401</v>
      </c>
      <c r="J201">
        <v>5.9407495162873802</v>
      </c>
      <c r="K201">
        <v>558.69732956320695</v>
      </c>
      <c r="L201">
        <v>559.66148198011604</v>
      </c>
      <c r="M201">
        <v>58.848271904350099</v>
      </c>
      <c r="N201">
        <v>1.79657697304316</v>
      </c>
      <c r="O201">
        <v>14.3013899049012</v>
      </c>
      <c r="P201">
        <v>22.108083966056199</v>
      </c>
      <c r="Q201">
        <v>-9.1075898505913994E-2</v>
      </c>
    </row>
    <row r="202" spans="1:17" x14ac:dyDescent="0.3">
      <c r="A202" t="s">
        <v>493</v>
      </c>
      <c r="B202" t="s">
        <v>494</v>
      </c>
      <c r="C202" t="s">
        <v>3108</v>
      </c>
      <c r="D202" t="s">
        <v>51</v>
      </c>
      <c r="E202">
        <v>41380.071195839999</v>
      </c>
      <c r="F202">
        <v>1466.4</v>
      </c>
      <c r="G202">
        <v>73.928278089674095</v>
      </c>
      <c r="H202">
        <v>-8.9205961210509397</v>
      </c>
      <c r="I202">
        <v>38.112970919880603</v>
      </c>
      <c r="J202">
        <v>-2.2978838812795299</v>
      </c>
      <c r="K202">
        <v>1637.1860265026601</v>
      </c>
      <c r="L202">
        <v>1366.9161834609999</v>
      </c>
      <c r="M202">
        <v>19.117761559463201</v>
      </c>
      <c r="N202">
        <v>0.92267085882711197</v>
      </c>
      <c r="O202">
        <v>24.8602018548826</v>
      </c>
      <c r="P202">
        <v>92.693823915900097</v>
      </c>
      <c r="Q202">
        <v>0.139539781261978</v>
      </c>
    </row>
    <row r="203" spans="1:17" x14ac:dyDescent="0.3">
      <c r="A203" t="s">
        <v>495</v>
      </c>
      <c r="B203" t="s">
        <v>496</v>
      </c>
      <c r="C203" t="s">
        <v>3104</v>
      </c>
      <c r="D203" t="s">
        <v>370</v>
      </c>
      <c r="E203">
        <v>40875.817867500002</v>
      </c>
      <c r="F203">
        <v>5589.5</v>
      </c>
      <c r="G203">
        <v>6.0514796163703899</v>
      </c>
      <c r="H203">
        <v>17.449560014043598</v>
      </c>
      <c r="I203">
        <v>22.7342700422201</v>
      </c>
      <c r="J203">
        <v>0.87082729100071399</v>
      </c>
      <c r="K203">
        <v>5008.6433282529897</v>
      </c>
      <c r="L203">
        <v>4576.0646467686602</v>
      </c>
      <c r="M203">
        <v>67.728255749881697</v>
      </c>
      <c r="N203">
        <v>0.87080803377887805</v>
      </c>
      <c r="O203">
        <v>0.81313176491635197</v>
      </c>
      <c r="P203">
        <v>52.6893763487857</v>
      </c>
      <c r="Q203">
        <v>6.3475651934671001E-2</v>
      </c>
    </row>
    <row r="204" spans="1:17" x14ac:dyDescent="0.3">
      <c r="A204" t="s">
        <v>497</v>
      </c>
      <c r="B204" t="s">
        <v>498</v>
      </c>
      <c r="C204" t="s">
        <v>3110</v>
      </c>
      <c r="D204" t="s">
        <v>144</v>
      </c>
      <c r="E204">
        <v>40649.801290199997</v>
      </c>
      <c r="F204">
        <v>103.44</v>
      </c>
      <c r="G204">
        <v>11.825020307351901</v>
      </c>
      <c r="H204">
        <v>-8.1629898172163902</v>
      </c>
      <c r="I204">
        <v>-33.822390799693302</v>
      </c>
      <c r="J204">
        <v>2.7324754511029101</v>
      </c>
      <c r="K204">
        <v>117.67484470759</v>
      </c>
      <c r="L204">
        <v>119.653671364313</v>
      </c>
      <c r="M204">
        <v>29.327012396987399</v>
      </c>
      <c r="N204">
        <v>0.60587951122248296</v>
      </c>
      <c r="O204">
        <v>64.829853054910998</v>
      </c>
      <c r="P204">
        <v>37.4617940199335</v>
      </c>
      <c r="Q204">
        <v>0.149426163862237</v>
      </c>
    </row>
    <row r="205" spans="1:17" x14ac:dyDescent="0.3">
      <c r="A205" t="s">
        <v>499</v>
      </c>
      <c r="B205" t="s">
        <v>500</v>
      </c>
      <c r="C205" t="s">
        <v>3104</v>
      </c>
      <c r="D205" t="s">
        <v>43</v>
      </c>
      <c r="E205">
        <v>40499.218376850004</v>
      </c>
      <c r="F205">
        <v>1173.5</v>
      </c>
      <c r="G205">
        <v>3.45298461583265</v>
      </c>
      <c r="H205">
        <v>4.6614871703585701</v>
      </c>
      <c r="I205">
        <v>13.2331315336416</v>
      </c>
      <c r="J205">
        <v>-1.48267778674142</v>
      </c>
      <c r="K205">
        <v>1192.95126081034</v>
      </c>
      <c r="L205">
        <v>1072.88398563751</v>
      </c>
      <c r="M205">
        <v>33.6089380719879</v>
      </c>
      <c r="N205">
        <v>0.55874981368333998</v>
      </c>
      <c r="O205">
        <v>11.329356625479299</v>
      </c>
      <c r="P205">
        <v>37.371963710857401</v>
      </c>
      <c r="Q205">
        <v>2.5904578447450001E-3</v>
      </c>
    </row>
    <row r="206" spans="1:17" x14ac:dyDescent="0.3">
      <c r="A206" t="s">
        <v>501</v>
      </c>
      <c r="B206" t="s">
        <v>502</v>
      </c>
      <c r="C206" t="s">
        <v>3103</v>
      </c>
      <c r="D206" t="s">
        <v>250</v>
      </c>
      <c r="E206">
        <v>40458.994429359998</v>
      </c>
      <c r="F206">
        <v>6549</v>
      </c>
      <c r="G206">
        <v>-40.278653081324101</v>
      </c>
      <c r="H206">
        <v>-5.3396628645675097</v>
      </c>
      <c r="I206">
        <v>-13.1739715575468</v>
      </c>
      <c r="J206">
        <v>2.3108880783055801</v>
      </c>
      <c r="K206">
        <v>7151.0895749819301</v>
      </c>
      <c r="L206">
        <v>7354.89853038612</v>
      </c>
      <c r="M206">
        <v>34.707626642269403</v>
      </c>
      <c r="N206">
        <v>0.70115572818741101</v>
      </c>
      <c r="O206">
        <v>40.479462513360801</v>
      </c>
      <c r="P206">
        <v>4.1839007317849104</v>
      </c>
      <c r="Q206">
        <v>-1.3505114827050999E-2</v>
      </c>
    </row>
    <row r="207" spans="1:17" x14ac:dyDescent="0.3">
      <c r="A207" t="s">
        <v>503</v>
      </c>
      <c r="B207" t="s">
        <v>504</v>
      </c>
      <c r="C207" t="s">
        <v>3104</v>
      </c>
      <c r="D207" t="s">
        <v>137</v>
      </c>
      <c r="E207">
        <v>40276.2261</v>
      </c>
      <c r="F207">
        <v>201.19</v>
      </c>
      <c r="G207">
        <v>129.665489049885</v>
      </c>
      <c r="H207">
        <v>1.2488102406658601</v>
      </c>
      <c r="I207">
        <v>-29.1287032207881</v>
      </c>
      <c r="J207">
        <v>2.8357456723988799</v>
      </c>
      <c r="K207">
        <v>226.41569392564401</v>
      </c>
      <c r="L207">
        <v>223.14585876139799</v>
      </c>
      <c r="M207">
        <v>33.5078675996577</v>
      </c>
      <c r="N207">
        <v>0.431834479820279</v>
      </c>
      <c r="O207">
        <v>75.803966399920398</v>
      </c>
      <c r="P207">
        <v>147.770935960591</v>
      </c>
      <c r="Q207">
        <v>0.158528979264798</v>
      </c>
    </row>
    <row r="208" spans="1:17" x14ac:dyDescent="0.3">
      <c r="A208" t="s">
        <v>505</v>
      </c>
      <c r="B208" t="s">
        <v>506</v>
      </c>
      <c r="C208" t="s">
        <v>3108</v>
      </c>
      <c r="D208" t="s">
        <v>51</v>
      </c>
      <c r="E208">
        <v>40143.3008468099</v>
      </c>
      <c r="F208">
        <v>2369.65</v>
      </c>
      <c r="G208">
        <v>28.830882545675198</v>
      </c>
      <c r="H208">
        <v>-3.2341106021480202</v>
      </c>
      <c r="I208">
        <v>-2.5621717915215401</v>
      </c>
      <c r="J208">
        <v>-0.65045151136102697</v>
      </c>
      <c r="K208">
        <v>2631.7170667523401</v>
      </c>
      <c r="L208">
        <v>2447.27236353335</v>
      </c>
      <c r="M208">
        <v>22.8178771999082</v>
      </c>
      <c r="N208">
        <v>0.68279824014246704</v>
      </c>
      <c r="O208">
        <v>30.3146034224463</v>
      </c>
      <c r="P208">
        <v>46.555136372070002</v>
      </c>
      <c r="Q208">
        <v>2.6867511348728002E-2</v>
      </c>
    </row>
    <row r="209" spans="1:17" x14ac:dyDescent="0.3">
      <c r="A209" t="s">
        <v>507</v>
      </c>
      <c r="B209" t="s">
        <v>508</v>
      </c>
      <c r="C209" t="s">
        <v>3116</v>
      </c>
      <c r="D209" t="s">
        <v>509</v>
      </c>
      <c r="E209">
        <v>40121.725538519997</v>
      </c>
      <c r="F209">
        <v>610.20000000000005</v>
      </c>
      <c r="G209">
        <v>0.218956456101111</v>
      </c>
      <c r="H209">
        <v>4.4316291900545304</v>
      </c>
      <c r="I209">
        <v>23.653863835681101</v>
      </c>
      <c r="J209">
        <v>-1.78995998699202</v>
      </c>
      <c r="K209">
        <v>615.81381137354197</v>
      </c>
      <c r="L209">
        <v>576.42709498596605</v>
      </c>
      <c r="M209">
        <v>52.375950700086797</v>
      </c>
      <c r="N209">
        <v>1.6445746368696701</v>
      </c>
      <c r="O209">
        <v>17.248443133398801</v>
      </c>
      <c r="P209">
        <v>44.923405771285999</v>
      </c>
      <c r="Q209">
        <v>-6.8552684275988998E-2</v>
      </c>
    </row>
    <row r="210" spans="1:17" x14ac:dyDescent="0.3">
      <c r="A210" t="s">
        <v>510</v>
      </c>
      <c r="B210" t="s">
        <v>511</v>
      </c>
      <c r="C210" t="s">
        <v>3113</v>
      </c>
      <c r="D210" t="s">
        <v>470</v>
      </c>
      <c r="E210">
        <v>39977.4134442</v>
      </c>
      <c r="F210">
        <v>1440.5</v>
      </c>
      <c r="G210">
        <v>-29.101128527907701</v>
      </c>
      <c r="H210">
        <v>-1.05010331507624</v>
      </c>
      <c r="I210">
        <v>-19.793580610183099</v>
      </c>
      <c r="J210">
        <v>-1.5016895692624399</v>
      </c>
      <c r="K210">
        <v>1504.2986261661099</v>
      </c>
      <c r="L210">
        <v>1507.1461179108301</v>
      </c>
      <c r="M210">
        <v>24.691540551587799</v>
      </c>
      <c r="N210">
        <v>0.59702146545494705</v>
      </c>
      <c r="O210">
        <v>23.1516834432488</v>
      </c>
      <c r="P210">
        <v>10.383141762452</v>
      </c>
      <c r="Q210">
        <v>4.8741522949820003E-2</v>
      </c>
    </row>
    <row r="211" spans="1:17" x14ac:dyDescent="0.3">
      <c r="A211" t="s">
        <v>512</v>
      </c>
      <c r="B211" t="s">
        <v>513</v>
      </c>
      <c r="C211" t="s">
        <v>3108</v>
      </c>
      <c r="D211" t="s">
        <v>51</v>
      </c>
      <c r="E211">
        <v>39921.627223390002</v>
      </c>
      <c r="F211">
        <v>1573.55</v>
      </c>
      <c r="G211">
        <v>28.451001779733101</v>
      </c>
      <c r="H211">
        <v>1.0177851258298101</v>
      </c>
      <c r="I211">
        <v>16.755120014819799</v>
      </c>
      <c r="J211">
        <v>6.15090468124881</v>
      </c>
      <c r="K211">
        <v>1530.32323642648</v>
      </c>
      <c r="L211">
        <v>1340.73759773949</v>
      </c>
      <c r="M211">
        <v>53.489060186048199</v>
      </c>
      <c r="N211">
        <v>0.99894261656128003</v>
      </c>
      <c r="O211">
        <v>8.5856820564964504</v>
      </c>
      <c r="P211">
        <v>51.157540826128702</v>
      </c>
      <c r="Q211">
        <v>3.7870236156627997E-2</v>
      </c>
    </row>
    <row r="212" spans="1:17" x14ac:dyDescent="0.3">
      <c r="A212" t="s">
        <v>514</v>
      </c>
      <c r="B212" t="s">
        <v>515</v>
      </c>
      <c r="C212" t="s">
        <v>3104</v>
      </c>
      <c r="D212" t="s">
        <v>34</v>
      </c>
      <c r="E212">
        <v>39426.910673699997</v>
      </c>
      <c r="F212">
        <v>51.26</v>
      </c>
      <c r="G212">
        <v>-0.471686617185195</v>
      </c>
      <c r="H212">
        <v>1.7834262645141701</v>
      </c>
      <c r="I212">
        <v>-27.646483194980199</v>
      </c>
      <c r="J212">
        <v>5.0113838887238096</v>
      </c>
      <c r="K212">
        <v>55.325844350743999</v>
      </c>
      <c r="L212">
        <v>57.293528505675503</v>
      </c>
      <c r="M212">
        <v>40.258719576940699</v>
      </c>
      <c r="N212">
        <v>0.88791711747611701</v>
      </c>
      <c r="O212">
        <v>43.386656262192702</v>
      </c>
      <c r="P212">
        <v>19.626604434072298</v>
      </c>
      <c r="Q212">
        <v>0.113382824751011</v>
      </c>
    </row>
    <row r="213" spans="1:17" x14ac:dyDescent="0.3">
      <c r="A213" t="s">
        <v>516</v>
      </c>
      <c r="B213" t="s">
        <v>517</v>
      </c>
      <c r="C213" t="s">
        <v>3108</v>
      </c>
      <c r="D213" t="s">
        <v>518</v>
      </c>
      <c r="E213">
        <v>38696.215473359996</v>
      </c>
      <c r="F213">
        <v>323.10000000000002</v>
      </c>
      <c r="G213">
        <v>21.916632699097399</v>
      </c>
      <c r="H213">
        <v>1.58612056027375</v>
      </c>
      <c r="I213">
        <v>1.39549366790812</v>
      </c>
      <c r="J213">
        <v>-1.4650259232160801</v>
      </c>
      <c r="K213">
        <v>338.32716323835001</v>
      </c>
      <c r="L213">
        <v>323.47124269787702</v>
      </c>
      <c r="M213">
        <v>43.570232963097403</v>
      </c>
      <c r="N213">
        <v>1.1475903205676901</v>
      </c>
      <c r="O213">
        <v>22.500773754255601</v>
      </c>
      <c r="P213">
        <v>39.718918918918902</v>
      </c>
      <c r="Q213">
        <v>-4.4821074313890999E-2</v>
      </c>
    </row>
    <row r="214" spans="1:17" x14ac:dyDescent="0.3">
      <c r="A214" t="s">
        <v>519</v>
      </c>
      <c r="B214" t="s">
        <v>520</v>
      </c>
      <c r="C214" t="s">
        <v>3106</v>
      </c>
      <c r="D214" t="s">
        <v>120</v>
      </c>
      <c r="E214">
        <v>38327.522061449999</v>
      </c>
      <c r="F214">
        <v>294.89999999999998</v>
      </c>
      <c r="G214">
        <v>-15.573081266868099</v>
      </c>
      <c r="H214">
        <v>4.8680653365666204</v>
      </c>
      <c r="I214">
        <v>-17.891846037929099</v>
      </c>
      <c r="J214">
        <v>1.9501741823181</v>
      </c>
      <c r="K214">
        <v>337.132739787459</v>
      </c>
      <c r="L214">
        <v>349.899540298717</v>
      </c>
      <c r="M214">
        <v>25.083388636542601</v>
      </c>
      <c r="N214">
        <v>1.03738809520928</v>
      </c>
      <c r="O214">
        <v>39.199728721600501</v>
      </c>
      <c r="P214">
        <v>0</v>
      </c>
      <c r="Q214">
        <v>-1.8860335363603001E-2</v>
      </c>
    </row>
    <row r="215" spans="1:17" x14ac:dyDescent="0.3">
      <c r="A215" t="s">
        <v>521</v>
      </c>
      <c r="B215" t="s">
        <v>522</v>
      </c>
      <c r="C215" t="s">
        <v>3111</v>
      </c>
      <c r="D215" t="s">
        <v>69</v>
      </c>
      <c r="E215">
        <v>38068.233955359901</v>
      </c>
      <c r="F215">
        <v>2027.2</v>
      </c>
      <c r="G215">
        <v>0.78936157979902699</v>
      </c>
      <c r="H215">
        <v>0.79754111716561704</v>
      </c>
      <c r="I215">
        <v>-23.448886233874099</v>
      </c>
      <c r="J215">
        <v>-7.8258340006742505E-2</v>
      </c>
      <c r="K215">
        <v>2318.7090454971199</v>
      </c>
      <c r="L215">
        <v>2380.1744261271201</v>
      </c>
      <c r="M215">
        <v>11.8038151306072</v>
      </c>
      <c r="N215">
        <v>1.46128505417609</v>
      </c>
      <c r="O215">
        <v>40.292028413575302</v>
      </c>
      <c r="P215">
        <v>12.434830837492999</v>
      </c>
      <c r="Q215">
        <v>-5.7765164477908998E-2</v>
      </c>
    </row>
    <row r="216" spans="1:17" x14ac:dyDescent="0.3">
      <c r="A216" t="s">
        <v>523</v>
      </c>
      <c r="B216" t="s">
        <v>524</v>
      </c>
      <c r="C216" t="s">
        <v>3113</v>
      </c>
      <c r="D216" t="s">
        <v>525</v>
      </c>
      <c r="E216">
        <v>37991.7226448</v>
      </c>
      <c r="F216">
        <v>3454.4</v>
      </c>
      <c r="G216">
        <v>-10.897804201226</v>
      </c>
      <c r="H216">
        <v>-2.7427615132515801</v>
      </c>
      <c r="I216">
        <v>-14.7820682233891</v>
      </c>
      <c r="J216">
        <v>0.89570261818088504</v>
      </c>
      <c r="K216">
        <v>3739.7187551158099</v>
      </c>
      <c r="L216">
        <v>3606.14728134293</v>
      </c>
      <c r="M216">
        <v>31.598269984123998</v>
      </c>
      <c r="N216">
        <v>0.67585072782779498</v>
      </c>
      <c r="O216">
        <v>27.9527559055118</v>
      </c>
      <c r="P216">
        <v>30.4334692644615</v>
      </c>
      <c r="Q216">
        <v>6.8709872947444003E-2</v>
      </c>
    </row>
    <row r="217" spans="1:17" x14ac:dyDescent="0.3">
      <c r="A217" t="s">
        <v>526</v>
      </c>
      <c r="B217" t="s">
        <v>527</v>
      </c>
      <c r="C217" t="s">
        <v>3113</v>
      </c>
      <c r="D217" t="s">
        <v>232</v>
      </c>
      <c r="E217">
        <v>37974.120793125003</v>
      </c>
      <c r="F217">
        <v>9453.75</v>
      </c>
      <c r="G217">
        <v>45.672362323005501</v>
      </c>
      <c r="H217">
        <v>-0.20401026612259501</v>
      </c>
      <c r="I217">
        <v>15.7257802377011</v>
      </c>
      <c r="J217">
        <v>9.6485418468137603</v>
      </c>
      <c r="K217">
        <v>9426.1978326912304</v>
      </c>
      <c r="L217">
        <v>8201.8949730007698</v>
      </c>
      <c r="M217">
        <v>55.991706488063301</v>
      </c>
      <c r="N217">
        <v>1.2444658102322801</v>
      </c>
      <c r="O217">
        <v>16.355943408700199</v>
      </c>
      <c r="P217">
        <v>83.532323820617293</v>
      </c>
      <c r="Q217">
        <v>0.27604609401008501</v>
      </c>
    </row>
    <row r="218" spans="1:17" x14ac:dyDescent="0.3">
      <c r="A218" t="s">
        <v>528</v>
      </c>
      <c r="B218" t="s">
        <v>529</v>
      </c>
      <c r="C218" t="s">
        <v>3103</v>
      </c>
      <c r="D218" t="s">
        <v>21</v>
      </c>
      <c r="E218">
        <v>37854.958876949997</v>
      </c>
      <c r="F218">
        <v>948.55</v>
      </c>
      <c r="G218">
        <v>-45.784785364107101</v>
      </c>
      <c r="H218">
        <v>-4.9871314558654296</v>
      </c>
      <c r="I218">
        <v>-13.4514480536689</v>
      </c>
      <c r="J218">
        <v>-0.88201318052210698</v>
      </c>
      <c r="K218">
        <v>1024.4611849113801</v>
      </c>
      <c r="L218">
        <v>1064.9474609510901</v>
      </c>
      <c r="M218">
        <v>21.791197361479899</v>
      </c>
      <c r="N218">
        <v>0.23258740324746899</v>
      </c>
      <c r="O218">
        <v>47.593695640714699</v>
      </c>
      <c r="P218">
        <v>0.909574468085105</v>
      </c>
    </row>
    <row r="219" spans="1:17" x14ac:dyDescent="0.3">
      <c r="A219" t="s">
        <v>530</v>
      </c>
      <c r="B219" t="s">
        <v>531</v>
      </c>
      <c r="C219" t="s">
        <v>3112</v>
      </c>
      <c r="D219" t="s">
        <v>276</v>
      </c>
      <c r="E219">
        <v>37746.762781040001</v>
      </c>
      <c r="F219">
        <v>1835.8</v>
      </c>
      <c r="G219">
        <v>65.706619532657001</v>
      </c>
      <c r="H219">
        <v>-4.8915930864890802</v>
      </c>
      <c r="I219">
        <v>12.719426850778699</v>
      </c>
      <c r="J219">
        <v>4.1011989183274</v>
      </c>
      <c r="K219">
        <v>1858.8507787921601</v>
      </c>
      <c r="L219">
        <v>1611.67403292124</v>
      </c>
      <c r="M219">
        <v>53.049362953824897</v>
      </c>
      <c r="N219">
        <v>1.17196777445214</v>
      </c>
      <c r="O219">
        <v>19.814249918291701</v>
      </c>
      <c r="P219">
        <v>103.627086684044</v>
      </c>
      <c r="Q219">
        <v>0.175534383962655</v>
      </c>
    </row>
    <row r="220" spans="1:17" x14ac:dyDescent="0.3">
      <c r="A220" t="s">
        <v>532</v>
      </c>
      <c r="B220" t="s">
        <v>533</v>
      </c>
      <c r="C220" t="s">
        <v>3113</v>
      </c>
      <c r="D220" t="s">
        <v>232</v>
      </c>
      <c r="E220">
        <v>37191.217531549999</v>
      </c>
      <c r="F220">
        <v>5810.15</v>
      </c>
      <c r="G220">
        <v>115.509781809551</v>
      </c>
      <c r="H220">
        <v>8.0272346221051798</v>
      </c>
      <c r="I220">
        <v>67.429414273085897</v>
      </c>
      <c r="J220">
        <v>6.1111217341851702</v>
      </c>
      <c r="K220">
        <v>5370.5304391300097</v>
      </c>
      <c r="L220">
        <v>4205.9234414681896</v>
      </c>
      <c r="M220">
        <v>61.434434005053099</v>
      </c>
      <c r="N220">
        <v>0.97018699239883499</v>
      </c>
      <c r="O220">
        <v>3.9207249382546099</v>
      </c>
      <c r="P220">
        <v>155.295823538458</v>
      </c>
      <c r="Q220">
        <v>0.32872417751597599</v>
      </c>
    </row>
    <row r="221" spans="1:17" x14ac:dyDescent="0.3">
      <c r="A221" t="s">
        <v>534</v>
      </c>
      <c r="B221" t="s">
        <v>535</v>
      </c>
      <c r="C221" t="s">
        <v>3108</v>
      </c>
      <c r="D221" t="s">
        <v>51</v>
      </c>
      <c r="E221">
        <v>36792.858760449999</v>
      </c>
      <c r="F221">
        <v>2945.5</v>
      </c>
      <c r="G221">
        <v>30.968019162857601</v>
      </c>
      <c r="H221">
        <v>-2.9664660156241101</v>
      </c>
      <c r="I221">
        <v>19.1419252925891</v>
      </c>
      <c r="J221">
        <v>5.6806100932813504</v>
      </c>
      <c r="K221">
        <v>3028.1880101185502</v>
      </c>
      <c r="L221">
        <v>2652.8395162637798</v>
      </c>
      <c r="M221">
        <v>50.456937296113701</v>
      </c>
      <c r="N221">
        <v>0.60968073150228397</v>
      </c>
      <c r="O221">
        <v>18.316075369207201</v>
      </c>
      <c r="P221">
        <v>59.194703418456903</v>
      </c>
      <c r="Q221">
        <v>8.6227064667614997E-2</v>
      </c>
    </row>
    <row r="222" spans="1:17" x14ac:dyDescent="0.3">
      <c r="A222" t="s">
        <v>536</v>
      </c>
      <c r="B222" t="s">
        <v>537</v>
      </c>
      <c r="C222" t="s">
        <v>3113</v>
      </c>
      <c r="D222" t="s">
        <v>129</v>
      </c>
      <c r="E222">
        <v>36423.228697494997</v>
      </c>
      <c r="F222">
        <v>41195.65</v>
      </c>
      <c r="G222">
        <v>-4.1355448320235197</v>
      </c>
      <c r="H222">
        <v>-12.9491603527216</v>
      </c>
      <c r="I222">
        <v>-26.335455097942798</v>
      </c>
      <c r="J222">
        <v>-0.479340221207884</v>
      </c>
      <c r="K222">
        <v>47247.907483078001</v>
      </c>
      <c r="L222">
        <v>47380.007813975099</v>
      </c>
      <c r="M222">
        <v>17.790952579270201</v>
      </c>
      <c r="N222">
        <v>0.66467484967300505</v>
      </c>
      <c r="O222">
        <v>45.631881035983099</v>
      </c>
      <c r="P222">
        <v>17.776897852059999</v>
      </c>
      <c r="Q222">
        <v>-3.5576140177246002E-2</v>
      </c>
    </row>
    <row r="223" spans="1:17" x14ac:dyDescent="0.3">
      <c r="A223" t="s">
        <v>538</v>
      </c>
      <c r="B223" t="s">
        <v>539</v>
      </c>
      <c r="C223" t="s">
        <v>3118</v>
      </c>
      <c r="D223" t="s">
        <v>270</v>
      </c>
      <c r="E223">
        <v>35724.065298720001</v>
      </c>
      <c r="F223">
        <v>2619.1999999999998</v>
      </c>
      <c r="G223">
        <v>7.6745794619843002</v>
      </c>
      <c r="H223">
        <v>-0.46026153882809401</v>
      </c>
      <c r="I223">
        <v>0.42927570222835598</v>
      </c>
      <c r="J223">
        <v>6.8291566100393002</v>
      </c>
      <c r="K223">
        <v>2744.5188457269701</v>
      </c>
      <c r="L223">
        <v>2613.24105715634</v>
      </c>
      <c r="M223">
        <v>46.563975670387897</v>
      </c>
      <c r="N223">
        <v>1.34671173704178</v>
      </c>
      <c r="O223">
        <v>20.991142333536899</v>
      </c>
      <c r="P223">
        <v>29.599208312716399</v>
      </c>
      <c r="Q223">
        <v>4.1888428283779998E-3</v>
      </c>
    </row>
    <row r="224" spans="1:17" x14ac:dyDescent="0.3">
      <c r="A224" t="s">
        <v>540</v>
      </c>
      <c r="B224" t="s">
        <v>541</v>
      </c>
      <c r="C224" t="s">
        <v>3109</v>
      </c>
      <c r="D224" t="s">
        <v>542</v>
      </c>
      <c r="E224">
        <v>35304.75</v>
      </c>
      <c r="F224">
        <v>415.35</v>
      </c>
      <c r="G224">
        <v>29.5562931846009</v>
      </c>
      <c r="H224">
        <v>-9.2533578107276604</v>
      </c>
      <c r="I224">
        <v>-16.127715254313401</v>
      </c>
      <c r="J224">
        <v>0.77679144339578199</v>
      </c>
      <c r="K224">
        <v>465.783963267545</v>
      </c>
      <c r="L224">
        <v>445.324464087065</v>
      </c>
      <c r="M224">
        <v>26.842174489131001</v>
      </c>
      <c r="N224">
        <v>0.80757418156166105</v>
      </c>
      <c r="O224">
        <v>49.355964848922497</v>
      </c>
      <c r="P224">
        <v>49.138240574506199</v>
      </c>
      <c r="Q224">
        <v>0.124054314533644</v>
      </c>
    </row>
    <row r="225" spans="1:17" x14ac:dyDescent="0.3">
      <c r="A225" t="s">
        <v>543</v>
      </c>
      <c r="B225" t="s">
        <v>544</v>
      </c>
      <c r="C225" t="s">
        <v>3120</v>
      </c>
      <c r="D225" t="s">
        <v>545</v>
      </c>
      <c r="E225">
        <v>35264.682056149999</v>
      </c>
      <c r="F225">
        <v>31304.45</v>
      </c>
      <c r="G225">
        <v>-14.9761078522547</v>
      </c>
      <c r="H225">
        <v>-0.93672029027423198</v>
      </c>
      <c r="I225">
        <v>-4.3750826547659898</v>
      </c>
      <c r="J225">
        <v>-3.6056201643077199</v>
      </c>
      <c r="K225">
        <v>34487.282650181303</v>
      </c>
      <c r="L225">
        <v>33905.420207893498</v>
      </c>
      <c r="M225">
        <v>20.4066307527678</v>
      </c>
      <c r="N225">
        <v>1.03583758140536</v>
      </c>
      <c r="O225">
        <v>30.513393463229601</v>
      </c>
      <c r="P225">
        <v>9.84422233099815</v>
      </c>
      <c r="Q225">
        <v>1.0970907217801E-2</v>
      </c>
    </row>
    <row r="226" spans="1:17" x14ac:dyDescent="0.3">
      <c r="A226" t="s">
        <v>546</v>
      </c>
      <c r="B226" t="s">
        <v>547</v>
      </c>
      <c r="C226" t="s">
        <v>3110</v>
      </c>
      <c r="D226" t="s">
        <v>151</v>
      </c>
      <c r="E226">
        <v>35081.906207699998</v>
      </c>
      <c r="F226">
        <v>253</v>
      </c>
      <c r="G226">
        <v>27.728717135731198</v>
      </c>
      <c r="H226">
        <v>-4.4519035951518804</v>
      </c>
      <c r="I226">
        <v>-0.88153590725199205</v>
      </c>
      <c r="J226">
        <v>1.97235079437785</v>
      </c>
      <c r="K226">
        <v>256.84294680011601</v>
      </c>
      <c r="L226">
        <v>242.02889769270001</v>
      </c>
      <c r="M226">
        <v>59.390358501077003</v>
      </c>
      <c r="N226">
        <v>0.66624251589764005</v>
      </c>
      <c r="O226">
        <v>23.241106719367501</v>
      </c>
      <c r="P226">
        <v>57.730673316708199</v>
      </c>
      <c r="Q226">
        <v>0.15541584423795901</v>
      </c>
    </row>
    <row r="227" spans="1:17" x14ac:dyDescent="0.3">
      <c r="A227" t="s">
        <v>548</v>
      </c>
      <c r="B227" t="s">
        <v>549</v>
      </c>
      <c r="C227" t="s">
        <v>3103</v>
      </c>
      <c r="D227" t="s">
        <v>21</v>
      </c>
      <c r="E227">
        <v>35027.929965980002</v>
      </c>
      <c r="F227">
        <v>1290.2</v>
      </c>
      <c r="G227">
        <v>-31.349562716000701</v>
      </c>
      <c r="H227">
        <v>-21.444638116882398</v>
      </c>
      <c r="I227">
        <v>-17.466448269714402</v>
      </c>
      <c r="J227">
        <v>-2.92335980904822</v>
      </c>
      <c r="K227">
        <v>1544.3616551652401</v>
      </c>
      <c r="L227">
        <v>1560.51248986113</v>
      </c>
      <c r="M227">
        <v>21.3439328056701</v>
      </c>
      <c r="N227">
        <v>0.85542152294144003</v>
      </c>
      <c r="O227">
        <v>49.4884514028832</v>
      </c>
      <c r="P227">
        <v>0.54159360997467698</v>
      </c>
      <c r="Q227">
        <v>0.11631973709822099</v>
      </c>
    </row>
    <row r="228" spans="1:17" x14ac:dyDescent="0.3">
      <c r="A228" t="s">
        <v>550</v>
      </c>
      <c r="B228" t="s">
        <v>551</v>
      </c>
      <c r="C228" t="s">
        <v>3104</v>
      </c>
      <c r="D228" t="s">
        <v>54</v>
      </c>
      <c r="E228">
        <v>34356.063988347902</v>
      </c>
      <c r="F228">
        <v>137.74</v>
      </c>
      <c r="G228">
        <v>-19.397313319772699</v>
      </c>
      <c r="H228">
        <v>-11.5021487789455</v>
      </c>
      <c r="I228">
        <v>-16.932784639317099</v>
      </c>
      <c r="J228">
        <v>2.7548936331768101</v>
      </c>
      <c r="K228">
        <v>155.18074285538299</v>
      </c>
      <c r="L228">
        <v>160.66336065876001</v>
      </c>
      <c r="M228">
        <v>35.6027682491588</v>
      </c>
      <c r="N228">
        <v>0.75184962843111802</v>
      </c>
      <c r="O228">
        <v>41.0265718019456</v>
      </c>
      <c r="P228">
        <v>2.71439224459359</v>
      </c>
      <c r="Q228">
        <v>7.2902275922083995E-2</v>
      </c>
    </row>
    <row r="229" spans="1:17" x14ac:dyDescent="0.3">
      <c r="A229" t="s">
        <v>552</v>
      </c>
      <c r="B229" t="s">
        <v>553</v>
      </c>
      <c r="C229" t="s">
        <v>3113</v>
      </c>
      <c r="D229" t="s">
        <v>554</v>
      </c>
      <c r="E229">
        <v>34232.337523319999</v>
      </c>
      <c r="F229">
        <v>3791.4</v>
      </c>
      <c r="G229">
        <v>11.543810990043699</v>
      </c>
      <c r="H229">
        <v>0.64222591520294503</v>
      </c>
      <c r="I229">
        <v>-11.919797217893899</v>
      </c>
      <c r="J229">
        <v>-0.44944539769471498</v>
      </c>
      <c r="K229">
        <v>4103.3312458697701</v>
      </c>
      <c r="L229">
        <v>3932.15249099929</v>
      </c>
      <c r="M229">
        <v>36.666867496246901</v>
      </c>
      <c r="N229">
        <v>0.70452236779330102</v>
      </c>
      <c r="O229">
        <v>32.924513372368999</v>
      </c>
      <c r="P229">
        <v>38.372262773722603</v>
      </c>
      <c r="Q229">
        <v>0.166225146155496</v>
      </c>
    </row>
    <row r="230" spans="1:17" x14ac:dyDescent="0.3">
      <c r="A230" t="s">
        <v>555</v>
      </c>
      <c r="B230" t="s">
        <v>556</v>
      </c>
      <c r="C230" t="s">
        <v>3113</v>
      </c>
      <c r="D230" t="s">
        <v>311</v>
      </c>
      <c r="E230">
        <v>34079.4842412</v>
      </c>
      <c r="F230">
        <v>1295.4000000000001</v>
      </c>
      <c r="G230">
        <v>130.942888173955</v>
      </c>
      <c r="H230">
        <v>-7.4165275021110899</v>
      </c>
      <c r="I230">
        <v>-24.703847103244598</v>
      </c>
      <c r="J230">
        <v>2.3824673209163199</v>
      </c>
      <c r="K230">
        <v>1586.04285921512</v>
      </c>
      <c r="L230">
        <v>1562.8376991785999</v>
      </c>
      <c r="M230">
        <v>31.140473672856999</v>
      </c>
      <c r="N230">
        <v>0.31291859107824799</v>
      </c>
      <c r="O230">
        <v>130.00231588698401</v>
      </c>
      <c r="P230">
        <v>141.90476190476099</v>
      </c>
      <c r="Q230">
        <v>0.18302620968298</v>
      </c>
    </row>
    <row r="231" spans="1:17" x14ac:dyDescent="0.3">
      <c r="A231" t="s">
        <v>557</v>
      </c>
      <c r="B231" t="s">
        <v>558</v>
      </c>
      <c r="C231" t="s">
        <v>3113</v>
      </c>
      <c r="D231" t="s">
        <v>85</v>
      </c>
      <c r="E231">
        <v>33976.678124999999</v>
      </c>
      <c r="F231">
        <v>926.9</v>
      </c>
      <c r="G231">
        <v>53.952506045329201</v>
      </c>
      <c r="H231">
        <v>-9.1167488775665202</v>
      </c>
      <c r="I231">
        <v>-30.613262756687</v>
      </c>
      <c r="J231">
        <v>-1.5034047242567801</v>
      </c>
      <c r="K231">
        <v>1113.35905795549</v>
      </c>
      <c r="L231">
        <v>1120.51130367827</v>
      </c>
      <c r="M231">
        <v>27.646990287304501</v>
      </c>
      <c r="N231">
        <v>0.74050818163233401</v>
      </c>
      <c r="O231">
        <v>93.623907649153097</v>
      </c>
      <c r="P231">
        <v>71.1647661696136</v>
      </c>
      <c r="Q231">
        <v>0.156194610719357</v>
      </c>
    </row>
    <row r="232" spans="1:17" x14ac:dyDescent="0.3">
      <c r="A232" t="s">
        <v>559</v>
      </c>
      <c r="B232" t="s">
        <v>560</v>
      </c>
      <c r="C232" t="s">
        <v>3108</v>
      </c>
      <c r="D232" t="s">
        <v>158</v>
      </c>
      <c r="E232">
        <v>33976.471558049998</v>
      </c>
      <c r="F232">
        <v>846.9</v>
      </c>
      <c r="G232">
        <v>-0.286251361587265</v>
      </c>
      <c r="H232">
        <v>2.6663838229305301</v>
      </c>
      <c r="I232">
        <v>18.309106343402</v>
      </c>
      <c r="J232">
        <v>-0.864827053714049</v>
      </c>
      <c r="K232">
        <v>866.45617272082404</v>
      </c>
      <c r="L232">
        <v>799.31557513526297</v>
      </c>
      <c r="M232">
        <v>35.497388383353702</v>
      </c>
      <c r="N232">
        <v>0.450571694437299</v>
      </c>
      <c r="O232">
        <v>11.6129413153855</v>
      </c>
      <c r="P232">
        <v>39.372994322389502</v>
      </c>
      <c r="Q232">
        <v>2.6300230412409999E-2</v>
      </c>
    </row>
    <row r="233" spans="1:17" x14ac:dyDescent="0.3">
      <c r="A233" t="s">
        <v>561</v>
      </c>
      <c r="B233" t="s">
        <v>562</v>
      </c>
      <c r="C233" t="s">
        <v>3120</v>
      </c>
      <c r="D233" t="s">
        <v>166</v>
      </c>
      <c r="E233">
        <v>33686.995223115002</v>
      </c>
      <c r="F233">
        <v>1000.35</v>
      </c>
      <c r="G233">
        <v>38.234140796917899</v>
      </c>
      <c r="H233">
        <v>4.3365202112575298</v>
      </c>
      <c r="I233">
        <v>18.2240582572642</v>
      </c>
      <c r="J233">
        <v>7.9196485862529196</v>
      </c>
      <c r="K233">
        <v>1037.27367599946</v>
      </c>
      <c r="L233">
        <v>928.16723049651398</v>
      </c>
      <c r="M233">
        <v>49.722156310026101</v>
      </c>
      <c r="N233">
        <v>0.84976748512713196</v>
      </c>
      <c r="O233">
        <v>31.3540260908681</v>
      </c>
      <c r="P233">
        <v>55.684382538323803</v>
      </c>
      <c r="Q233">
        <v>5.6265848865856997E-2</v>
      </c>
    </row>
    <row r="234" spans="1:17" x14ac:dyDescent="0.3">
      <c r="A234" t="s">
        <v>563</v>
      </c>
      <c r="B234" t="s">
        <v>564</v>
      </c>
      <c r="C234" t="s">
        <v>3104</v>
      </c>
      <c r="D234" t="s">
        <v>565</v>
      </c>
      <c r="E234">
        <v>33622.600874999996</v>
      </c>
      <c r="F234">
        <v>611.25</v>
      </c>
      <c r="G234">
        <v>15.3885565087164</v>
      </c>
      <c r="H234">
        <v>5.0826587011905202</v>
      </c>
      <c r="I234">
        <v>-9.8431650853995905</v>
      </c>
      <c r="J234">
        <v>2.5684030682306598</v>
      </c>
      <c r="K234">
        <v>637.10564128163105</v>
      </c>
      <c r="L234">
        <v>637.65516176399797</v>
      </c>
      <c r="M234">
        <v>40.596540338090897</v>
      </c>
      <c r="N234">
        <v>0.65958260273898905</v>
      </c>
      <c r="O234">
        <v>35.2556237218813</v>
      </c>
      <c r="P234">
        <v>35.202388852023802</v>
      </c>
      <c r="Q234">
        <v>5.2260380597422003E-2</v>
      </c>
    </row>
    <row r="235" spans="1:17" x14ac:dyDescent="0.3">
      <c r="A235" t="s">
        <v>566</v>
      </c>
      <c r="B235" t="s">
        <v>567</v>
      </c>
      <c r="C235" t="s">
        <v>3116</v>
      </c>
      <c r="D235" t="s">
        <v>568</v>
      </c>
      <c r="E235">
        <v>33249.881068160001</v>
      </c>
      <c r="F235">
        <v>1368.8</v>
      </c>
      <c r="G235">
        <v>-13.1529812766285</v>
      </c>
      <c r="H235">
        <v>10.127362997151501</v>
      </c>
      <c r="I235">
        <v>27.7949302071471</v>
      </c>
      <c r="J235">
        <v>3.08882151858375</v>
      </c>
      <c r="K235">
        <v>1312.2397944080101</v>
      </c>
      <c r="L235">
        <v>1198.92236038383</v>
      </c>
      <c r="M235">
        <v>55.218987306541997</v>
      </c>
      <c r="N235">
        <v>0.53757374709810202</v>
      </c>
      <c r="O235">
        <v>8.7010520163647005</v>
      </c>
      <c r="P235">
        <v>54.483381299023698</v>
      </c>
      <c r="Q235">
        <v>4.0318795762379997E-2</v>
      </c>
    </row>
    <row r="236" spans="1:17" x14ac:dyDescent="0.3">
      <c r="A236" t="s">
        <v>569</v>
      </c>
      <c r="B236" t="s">
        <v>570</v>
      </c>
      <c r="C236" t="s">
        <v>3111</v>
      </c>
      <c r="D236" t="s">
        <v>69</v>
      </c>
      <c r="E236">
        <v>33228.903612039998</v>
      </c>
      <c r="F236">
        <v>1771.6</v>
      </c>
      <c r="G236">
        <v>-39.1428190764668</v>
      </c>
      <c r="H236">
        <v>2.15276096468566</v>
      </c>
      <c r="I236">
        <v>-7.7673409601618602</v>
      </c>
      <c r="J236">
        <v>1.2315069584042699</v>
      </c>
      <c r="K236">
        <v>1813.9046268541799</v>
      </c>
      <c r="L236">
        <v>1886.9327455601699</v>
      </c>
      <c r="M236">
        <v>51.292175292331997</v>
      </c>
      <c r="N236">
        <v>0.64443802599991395</v>
      </c>
      <c r="O236">
        <v>37.2036577105441</v>
      </c>
      <c r="P236">
        <v>7.2786726413951603</v>
      </c>
      <c r="Q236">
        <v>-3.7737362715654997E-2</v>
      </c>
    </row>
    <row r="237" spans="1:17" x14ac:dyDescent="0.3">
      <c r="A237" t="s">
        <v>571</v>
      </c>
      <c r="B237" t="s">
        <v>572</v>
      </c>
      <c r="C237" t="s">
        <v>3109</v>
      </c>
      <c r="D237" t="s">
        <v>211</v>
      </c>
      <c r="E237">
        <v>33071.242193279999</v>
      </c>
      <c r="F237">
        <v>2351.1</v>
      </c>
      <c r="G237">
        <v>28.289192676851702</v>
      </c>
      <c r="H237">
        <v>4.8005792161544596</v>
      </c>
      <c r="I237">
        <v>9.1975464936859996</v>
      </c>
      <c r="J237">
        <v>-0.39316704194827001</v>
      </c>
      <c r="K237">
        <v>2401.6794360078702</v>
      </c>
      <c r="L237">
        <v>2265.0871528408102</v>
      </c>
      <c r="M237">
        <v>38.789901582867301</v>
      </c>
      <c r="N237">
        <v>1.3005942561664501</v>
      </c>
      <c r="O237">
        <v>30.207137084768799</v>
      </c>
      <c r="P237">
        <v>49.527776894457297</v>
      </c>
      <c r="Q237">
        <v>2.1766260882104999E-2</v>
      </c>
    </row>
    <row r="238" spans="1:17" x14ac:dyDescent="0.3">
      <c r="A238" t="s">
        <v>573</v>
      </c>
      <c r="B238" t="s">
        <v>574</v>
      </c>
      <c r="C238" t="s">
        <v>3104</v>
      </c>
      <c r="D238" t="s">
        <v>206</v>
      </c>
      <c r="E238">
        <v>33011.912781120001</v>
      </c>
      <c r="F238">
        <v>6646.9</v>
      </c>
      <c r="G238">
        <v>37.123223006142702</v>
      </c>
      <c r="H238">
        <v>-0.69984579379832201</v>
      </c>
      <c r="I238">
        <v>-2.6521252997388198</v>
      </c>
      <c r="J238">
        <v>0.92595522221150595</v>
      </c>
      <c r="K238">
        <v>6741.9406873132302</v>
      </c>
      <c r="L238">
        <v>6219.7728716454203</v>
      </c>
      <c r="M238">
        <v>34.531900012244201</v>
      </c>
      <c r="N238">
        <v>0.43571237883069802</v>
      </c>
      <c r="O238">
        <v>46.787976349877297</v>
      </c>
      <c r="P238">
        <v>65.343714630414993</v>
      </c>
      <c r="Q238">
        <v>0.13876577703121201</v>
      </c>
    </row>
    <row r="239" spans="1:17" x14ac:dyDescent="0.3">
      <c r="A239" t="s">
        <v>575</v>
      </c>
      <c r="B239" t="s">
        <v>576</v>
      </c>
      <c r="C239" t="s">
        <v>3108</v>
      </c>
      <c r="D239" t="s">
        <v>51</v>
      </c>
      <c r="E239">
        <v>32454.54408575</v>
      </c>
      <c r="F239">
        <v>245.9</v>
      </c>
      <c r="G239">
        <v>90.979765826368194</v>
      </c>
      <c r="H239">
        <v>16.498649298249902</v>
      </c>
      <c r="I239">
        <v>63.635393529022899</v>
      </c>
      <c r="J239">
        <v>-4.8174824311568596</v>
      </c>
      <c r="K239">
        <v>239.03515205841001</v>
      </c>
      <c r="L239">
        <v>186.26554587062699</v>
      </c>
      <c r="M239">
        <v>37.213530840015302</v>
      </c>
      <c r="N239">
        <v>0.91294144644952402</v>
      </c>
      <c r="O239">
        <v>25.213501423342802</v>
      </c>
      <c r="P239">
        <v>115.041539134237</v>
      </c>
      <c r="Q239">
        <v>4.6433606905730999E-2</v>
      </c>
    </row>
    <row r="240" spans="1:17" x14ac:dyDescent="0.3">
      <c r="A240" t="s">
        <v>577</v>
      </c>
      <c r="B240" t="s">
        <v>578</v>
      </c>
      <c r="C240" t="s">
        <v>3108</v>
      </c>
      <c r="D240" t="s">
        <v>51</v>
      </c>
      <c r="E240">
        <v>32443.03081742</v>
      </c>
      <c r="F240">
        <v>1274.45</v>
      </c>
      <c r="G240">
        <v>95.212822857548403</v>
      </c>
      <c r="H240">
        <v>6.8576458631711201</v>
      </c>
      <c r="I240">
        <v>98.489709561542199</v>
      </c>
      <c r="J240">
        <v>3.0671423907137001</v>
      </c>
      <c r="K240">
        <v>1215.1374441006899</v>
      </c>
      <c r="L240">
        <v>951.98776236967501</v>
      </c>
      <c r="M240">
        <v>50.413088998622797</v>
      </c>
      <c r="N240">
        <v>0.52763876100525098</v>
      </c>
      <c r="O240">
        <v>6.2379850131429198</v>
      </c>
      <c r="P240">
        <v>117.780246069719</v>
      </c>
      <c r="Q240">
        <v>0.116805478957933</v>
      </c>
    </row>
    <row r="241" spans="1:17" x14ac:dyDescent="0.3">
      <c r="A241" t="s">
        <v>579</v>
      </c>
      <c r="B241" t="s">
        <v>580</v>
      </c>
      <c r="C241" t="s">
        <v>3104</v>
      </c>
      <c r="D241" t="s">
        <v>370</v>
      </c>
      <c r="E241">
        <v>32276.915000000001</v>
      </c>
      <c r="F241">
        <v>1544.35</v>
      </c>
      <c r="G241">
        <v>56.626597378048501</v>
      </c>
      <c r="H241">
        <v>0.35969664687658298</v>
      </c>
      <c r="I241">
        <v>40.1105543836468</v>
      </c>
      <c r="J241">
        <v>3.46613632034716</v>
      </c>
      <c r="K241">
        <v>1477.0102983571901</v>
      </c>
      <c r="L241">
        <v>1228.78312050763</v>
      </c>
      <c r="M241">
        <v>55.950144410922299</v>
      </c>
      <c r="N241">
        <v>0.974968422923989</v>
      </c>
      <c r="O241">
        <v>8.7091656684041805</v>
      </c>
      <c r="P241">
        <v>90.425400739827296</v>
      </c>
      <c r="Q241">
        <v>9.1802279697464004E-2</v>
      </c>
    </row>
    <row r="242" spans="1:17" hidden="1" x14ac:dyDescent="0.3">
      <c r="A242" t="s">
        <v>581</v>
      </c>
      <c r="B242" t="s">
        <v>582</v>
      </c>
      <c r="C242" t="s">
        <v>3119</v>
      </c>
      <c r="D242" t="s">
        <v>134</v>
      </c>
      <c r="E242">
        <v>32216.064643341</v>
      </c>
      <c r="F242">
        <v>367.99</v>
      </c>
      <c r="G242">
        <v>-0.14439141661483301</v>
      </c>
      <c r="H242">
        <v>1.7468786672361001</v>
      </c>
      <c r="I242">
        <v>2.0005551134224202</v>
      </c>
      <c r="J242">
        <v>-0.29426118818316299</v>
      </c>
      <c r="K242">
        <v>386.26773731716298</v>
      </c>
      <c r="L242">
        <v>369.348322307795</v>
      </c>
      <c r="M242">
        <v>56.330526885428</v>
      </c>
      <c r="N242">
        <v>0.562478768508757</v>
      </c>
      <c r="O242">
        <v>10.0573385146335</v>
      </c>
      <c r="P242">
        <v>29.5739436619718</v>
      </c>
      <c r="Q242">
        <v>-0.123824141917355</v>
      </c>
    </row>
    <row r="243" spans="1:17" x14ac:dyDescent="0.3">
      <c r="A243" t="s">
        <v>583</v>
      </c>
      <c r="B243" t="s">
        <v>584</v>
      </c>
      <c r="C243" t="s">
        <v>568</v>
      </c>
      <c r="D243" t="s">
        <v>568</v>
      </c>
      <c r="E243">
        <v>31940.809229999999</v>
      </c>
      <c r="F243">
        <v>934.45</v>
      </c>
      <c r="G243">
        <v>-9.0930124442712401</v>
      </c>
      <c r="H243">
        <v>6.2117680330421301</v>
      </c>
      <c r="I243">
        <v>11.436531225480801</v>
      </c>
      <c r="J243">
        <v>6.4570635522393198</v>
      </c>
      <c r="K243">
        <v>913.47620918826999</v>
      </c>
      <c r="L243">
        <v>858.90882815265002</v>
      </c>
      <c r="M243">
        <v>56.195623104997502</v>
      </c>
      <c r="N243">
        <v>0.48509125230162098</v>
      </c>
      <c r="O243">
        <v>12.6866070950826</v>
      </c>
      <c r="P243">
        <v>31.612676056338</v>
      </c>
      <c r="Q243">
        <v>6.3334623967501003E-2</v>
      </c>
    </row>
    <row r="244" spans="1:17" x14ac:dyDescent="0.3">
      <c r="A244" t="s">
        <v>585</v>
      </c>
      <c r="B244" t="s">
        <v>586</v>
      </c>
      <c r="C244" t="s">
        <v>3113</v>
      </c>
      <c r="D244" t="s">
        <v>267</v>
      </c>
      <c r="E244">
        <v>31796.583068250002</v>
      </c>
      <c r="F244">
        <v>3407.25</v>
      </c>
      <c r="G244">
        <v>-18.234710845100899</v>
      </c>
      <c r="H244">
        <v>-10.9528917374443</v>
      </c>
      <c r="I244">
        <v>-12.628185200898301</v>
      </c>
      <c r="J244">
        <v>-1.4176593055828901</v>
      </c>
      <c r="K244">
        <v>3927.8211627773298</v>
      </c>
      <c r="L244">
        <v>3976.7186556992901</v>
      </c>
      <c r="M244">
        <v>15.5852577388728</v>
      </c>
      <c r="N244">
        <v>1.1637845089658401</v>
      </c>
      <c r="O244">
        <v>45.276982904101502</v>
      </c>
      <c r="P244">
        <v>2.1051842972729902</v>
      </c>
      <c r="Q244">
        <v>6.6021891425213003E-2</v>
      </c>
    </row>
    <row r="245" spans="1:17" x14ac:dyDescent="0.3">
      <c r="A245" t="s">
        <v>587</v>
      </c>
      <c r="B245" t="s">
        <v>588</v>
      </c>
      <c r="C245" t="s">
        <v>3104</v>
      </c>
      <c r="D245" t="s">
        <v>54</v>
      </c>
      <c r="E245">
        <v>31637.1195625</v>
      </c>
      <c r="F245">
        <v>256.25</v>
      </c>
      <c r="G245">
        <v>-23.606515642364201</v>
      </c>
      <c r="H245">
        <v>-5.6312804842474398</v>
      </c>
      <c r="I245">
        <v>-6.3580206931579699</v>
      </c>
      <c r="J245">
        <v>1.37698505423799</v>
      </c>
      <c r="K245">
        <v>284.50392098241201</v>
      </c>
      <c r="L245">
        <v>289.60279931737</v>
      </c>
      <c r="M245">
        <v>27.8965688764549</v>
      </c>
      <c r="N245">
        <v>0.38279564005106398</v>
      </c>
      <c r="O245">
        <v>33.8536585365853</v>
      </c>
      <c r="P245">
        <v>4.0820471161657297</v>
      </c>
      <c r="Q245">
        <v>5.1443742826007999E-2</v>
      </c>
    </row>
    <row r="246" spans="1:17" hidden="1" x14ac:dyDescent="0.3">
      <c r="A246" t="s">
        <v>589</v>
      </c>
      <c r="B246" t="s">
        <v>590</v>
      </c>
      <c r="C246" t="s">
        <v>3119</v>
      </c>
      <c r="D246" t="s">
        <v>34</v>
      </c>
      <c r="E246">
        <v>31421.8179682919</v>
      </c>
      <c r="F246">
        <v>46.36</v>
      </c>
      <c r="G246">
        <v>-4.51164984481579</v>
      </c>
      <c r="H246">
        <v>-6.2999632164759101</v>
      </c>
      <c r="I246">
        <v>-28.505754664452201</v>
      </c>
      <c r="J246">
        <v>-7.6841702554673E-2</v>
      </c>
      <c r="K246">
        <v>52.541505069634702</v>
      </c>
      <c r="L246">
        <v>54.536678866953999</v>
      </c>
      <c r="M246">
        <v>26.0154135879975</v>
      </c>
      <c r="N246">
        <v>0.97405453605119297</v>
      </c>
      <c r="O246">
        <v>67.169974115616895</v>
      </c>
      <c r="P246">
        <v>15.4669987546699</v>
      </c>
      <c r="Q246">
        <v>0.104181251098647</v>
      </c>
    </row>
    <row r="247" spans="1:17" x14ac:dyDescent="0.3">
      <c r="A247" t="s">
        <v>591</v>
      </c>
      <c r="B247" t="s">
        <v>592</v>
      </c>
      <c r="C247" t="s">
        <v>3104</v>
      </c>
      <c r="D247" t="s">
        <v>370</v>
      </c>
      <c r="E247">
        <v>31389.222719699999</v>
      </c>
      <c r="F247">
        <v>6166.5</v>
      </c>
      <c r="G247">
        <v>92.108534047221497</v>
      </c>
      <c r="H247">
        <v>-2.6202204268350502</v>
      </c>
      <c r="I247">
        <v>57.015636527023197</v>
      </c>
      <c r="J247">
        <v>3.4114223429520498</v>
      </c>
      <c r="K247">
        <v>5996.4373514079698</v>
      </c>
      <c r="L247">
        <v>4664.2015471749</v>
      </c>
      <c r="M247">
        <v>46.281317272966497</v>
      </c>
      <c r="N247">
        <v>0.64027792536650496</v>
      </c>
      <c r="O247">
        <v>11.408416443687599</v>
      </c>
      <c r="P247">
        <v>116.843956043956</v>
      </c>
      <c r="Q247">
        <v>0.15822189699410499</v>
      </c>
    </row>
    <row r="248" spans="1:17" x14ac:dyDescent="0.3">
      <c r="A248" t="s">
        <v>593</v>
      </c>
      <c r="B248" t="s">
        <v>594</v>
      </c>
      <c r="C248" t="s">
        <v>3102</v>
      </c>
      <c r="D248" t="s">
        <v>188</v>
      </c>
      <c r="E248">
        <v>31225.376069999998</v>
      </c>
      <c r="F248">
        <v>453.6</v>
      </c>
      <c r="G248">
        <v>-12.3856943092142</v>
      </c>
      <c r="H248">
        <v>-13.4784556867035</v>
      </c>
      <c r="I248">
        <v>-22.759067251009402</v>
      </c>
      <c r="J248">
        <v>-8.2453859759590493</v>
      </c>
      <c r="K248">
        <v>550.06367271252998</v>
      </c>
      <c r="L248">
        <v>566.86162894302299</v>
      </c>
      <c r="M248">
        <v>17.253110023165899</v>
      </c>
      <c r="N248">
        <v>0.803787469444183</v>
      </c>
      <c r="O248">
        <v>52.105379188712497</v>
      </c>
      <c r="P248">
        <v>6.95590662579579</v>
      </c>
      <c r="Q248">
        <v>-8.7453502899510996E-2</v>
      </c>
    </row>
    <row r="249" spans="1:17" x14ac:dyDescent="0.3">
      <c r="A249" t="s">
        <v>595</v>
      </c>
      <c r="B249" t="s">
        <v>596</v>
      </c>
      <c r="C249" t="s">
        <v>3111</v>
      </c>
      <c r="D249" t="s">
        <v>69</v>
      </c>
      <c r="E249">
        <v>30930.4808753</v>
      </c>
      <c r="F249">
        <v>4003</v>
      </c>
      <c r="G249">
        <v>-5.9601437406284301</v>
      </c>
      <c r="H249">
        <v>-2.21420159141022</v>
      </c>
      <c r="I249">
        <v>-0.73731101494713402</v>
      </c>
      <c r="J249">
        <v>0.249528554397838</v>
      </c>
      <c r="K249">
        <v>4260.9061223046901</v>
      </c>
      <c r="L249">
        <v>4183.9899078184799</v>
      </c>
      <c r="M249">
        <v>38.919022457173199</v>
      </c>
      <c r="N249">
        <v>0.68771188028740105</v>
      </c>
      <c r="O249">
        <v>22.2957781663752</v>
      </c>
      <c r="P249">
        <v>15.2307205158467</v>
      </c>
      <c r="Q249">
        <v>3.9656204787179997E-3</v>
      </c>
    </row>
    <row r="250" spans="1:17" x14ac:dyDescent="0.3">
      <c r="A250" t="s">
        <v>597</v>
      </c>
      <c r="B250" t="s">
        <v>598</v>
      </c>
      <c r="C250" t="s">
        <v>3106</v>
      </c>
      <c r="D250" t="s">
        <v>223</v>
      </c>
      <c r="E250">
        <v>30925.034714099998</v>
      </c>
      <c r="F250">
        <v>2311.5</v>
      </c>
      <c r="G250">
        <v>40.580343929679302</v>
      </c>
      <c r="H250">
        <v>7.4540910501451298</v>
      </c>
      <c r="I250">
        <v>32.691968118515398</v>
      </c>
      <c r="J250">
        <v>0.52038118698551705</v>
      </c>
      <c r="K250">
        <v>2184.83786808385</v>
      </c>
      <c r="L250">
        <v>1870.0337872945299</v>
      </c>
      <c r="M250">
        <v>54.4865440611891</v>
      </c>
      <c r="N250">
        <v>0.35165768357820798</v>
      </c>
      <c r="O250">
        <v>9.19316461172399</v>
      </c>
      <c r="P250">
        <v>66.895306859205704</v>
      </c>
      <c r="Q250">
        <v>9.8591977631325003E-2</v>
      </c>
    </row>
    <row r="251" spans="1:17" x14ac:dyDescent="0.3">
      <c r="A251" t="s">
        <v>599</v>
      </c>
      <c r="B251" t="s">
        <v>600</v>
      </c>
      <c r="C251" t="s">
        <v>3109</v>
      </c>
      <c r="D251" t="s">
        <v>416</v>
      </c>
      <c r="E251">
        <v>30567.408530979999</v>
      </c>
      <c r="F251">
        <v>481.3</v>
      </c>
      <c r="G251">
        <v>-3.5081926191411301</v>
      </c>
      <c r="H251">
        <v>1.64484862738897</v>
      </c>
      <c r="I251">
        <v>-3.9128922585619001</v>
      </c>
      <c r="J251">
        <v>9.0850663069663309</v>
      </c>
      <c r="K251">
        <v>498.31995133049702</v>
      </c>
      <c r="L251">
        <v>490.97839676283701</v>
      </c>
      <c r="M251">
        <v>48.425524961156903</v>
      </c>
      <c r="N251">
        <v>0.88414140307293798</v>
      </c>
      <c r="O251">
        <v>21.525036359858699</v>
      </c>
      <c r="P251">
        <v>16.270080927648198</v>
      </c>
      <c r="Q251">
        <v>0.11577043802421499</v>
      </c>
    </row>
    <row r="252" spans="1:17" x14ac:dyDescent="0.3">
      <c r="A252" t="s">
        <v>601</v>
      </c>
      <c r="B252" t="s">
        <v>602</v>
      </c>
      <c r="C252" t="s">
        <v>3112</v>
      </c>
      <c r="D252" t="s">
        <v>603</v>
      </c>
      <c r="E252">
        <v>30505.879331349999</v>
      </c>
      <c r="F252">
        <v>1121.3499999999999</v>
      </c>
      <c r="G252">
        <v>-36.120990254870797</v>
      </c>
      <c r="H252">
        <v>-3.6494992356393698</v>
      </c>
      <c r="I252">
        <v>-5.96920071492874</v>
      </c>
      <c r="J252">
        <v>1.35342878599572E-2</v>
      </c>
      <c r="K252">
        <v>1201.88287745753</v>
      </c>
      <c r="L252">
        <v>1199.2862492030099</v>
      </c>
      <c r="M252">
        <v>28.841984422888402</v>
      </c>
      <c r="N252">
        <v>0.63542043014553795</v>
      </c>
      <c r="O252">
        <v>28.523654523565298</v>
      </c>
      <c r="P252">
        <v>13.261956466845101</v>
      </c>
      <c r="Q252">
        <v>0.10002379433759601</v>
      </c>
    </row>
    <row r="253" spans="1:17" x14ac:dyDescent="0.3">
      <c r="A253" t="s">
        <v>604</v>
      </c>
      <c r="B253" t="s">
        <v>605</v>
      </c>
      <c r="C253" t="s">
        <v>3106</v>
      </c>
      <c r="D253" t="s">
        <v>37</v>
      </c>
      <c r="E253">
        <v>30434.82</v>
      </c>
      <c r="F253">
        <v>5852.85</v>
      </c>
      <c r="G253">
        <v>171.61683628113099</v>
      </c>
      <c r="H253">
        <v>-5.3831552354069299</v>
      </c>
      <c r="I253">
        <v>45.160905786935601</v>
      </c>
      <c r="J253">
        <v>-4.2754360575361403</v>
      </c>
      <c r="K253">
        <v>6435.4636973633696</v>
      </c>
      <c r="L253">
        <v>4922.4683367853804</v>
      </c>
      <c r="M253">
        <v>21.897361470105398</v>
      </c>
      <c r="N253">
        <v>0.42143277461051698</v>
      </c>
      <c r="O253">
        <v>44.8866791392227</v>
      </c>
      <c r="P253">
        <v>191.186567164179</v>
      </c>
      <c r="Q253">
        <v>0.16628716543570199</v>
      </c>
    </row>
    <row r="254" spans="1:17" x14ac:dyDescent="0.3">
      <c r="A254" t="s">
        <v>606</v>
      </c>
      <c r="B254" t="s">
        <v>607</v>
      </c>
      <c r="C254" t="s">
        <v>3116</v>
      </c>
      <c r="D254" t="s">
        <v>117</v>
      </c>
      <c r="E254">
        <v>30337.732887120001</v>
      </c>
      <c r="F254">
        <v>284.39999999999998</v>
      </c>
      <c r="G254">
        <v>17.3972185971448</v>
      </c>
      <c r="H254">
        <v>-7.89627265892394</v>
      </c>
      <c r="I254">
        <v>-2.57741995457947</v>
      </c>
      <c r="J254">
        <v>0.17531352622788399</v>
      </c>
      <c r="K254">
        <v>312.19634936140801</v>
      </c>
      <c r="L254">
        <v>294.657163938824</v>
      </c>
      <c r="M254">
        <v>24.206026870055801</v>
      </c>
      <c r="N254">
        <v>0.86478455153695999</v>
      </c>
      <c r="O254">
        <v>28.129395218002799</v>
      </c>
      <c r="P254">
        <v>43.094339622641499</v>
      </c>
      <c r="Q254">
        <v>-1.4334708832368001E-2</v>
      </c>
    </row>
    <row r="255" spans="1:17" hidden="1" x14ac:dyDescent="0.3">
      <c r="A255" t="s">
        <v>608</v>
      </c>
      <c r="B255" t="s">
        <v>609</v>
      </c>
      <c r="C255" t="s">
        <v>3104</v>
      </c>
      <c r="D255" t="s">
        <v>43</v>
      </c>
      <c r="E255">
        <v>30014.78692205</v>
      </c>
      <c r="F255">
        <v>325.89999999999998</v>
      </c>
      <c r="G255">
        <v>-14.8087861804783</v>
      </c>
      <c r="H255">
        <v>-8.0327902347777709</v>
      </c>
      <c r="I255">
        <v>2.8597499382532701</v>
      </c>
      <c r="J255">
        <v>-0.179621225152337</v>
      </c>
      <c r="K255">
        <v>346.15699466868602</v>
      </c>
      <c r="M255">
        <v>45.9735425192058</v>
      </c>
      <c r="N255">
        <v>0.55039027665551299</v>
      </c>
      <c r="O255">
        <v>25.0076710647437</v>
      </c>
      <c r="P255">
        <v>16.998743493089201</v>
      </c>
    </row>
    <row r="256" spans="1:17" x14ac:dyDescent="0.3">
      <c r="A256" t="s">
        <v>610</v>
      </c>
      <c r="B256" t="s">
        <v>611</v>
      </c>
      <c r="C256" t="s">
        <v>3106</v>
      </c>
      <c r="D256" t="s">
        <v>197</v>
      </c>
      <c r="E256">
        <v>29894.003927969999</v>
      </c>
      <c r="F256">
        <v>9174.1</v>
      </c>
      <c r="G256">
        <v>25.915329779913598</v>
      </c>
      <c r="H256">
        <v>11.5563877033866</v>
      </c>
      <c r="I256">
        <v>31.105244504238101</v>
      </c>
      <c r="J256">
        <v>-2.41490867651454</v>
      </c>
      <c r="K256">
        <v>9104.33113153261</v>
      </c>
      <c r="L256">
        <v>7912.6439756440996</v>
      </c>
      <c r="M256">
        <v>36.205179788440297</v>
      </c>
      <c r="N256">
        <v>0.48974564127773601</v>
      </c>
      <c r="O256">
        <v>15.9023773449166</v>
      </c>
      <c r="P256">
        <v>54.029935947481903</v>
      </c>
      <c r="Q256">
        <v>5.1700596573801001E-2</v>
      </c>
    </row>
    <row r="257" spans="1:17" x14ac:dyDescent="0.3">
      <c r="A257" t="s">
        <v>612</v>
      </c>
      <c r="B257" t="s">
        <v>613</v>
      </c>
      <c r="C257" t="s">
        <v>3108</v>
      </c>
      <c r="D257" t="s">
        <v>51</v>
      </c>
      <c r="E257">
        <v>29441.132900100001</v>
      </c>
      <c r="F257">
        <v>1787</v>
      </c>
      <c r="G257">
        <v>-10.182824200694601</v>
      </c>
      <c r="H257">
        <v>11.2908147469865</v>
      </c>
      <c r="I257">
        <v>-4.4153543396731196</v>
      </c>
      <c r="J257">
        <v>3.8731515578830402</v>
      </c>
      <c r="K257">
        <v>1761.0152477546701</v>
      </c>
      <c r="L257">
        <v>1800.6873720480501</v>
      </c>
      <c r="M257">
        <v>57.634069707001501</v>
      </c>
      <c r="N257">
        <v>0.44183541536207499</v>
      </c>
      <c r="O257">
        <v>24.283715724678199</v>
      </c>
      <c r="P257">
        <v>12.694708961341901</v>
      </c>
      <c r="Q257">
        <v>-9.8417651791602001E-2</v>
      </c>
    </row>
    <row r="258" spans="1:17" hidden="1" x14ac:dyDescent="0.3">
      <c r="A258" t="s">
        <v>614</v>
      </c>
      <c r="B258" t="s">
        <v>615</v>
      </c>
      <c r="C258" t="s">
        <v>3119</v>
      </c>
      <c r="D258" t="s">
        <v>117</v>
      </c>
      <c r="E258">
        <v>29328.713706809998</v>
      </c>
      <c r="F258">
        <v>564.9</v>
      </c>
      <c r="G258">
        <v>-36.522807429286097</v>
      </c>
      <c r="H258">
        <v>-13.539499672543799</v>
      </c>
      <c r="I258">
        <v>-20.459892649061899</v>
      </c>
      <c r="J258">
        <v>6.2053628719672096</v>
      </c>
      <c r="K258">
        <v>613.78848052665001</v>
      </c>
      <c r="M258">
        <v>46.827575755814898</v>
      </c>
      <c r="N258">
        <v>1.6684891308222201</v>
      </c>
      <c r="O258">
        <v>29.934501681713499</v>
      </c>
      <c r="P258">
        <v>9.7959183673469408</v>
      </c>
    </row>
    <row r="259" spans="1:17" x14ac:dyDescent="0.3">
      <c r="A259" t="s">
        <v>616</v>
      </c>
      <c r="B259" t="s">
        <v>617</v>
      </c>
      <c r="C259" t="s">
        <v>3108</v>
      </c>
      <c r="D259" t="s">
        <v>247</v>
      </c>
      <c r="E259">
        <v>28816.740214779998</v>
      </c>
      <c r="F259">
        <v>1072.9000000000001</v>
      </c>
      <c r="G259">
        <v>4.1087248955404103</v>
      </c>
      <c r="H259">
        <v>7.5415278534032799</v>
      </c>
      <c r="I259">
        <v>-23.288515039797002</v>
      </c>
      <c r="J259">
        <v>6.3712984788389502</v>
      </c>
      <c r="K259">
        <v>1079.0538948429401</v>
      </c>
      <c r="L259">
        <v>1108.73079020046</v>
      </c>
      <c r="M259">
        <v>50.637507697265796</v>
      </c>
      <c r="N259">
        <v>0.37263154485776001</v>
      </c>
      <c r="O259">
        <v>41.103551123124198</v>
      </c>
      <c r="P259">
        <v>20.692952359525201</v>
      </c>
      <c r="Q259">
        <v>0.164411416130336</v>
      </c>
    </row>
    <row r="260" spans="1:17" x14ac:dyDescent="0.3">
      <c r="A260" t="s">
        <v>618</v>
      </c>
      <c r="B260" t="s">
        <v>619</v>
      </c>
      <c r="C260" t="s">
        <v>3117</v>
      </c>
      <c r="D260" t="s">
        <v>134</v>
      </c>
      <c r="E260">
        <v>28809.5439233</v>
      </c>
      <c r="F260">
        <v>1179.5</v>
      </c>
      <c r="G260">
        <v>35.399934626225303</v>
      </c>
      <c r="H260">
        <v>-4.9971463958294704</v>
      </c>
      <c r="I260">
        <v>-5.8246426002073397</v>
      </c>
      <c r="J260">
        <v>9.5712251064809397</v>
      </c>
      <c r="K260">
        <v>1219.5828513348899</v>
      </c>
      <c r="L260">
        <v>1141.60588249803</v>
      </c>
      <c r="M260">
        <v>56.084072791997002</v>
      </c>
      <c r="N260">
        <v>1.0537968998175</v>
      </c>
      <c r="O260">
        <v>23.196269605765099</v>
      </c>
      <c r="P260">
        <v>62.019230769230703</v>
      </c>
      <c r="Q260">
        <v>0.115792638296984</v>
      </c>
    </row>
    <row r="261" spans="1:17" x14ac:dyDescent="0.3">
      <c r="A261" t="s">
        <v>620</v>
      </c>
      <c r="B261" t="s">
        <v>621</v>
      </c>
      <c r="C261" t="s">
        <v>3121</v>
      </c>
      <c r="D261" t="s">
        <v>622</v>
      </c>
      <c r="E261">
        <v>28691.330759100001</v>
      </c>
      <c r="F261">
        <v>728.05</v>
      </c>
      <c r="G261">
        <v>-6.2474974283161</v>
      </c>
      <c r="H261">
        <v>2.9096074428297301</v>
      </c>
      <c r="I261">
        <v>5.4194735006115797</v>
      </c>
      <c r="J261">
        <v>4.2486740839825803</v>
      </c>
      <c r="K261">
        <v>766.84930752677599</v>
      </c>
      <c r="L261">
        <v>735.40949714408202</v>
      </c>
      <c r="M261">
        <v>39.642551747022701</v>
      </c>
      <c r="N261">
        <v>0.73683186035995496</v>
      </c>
      <c r="O261">
        <v>26.502300666162999</v>
      </c>
      <c r="P261">
        <v>28.268146582100002</v>
      </c>
      <c r="Q261">
        <v>2.2407605058458999E-2</v>
      </c>
    </row>
    <row r="262" spans="1:17" x14ac:dyDescent="0.3">
      <c r="A262" t="s">
        <v>623</v>
      </c>
      <c r="B262" t="s">
        <v>624</v>
      </c>
      <c r="C262" t="s">
        <v>3104</v>
      </c>
      <c r="D262" t="s">
        <v>411</v>
      </c>
      <c r="E262">
        <v>28314.963494979998</v>
      </c>
      <c r="F262">
        <v>1507.9</v>
      </c>
      <c r="G262">
        <v>24.552756351284401</v>
      </c>
      <c r="H262">
        <v>-16.146545225561699</v>
      </c>
      <c r="I262">
        <v>29.7281430293183</v>
      </c>
      <c r="J262">
        <v>-0.65418766430924502</v>
      </c>
      <c r="K262">
        <v>1742.5053029507301</v>
      </c>
      <c r="L262">
        <v>1490.1190503140999</v>
      </c>
      <c r="M262">
        <v>23.275891554999198</v>
      </c>
      <c r="N262">
        <v>0.48796669900015399</v>
      </c>
      <c r="O262">
        <v>42.910670468863898</v>
      </c>
      <c r="P262">
        <v>56.893143273332598</v>
      </c>
      <c r="Q262">
        <v>9.2796099629157996E-2</v>
      </c>
    </row>
    <row r="263" spans="1:17" x14ac:dyDescent="0.3">
      <c r="A263" t="s">
        <v>625</v>
      </c>
      <c r="B263" t="s">
        <v>626</v>
      </c>
      <c r="C263" t="s">
        <v>3109</v>
      </c>
      <c r="D263" t="s">
        <v>211</v>
      </c>
      <c r="E263">
        <v>28234.6713528</v>
      </c>
      <c r="F263">
        <v>14855.25</v>
      </c>
      <c r="G263">
        <v>-26.878655432449101</v>
      </c>
      <c r="H263">
        <v>9.0702500199342602</v>
      </c>
      <c r="I263">
        <v>6.5100121198551504</v>
      </c>
      <c r="J263">
        <v>1.2261179607602699</v>
      </c>
      <c r="K263">
        <v>14995.006094096399</v>
      </c>
      <c r="L263">
        <v>15103.7720138327</v>
      </c>
      <c r="M263">
        <v>59.649994827165699</v>
      </c>
      <c r="N263">
        <v>0.84642690988039604</v>
      </c>
      <c r="O263">
        <v>22.852190303091401</v>
      </c>
      <c r="P263">
        <v>14.4913294797687</v>
      </c>
      <c r="Q263">
        <v>5.8771146572360003E-2</v>
      </c>
    </row>
    <row r="264" spans="1:17" x14ac:dyDescent="0.3">
      <c r="A264" t="s">
        <v>627</v>
      </c>
      <c r="B264" t="s">
        <v>628</v>
      </c>
      <c r="C264" t="s">
        <v>3104</v>
      </c>
      <c r="D264" t="s">
        <v>43</v>
      </c>
      <c r="E264">
        <v>28108.288</v>
      </c>
      <c r="F264">
        <v>170.56</v>
      </c>
      <c r="G264">
        <v>-11.017431150493801</v>
      </c>
      <c r="H264">
        <v>-11.6702449029668</v>
      </c>
      <c r="I264">
        <v>-30.015199451532101</v>
      </c>
      <c r="J264">
        <v>2.07415080045664</v>
      </c>
      <c r="K264">
        <v>206.85305241578999</v>
      </c>
      <c r="L264">
        <v>222.518867292056</v>
      </c>
      <c r="M264">
        <v>22.167301361257401</v>
      </c>
      <c r="N264">
        <v>0.662651158498753</v>
      </c>
      <c r="O264">
        <v>90.372889305816102</v>
      </c>
      <c r="P264">
        <v>9.1933418693982194</v>
      </c>
      <c r="Q264">
        <v>1.2283784705670001E-2</v>
      </c>
    </row>
    <row r="265" spans="1:17" x14ac:dyDescent="0.3">
      <c r="A265" t="s">
        <v>629</v>
      </c>
      <c r="B265" t="s">
        <v>630</v>
      </c>
      <c r="C265" t="s">
        <v>3122</v>
      </c>
      <c r="D265" t="s">
        <v>568</v>
      </c>
      <c r="E265">
        <v>28089.879332100001</v>
      </c>
      <c r="F265">
        <v>2541.4499999999998</v>
      </c>
      <c r="G265">
        <v>88.521195570190102</v>
      </c>
      <c r="H265">
        <v>-9.9029518571554291</v>
      </c>
      <c r="I265">
        <v>13.5252885848069</v>
      </c>
      <c r="J265">
        <v>0.29418653981986098</v>
      </c>
      <c r="K265">
        <v>2668.6222171980098</v>
      </c>
      <c r="L265">
        <v>2209.6989396762101</v>
      </c>
      <c r="M265">
        <v>32.475761453524598</v>
      </c>
      <c r="N265">
        <v>0.30715408111895298</v>
      </c>
      <c r="O265">
        <v>23.551515866926302</v>
      </c>
      <c r="P265">
        <v>115.742784380305</v>
      </c>
      <c r="Q265">
        <v>0.138394093228912</v>
      </c>
    </row>
    <row r="266" spans="1:17" x14ac:dyDescent="0.3">
      <c r="A266" t="s">
        <v>631</v>
      </c>
      <c r="B266" t="s">
        <v>632</v>
      </c>
      <c r="C266" t="s">
        <v>3102</v>
      </c>
      <c r="D266" t="s">
        <v>453</v>
      </c>
      <c r="E266">
        <v>28087.02</v>
      </c>
      <c r="F266">
        <v>800.2</v>
      </c>
      <c r="G266">
        <v>150.353790167097</v>
      </c>
      <c r="H266">
        <v>21.503925797639202</v>
      </c>
      <c r="I266">
        <v>18.9173641821946</v>
      </c>
      <c r="J266">
        <v>8.2771114229170895</v>
      </c>
      <c r="K266">
        <v>774.57322029518002</v>
      </c>
      <c r="L266">
        <v>680.97115723767104</v>
      </c>
      <c r="M266">
        <v>51.690939663836602</v>
      </c>
      <c r="N266">
        <v>1.13806933596677</v>
      </c>
      <c r="O266">
        <v>21.219695076230899</v>
      </c>
      <c r="P266">
        <v>160.651465798045</v>
      </c>
      <c r="Q266">
        <v>0.128161049089486</v>
      </c>
    </row>
    <row r="267" spans="1:17" hidden="1" x14ac:dyDescent="0.3">
      <c r="A267" t="s">
        <v>633</v>
      </c>
      <c r="B267" t="s">
        <v>634</v>
      </c>
      <c r="C267" t="s">
        <v>3119</v>
      </c>
      <c r="D267" t="s">
        <v>88</v>
      </c>
      <c r="E267">
        <v>28019.176436251</v>
      </c>
      <c r="F267">
        <v>67.209999999999994</v>
      </c>
      <c r="G267">
        <v>-42.018968499019799</v>
      </c>
      <c r="H267">
        <v>-14.874814018062301</v>
      </c>
      <c r="I267">
        <v>-29.948342597006398</v>
      </c>
      <c r="J267">
        <v>-1.94563347942208</v>
      </c>
      <c r="K267">
        <v>89.529303184098694</v>
      </c>
      <c r="M267">
        <v>20.1293134007887</v>
      </c>
      <c r="N267">
        <v>0.82646780827577004</v>
      </c>
      <c r="O267">
        <v>134.19134057431901</v>
      </c>
      <c r="P267">
        <v>0.52348190248279103</v>
      </c>
    </row>
    <row r="268" spans="1:17" x14ac:dyDescent="0.3">
      <c r="A268" t="s">
        <v>635</v>
      </c>
      <c r="B268" t="s">
        <v>636</v>
      </c>
      <c r="C268" t="s">
        <v>3104</v>
      </c>
      <c r="D268" t="s">
        <v>54</v>
      </c>
      <c r="E268">
        <v>27838.107968299999</v>
      </c>
      <c r="F268">
        <v>360.2</v>
      </c>
      <c r="G268">
        <v>-18.610426333394798</v>
      </c>
      <c r="H268">
        <v>0.53865926700578703</v>
      </c>
      <c r="I268">
        <v>-25.108687554844099</v>
      </c>
      <c r="J268">
        <v>4.3616425564342398</v>
      </c>
      <c r="K268">
        <v>372.89357658095201</v>
      </c>
      <c r="L268">
        <v>400.267892786483</v>
      </c>
      <c r="M268">
        <v>48.617462731603602</v>
      </c>
      <c r="N268">
        <v>0.36023866598828302</v>
      </c>
      <c r="O268">
        <v>44.280955024986099</v>
      </c>
      <c r="P268">
        <v>33.382706906128398</v>
      </c>
      <c r="Q268">
        <v>6.890285249882E-2</v>
      </c>
    </row>
    <row r="269" spans="1:17" x14ac:dyDescent="0.3">
      <c r="A269" t="s">
        <v>637</v>
      </c>
      <c r="B269" t="s">
        <v>638</v>
      </c>
      <c r="C269" t="s">
        <v>3106</v>
      </c>
      <c r="D269" t="s">
        <v>197</v>
      </c>
      <c r="E269">
        <v>27676.282500000001</v>
      </c>
      <c r="F269">
        <v>634.04999999999995</v>
      </c>
      <c r="G269">
        <v>12.1250471862522</v>
      </c>
      <c r="H269">
        <v>-1.1493776117286501</v>
      </c>
      <c r="I269">
        <v>20.3275446293692</v>
      </c>
      <c r="J269">
        <v>-0.38349747622924701</v>
      </c>
      <c r="K269">
        <v>702.06989467159895</v>
      </c>
      <c r="L269">
        <v>659.66947869466401</v>
      </c>
      <c r="M269">
        <v>38.900499556608104</v>
      </c>
      <c r="N269">
        <v>1.3154508772933899</v>
      </c>
      <c r="O269">
        <v>35.635990852456402</v>
      </c>
      <c r="P269">
        <v>52.013905538240202</v>
      </c>
      <c r="Q269">
        <v>-1.1092856155409999E-3</v>
      </c>
    </row>
    <row r="270" spans="1:17" x14ac:dyDescent="0.3">
      <c r="A270" t="s">
        <v>639</v>
      </c>
      <c r="B270" t="s">
        <v>640</v>
      </c>
      <c r="C270" t="s">
        <v>3107</v>
      </c>
      <c r="D270" t="s">
        <v>48</v>
      </c>
      <c r="E270">
        <v>27658.62</v>
      </c>
      <c r="F270">
        <v>45.8</v>
      </c>
      <c r="G270">
        <v>9.6169432858258794</v>
      </c>
      <c r="H270">
        <v>-11.826716011232699</v>
      </c>
      <c r="I270">
        <v>-37.554051946136802</v>
      </c>
      <c r="J270">
        <v>-1.6511920956988599</v>
      </c>
      <c r="K270">
        <v>55.149453807144397</v>
      </c>
      <c r="L270">
        <v>57.5150407021194</v>
      </c>
      <c r="M270">
        <v>18.146772009301898</v>
      </c>
      <c r="N270">
        <v>0.80955837803069497</v>
      </c>
      <c r="O270">
        <v>70.633187772925695</v>
      </c>
      <c r="P270">
        <v>27.2222222222222</v>
      </c>
      <c r="Q270">
        <v>8.5302674115053004E-2</v>
      </c>
    </row>
    <row r="271" spans="1:17" x14ac:dyDescent="0.3">
      <c r="A271" t="s">
        <v>641</v>
      </c>
      <c r="B271" t="s">
        <v>642</v>
      </c>
      <c r="C271" t="s">
        <v>3113</v>
      </c>
      <c r="D271" t="s">
        <v>643</v>
      </c>
      <c r="E271">
        <v>27588.695775759901</v>
      </c>
      <c r="F271">
        <v>1213.0999999999999</v>
      </c>
      <c r="G271">
        <v>150.94968932702801</v>
      </c>
      <c r="H271">
        <v>9.86627822302993</v>
      </c>
      <c r="I271">
        <v>32.659852750913899</v>
      </c>
      <c r="J271">
        <v>10.904089887525901</v>
      </c>
      <c r="K271">
        <v>1113.4741781062501</v>
      </c>
      <c r="L271">
        <v>963.83450597461797</v>
      </c>
      <c r="M271">
        <v>71.106588283061498</v>
      </c>
      <c r="N271">
        <v>1.4175915238311201</v>
      </c>
      <c r="O271">
        <v>19.5243590800428</v>
      </c>
      <c r="P271">
        <v>229.64673913043401</v>
      </c>
    </row>
    <row r="272" spans="1:17" x14ac:dyDescent="0.3">
      <c r="A272" t="s">
        <v>644</v>
      </c>
      <c r="B272" t="s">
        <v>645</v>
      </c>
      <c r="C272" t="s">
        <v>3104</v>
      </c>
      <c r="D272" t="s">
        <v>487</v>
      </c>
      <c r="E272">
        <v>27211.58552964</v>
      </c>
      <c r="F272">
        <v>837.15</v>
      </c>
      <c r="G272">
        <v>4.9652276344430302</v>
      </c>
      <c r="H272">
        <v>3.1032151789559799</v>
      </c>
      <c r="I272">
        <v>12.4580005830781</v>
      </c>
      <c r="J272">
        <v>1.92130081030139</v>
      </c>
      <c r="K272">
        <v>845.67472717503995</v>
      </c>
      <c r="L272">
        <v>786.42834656894604</v>
      </c>
      <c r="M272">
        <v>35.442727150545899</v>
      </c>
      <c r="N272">
        <v>0.33148997058520302</v>
      </c>
      <c r="O272">
        <v>10.1893328555217</v>
      </c>
      <c r="P272">
        <v>28.0045871559633</v>
      </c>
      <c r="Q272">
        <v>-2.6678797968663001E-2</v>
      </c>
    </row>
    <row r="273" spans="1:17" x14ac:dyDescent="0.3">
      <c r="A273" t="s">
        <v>646</v>
      </c>
      <c r="B273" t="s">
        <v>647</v>
      </c>
      <c r="C273" t="s">
        <v>3109</v>
      </c>
      <c r="D273" t="s">
        <v>554</v>
      </c>
      <c r="E273">
        <v>27185.392673867998</v>
      </c>
      <c r="F273">
        <v>61.49</v>
      </c>
      <c r="G273">
        <v>-16.2562172500364</v>
      </c>
      <c r="H273">
        <v>1.00387416697754</v>
      </c>
      <c r="I273">
        <v>-14.8492942088881</v>
      </c>
      <c r="J273">
        <v>2.7847569263031802</v>
      </c>
      <c r="K273">
        <v>65.246030574740104</v>
      </c>
      <c r="L273">
        <v>67.175421163950404</v>
      </c>
      <c r="M273">
        <v>39.304918685912497</v>
      </c>
      <c r="N273">
        <v>0.89476875302991599</v>
      </c>
      <c r="O273">
        <v>30.102455683851002</v>
      </c>
      <c r="P273">
        <v>4.2203389830508504</v>
      </c>
      <c r="Q273">
        <v>2.0659334243678999E-2</v>
      </c>
    </row>
    <row r="274" spans="1:17" x14ac:dyDescent="0.3">
      <c r="A274" t="s">
        <v>648</v>
      </c>
      <c r="B274" t="s">
        <v>649</v>
      </c>
      <c r="C274" t="s">
        <v>3104</v>
      </c>
      <c r="D274" t="s">
        <v>43</v>
      </c>
      <c r="E274">
        <v>26907.661951394999</v>
      </c>
      <c r="F274">
        <v>457.95</v>
      </c>
      <c r="G274">
        <v>-36.182186054065703</v>
      </c>
      <c r="H274">
        <v>-11.210169357055401</v>
      </c>
      <c r="I274">
        <v>-19.5079310431355</v>
      </c>
      <c r="J274">
        <v>-1.72347229750514</v>
      </c>
      <c r="K274">
        <v>532.686478013841</v>
      </c>
      <c r="L274">
        <v>561.74610335279101</v>
      </c>
      <c r="M274">
        <v>24.2278412640879</v>
      </c>
      <c r="N274">
        <v>0.88179946146369903</v>
      </c>
      <c r="O274">
        <v>41.281799323070203</v>
      </c>
      <c r="P274">
        <v>1.15970841616965</v>
      </c>
      <c r="Q274">
        <v>-0.11193912140185699</v>
      </c>
    </row>
    <row r="275" spans="1:17" x14ac:dyDescent="0.3">
      <c r="A275" t="s">
        <v>650</v>
      </c>
      <c r="B275" t="s">
        <v>651</v>
      </c>
      <c r="C275" t="s">
        <v>3105</v>
      </c>
      <c r="D275" t="s">
        <v>652</v>
      </c>
      <c r="E275">
        <v>26851.024595472001</v>
      </c>
      <c r="F275">
        <v>279.44</v>
      </c>
      <c r="G275">
        <v>-12.0502286406688</v>
      </c>
      <c r="H275">
        <v>25.447701714549599</v>
      </c>
      <c r="I275">
        <v>-12.248587536829399</v>
      </c>
      <c r="J275">
        <v>-1.76815368852109</v>
      </c>
      <c r="K275">
        <v>264.82763435670603</v>
      </c>
      <c r="L275">
        <v>271.191872849643</v>
      </c>
      <c r="M275">
        <v>53.734585174258399</v>
      </c>
      <c r="N275">
        <v>6.39659135975766</v>
      </c>
      <c r="O275">
        <v>37.525050100200303</v>
      </c>
      <c r="P275">
        <v>33.066666666666599</v>
      </c>
      <c r="Q275">
        <v>8.3898270597136004E-2</v>
      </c>
    </row>
    <row r="276" spans="1:17" x14ac:dyDescent="0.3">
      <c r="A276" t="s">
        <v>653</v>
      </c>
      <c r="B276" t="s">
        <v>654</v>
      </c>
      <c r="C276" t="s">
        <v>3113</v>
      </c>
      <c r="D276" t="s">
        <v>267</v>
      </c>
      <c r="E276">
        <v>26825.48545624</v>
      </c>
      <c r="F276">
        <v>1409.3</v>
      </c>
      <c r="G276">
        <v>10.634389018924301</v>
      </c>
      <c r="H276">
        <v>0.441811746807452</v>
      </c>
      <c r="I276">
        <v>-20.089833325814499</v>
      </c>
      <c r="J276">
        <v>-0.10642049228104999</v>
      </c>
      <c r="K276">
        <v>1457.5766539410999</v>
      </c>
      <c r="L276">
        <v>1437.99077667145</v>
      </c>
      <c r="M276">
        <v>44.737718146784701</v>
      </c>
      <c r="N276">
        <v>1.10930410950136</v>
      </c>
      <c r="O276">
        <v>30.642872347974102</v>
      </c>
      <c r="P276">
        <v>37.412246489859598</v>
      </c>
      <c r="Q276">
        <v>3.8999631921128E-2</v>
      </c>
    </row>
    <row r="277" spans="1:17" x14ac:dyDescent="0.3">
      <c r="A277" t="s">
        <v>655</v>
      </c>
      <c r="B277" t="s">
        <v>656</v>
      </c>
      <c r="C277" t="s">
        <v>3104</v>
      </c>
      <c r="D277" t="s">
        <v>24</v>
      </c>
      <c r="E277">
        <v>26719.570396449999</v>
      </c>
      <c r="F277">
        <v>165.86</v>
      </c>
      <c r="G277">
        <v>-39.668694145534403</v>
      </c>
      <c r="H277">
        <v>-6.8367268011429703</v>
      </c>
      <c r="I277">
        <v>-13.551176916645799</v>
      </c>
      <c r="J277">
        <v>1.59483655617774</v>
      </c>
      <c r="K277">
        <v>184.69521814097399</v>
      </c>
      <c r="L277">
        <v>197.95237050827299</v>
      </c>
      <c r="M277">
        <v>32.630367090174801</v>
      </c>
      <c r="N277">
        <v>0.512176583330054</v>
      </c>
      <c r="O277">
        <v>58.627758350416002</v>
      </c>
      <c r="P277">
        <v>1.8796068796068801</v>
      </c>
      <c r="Q277">
        <v>-9.3931424416623999E-2</v>
      </c>
    </row>
    <row r="278" spans="1:17" x14ac:dyDescent="0.3">
      <c r="A278" t="s">
        <v>657</v>
      </c>
      <c r="B278" t="s">
        <v>658</v>
      </c>
      <c r="C278" t="s">
        <v>3118</v>
      </c>
      <c r="D278" t="s">
        <v>166</v>
      </c>
      <c r="E278">
        <v>26624.578613779999</v>
      </c>
      <c r="F278">
        <v>1068.25</v>
      </c>
      <c r="G278">
        <v>-6.90218129017798</v>
      </c>
      <c r="H278">
        <v>2.23691019263583E-3</v>
      </c>
      <c r="I278">
        <v>-5.4091164539210101</v>
      </c>
      <c r="J278">
        <v>2.50519826179403</v>
      </c>
      <c r="K278">
        <v>1093.3367779115999</v>
      </c>
      <c r="L278">
        <v>1073.0524550634</v>
      </c>
      <c r="M278">
        <v>34.069251071092999</v>
      </c>
      <c r="N278">
        <v>0.34870965643656299</v>
      </c>
      <c r="O278">
        <v>26.281301193540799</v>
      </c>
      <c r="P278">
        <v>14.4962486602358</v>
      </c>
      <c r="Q278">
        <v>9.0875106900069995E-3</v>
      </c>
    </row>
    <row r="279" spans="1:17" hidden="1" x14ac:dyDescent="0.3">
      <c r="A279" t="s">
        <v>659</v>
      </c>
      <c r="B279" t="s">
        <v>660</v>
      </c>
      <c r="C279" t="s">
        <v>3119</v>
      </c>
      <c r="D279" t="s">
        <v>137</v>
      </c>
      <c r="E279">
        <v>26594.345757999999</v>
      </c>
      <c r="F279">
        <v>1565.8</v>
      </c>
      <c r="G279">
        <v>108.076705583858</v>
      </c>
      <c r="H279">
        <v>-7.1597649747842302</v>
      </c>
      <c r="I279">
        <v>82.395809475832905</v>
      </c>
      <c r="J279">
        <v>2.6269360852878898</v>
      </c>
      <c r="K279">
        <v>1635.36616181473</v>
      </c>
      <c r="L279">
        <v>1269.04742225834</v>
      </c>
      <c r="M279">
        <v>33.261289151715502</v>
      </c>
      <c r="N279">
        <v>0.63260185947584002</v>
      </c>
      <c r="O279">
        <v>21.343722059011299</v>
      </c>
      <c r="P279">
        <v>171.76950446932199</v>
      </c>
    </row>
    <row r="280" spans="1:17" x14ac:dyDescent="0.3">
      <c r="A280" t="s">
        <v>661</v>
      </c>
      <c r="B280" t="s">
        <v>662</v>
      </c>
      <c r="C280" t="s">
        <v>3108</v>
      </c>
      <c r="D280" t="s">
        <v>51</v>
      </c>
      <c r="E280">
        <v>26451.509350140001</v>
      </c>
      <c r="F280">
        <v>1702.05</v>
      </c>
      <c r="G280">
        <v>-6.6906670300598998</v>
      </c>
      <c r="H280">
        <v>-6.0838848399097101</v>
      </c>
      <c r="I280">
        <v>-7.6776858299195698</v>
      </c>
      <c r="J280">
        <v>-2.0162929030866201</v>
      </c>
      <c r="K280">
        <v>1833.9200483536999</v>
      </c>
      <c r="L280">
        <v>1765.5021708157899</v>
      </c>
      <c r="M280">
        <v>31.787762519258401</v>
      </c>
      <c r="N280">
        <v>0.74873943859284597</v>
      </c>
      <c r="O280">
        <v>19.2679415998354</v>
      </c>
      <c r="P280">
        <v>24.146608315098401</v>
      </c>
      <c r="Q280">
        <v>8.2891260446868995E-2</v>
      </c>
    </row>
    <row r="281" spans="1:17" x14ac:dyDescent="0.3">
      <c r="A281" t="s">
        <v>663</v>
      </c>
      <c r="B281" t="s">
        <v>664</v>
      </c>
      <c r="C281" t="s">
        <v>3107</v>
      </c>
      <c r="D281" t="s">
        <v>48</v>
      </c>
      <c r="E281">
        <v>26407.040000000001</v>
      </c>
      <c r="F281">
        <v>992</v>
      </c>
      <c r="G281">
        <v>48.980232714252502</v>
      </c>
      <c r="H281">
        <v>6.6574984096873804</v>
      </c>
      <c r="I281">
        <v>20.963943338596199</v>
      </c>
      <c r="J281">
        <v>4.4174164433957799</v>
      </c>
      <c r="K281">
        <v>971.04711260962802</v>
      </c>
      <c r="L281">
        <v>854.05701105237301</v>
      </c>
      <c r="M281">
        <v>50.744558783468698</v>
      </c>
      <c r="N281">
        <v>0.91190901781185596</v>
      </c>
      <c r="O281">
        <v>8.3669354838709697</v>
      </c>
      <c r="P281">
        <v>75.218581647973096</v>
      </c>
      <c r="Q281">
        <v>8.7532173026254004E-2</v>
      </c>
    </row>
    <row r="282" spans="1:17" x14ac:dyDescent="0.3">
      <c r="A282" t="s">
        <v>665</v>
      </c>
      <c r="B282" t="s">
        <v>666</v>
      </c>
      <c r="C282" t="s">
        <v>3108</v>
      </c>
      <c r="D282" t="s">
        <v>51</v>
      </c>
      <c r="E282">
        <v>26372.97784431</v>
      </c>
      <c r="F282">
        <v>489.15</v>
      </c>
      <c r="G282">
        <v>12.8258854742864</v>
      </c>
      <c r="H282">
        <v>8.32334019220262</v>
      </c>
      <c r="I282">
        <v>4.2413518364747</v>
      </c>
      <c r="J282">
        <v>3.0245698019948399</v>
      </c>
      <c r="K282">
        <v>476.134245448314</v>
      </c>
      <c r="L282">
        <v>447.15791341438103</v>
      </c>
      <c r="M282">
        <v>53.429372510821999</v>
      </c>
      <c r="N282">
        <v>0.604156012213521</v>
      </c>
      <c r="O282">
        <v>5.8979863027701196</v>
      </c>
      <c r="P282">
        <v>35.554939725647699</v>
      </c>
      <c r="Q282">
        <v>-4.3331638716946001E-2</v>
      </c>
    </row>
    <row r="283" spans="1:17" x14ac:dyDescent="0.3">
      <c r="A283" t="s">
        <v>667</v>
      </c>
      <c r="B283" t="s">
        <v>668</v>
      </c>
      <c r="C283" t="s">
        <v>3108</v>
      </c>
      <c r="D283" t="s">
        <v>669</v>
      </c>
      <c r="E283">
        <v>26233.734242074999</v>
      </c>
      <c r="F283">
        <v>2589.0500000000002</v>
      </c>
      <c r="G283">
        <v>53.6444123032161</v>
      </c>
      <c r="H283">
        <v>11.136985293736901</v>
      </c>
      <c r="I283">
        <v>44.768634443617401</v>
      </c>
      <c r="J283">
        <v>-1.9536349059645099</v>
      </c>
      <c r="K283">
        <v>2540.2903518360199</v>
      </c>
      <c r="L283">
        <v>2080.8130782968701</v>
      </c>
      <c r="M283">
        <v>37.168069217417901</v>
      </c>
      <c r="N283">
        <v>0.69769782259992497</v>
      </c>
      <c r="O283">
        <v>29.692358200884399</v>
      </c>
      <c r="P283">
        <v>90.231447465099194</v>
      </c>
      <c r="Q283">
        <v>0.102302425644808</v>
      </c>
    </row>
    <row r="284" spans="1:17" x14ac:dyDescent="0.3">
      <c r="A284" t="s">
        <v>670</v>
      </c>
      <c r="B284" t="s">
        <v>671</v>
      </c>
      <c r="C284" t="s">
        <v>3118</v>
      </c>
      <c r="D284" t="s">
        <v>421</v>
      </c>
      <c r="E284">
        <v>26010.909876379999</v>
      </c>
      <c r="F284">
        <v>5787.65</v>
      </c>
      <c r="G284">
        <v>-10.6712465347816</v>
      </c>
      <c r="H284">
        <v>-7.7038477997424701</v>
      </c>
      <c r="I284">
        <v>-2.4192388299852299</v>
      </c>
      <c r="J284">
        <v>-4.6867639972175699</v>
      </c>
      <c r="K284">
        <v>6378.9045716242999</v>
      </c>
      <c r="L284">
        <v>6085.5572597771597</v>
      </c>
      <c r="M284">
        <v>25.543374307027001</v>
      </c>
      <c r="N284">
        <v>0.69020012192706004</v>
      </c>
      <c r="O284">
        <v>24.3483970177878</v>
      </c>
      <c r="P284">
        <v>18.0863870072635</v>
      </c>
      <c r="Q284">
        <v>-2.57872564614E-3</v>
      </c>
    </row>
    <row r="285" spans="1:17" x14ac:dyDescent="0.3">
      <c r="A285" t="s">
        <v>672</v>
      </c>
      <c r="B285" t="s">
        <v>673</v>
      </c>
      <c r="C285" t="s">
        <v>3115</v>
      </c>
      <c r="D285" t="s">
        <v>463</v>
      </c>
      <c r="E285">
        <v>25699.983472245</v>
      </c>
      <c r="F285">
        <v>346.35</v>
      </c>
      <c r="G285">
        <v>-31.900645107353199</v>
      </c>
      <c r="H285">
        <v>-7.7187884253612502</v>
      </c>
      <c r="I285">
        <v>-14.778861204300799</v>
      </c>
      <c r="J285">
        <v>5.0949732615776</v>
      </c>
      <c r="K285">
        <v>377.13272272846098</v>
      </c>
      <c r="L285">
        <v>403.82819837969203</v>
      </c>
      <c r="M285">
        <v>48.910101147908399</v>
      </c>
      <c r="N285">
        <v>1.2610531444945401</v>
      </c>
      <c r="O285">
        <v>40.897935614262998</v>
      </c>
      <c r="P285">
        <v>6.4055299539170498</v>
      </c>
      <c r="Q285">
        <v>-8.2366480915170001E-2</v>
      </c>
    </row>
    <row r="286" spans="1:17" hidden="1" x14ac:dyDescent="0.3">
      <c r="A286" t="s">
        <v>674</v>
      </c>
      <c r="B286" t="s">
        <v>675</v>
      </c>
      <c r="C286" t="s">
        <v>3119</v>
      </c>
      <c r="D286" t="s">
        <v>211</v>
      </c>
      <c r="E286">
        <v>25604.23100122</v>
      </c>
      <c r="F286">
        <v>11658.6</v>
      </c>
      <c r="G286">
        <v>92.515113618181303</v>
      </c>
      <c r="H286">
        <v>-9.1483376040161097</v>
      </c>
      <c r="I286">
        <v>2.57115064142834</v>
      </c>
      <c r="J286">
        <v>2.2971676189443699</v>
      </c>
      <c r="K286">
        <v>12823.014060052299</v>
      </c>
      <c r="L286">
        <v>11428.827102675201</v>
      </c>
      <c r="M286">
        <v>32.805246386063097</v>
      </c>
      <c r="N286">
        <v>0.27988317972350202</v>
      </c>
      <c r="O286">
        <v>29.8393460621343</v>
      </c>
      <c r="P286">
        <v>111.889789538729</v>
      </c>
      <c r="Q286">
        <v>0.149252593827367</v>
      </c>
    </row>
    <row r="287" spans="1:17" x14ac:dyDescent="0.3">
      <c r="A287" t="s">
        <v>676</v>
      </c>
      <c r="B287" t="s">
        <v>677</v>
      </c>
      <c r="C287" t="s">
        <v>3108</v>
      </c>
      <c r="D287" t="s">
        <v>247</v>
      </c>
      <c r="E287">
        <v>25569.253727324998</v>
      </c>
      <c r="F287">
        <v>1258.95</v>
      </c>
      <c r="G287">
        <v>-17.892851910237699</v>
      </c>
      <c r="H287">
        <v>5.1024322150376804</v>
      </c>
      <c r="I287">
        <v>-5.5829969466906597</v>
      </c>
      <c r="J287">
        <v>0.31538039319268901</v>
      </c>
      <c r="K287">
        <v>1255.61597487464</v>
      </c>
      <c r="L287">
        <v>1228.6957486490601</v>
      </c>
      <c r="M287">
        <v>48.920345725396501</v>
      </c>
      <c r="N287">
        <v>0.96912182921932</v>
      </c>
      <c r="O287">
        <v>14.7702450454744</v>
      </c>
      <c r="P287">
        <v>16.5694444444444</v>
      </c>
      <c r="Q287">
        <v>0.103197574394803</v>
      </c>
    </row>
    <row r="288" spans="1:17" x14ac:dyDescent="0.3">
      <c r="A288" t="s">
        <v>678</v>
      </c>
      <c r="B288" t="s">
        <v>679</v>
      </c>
      <c r="C288" t="s">
        <v>3113</v>
      </c>
      <c r="D288" t="s">
        <v>470</v>
      </c>
      <c r="E288">
        <v>25503.67512</v>
      </c>
      <c r="F288">
        <v>3638.6</v>
      </c>
      <c r="G288">
        <v>-21.816764836323401</v>
      </c>
      <c r="H288">
        <v>-0.94428008684325504</v>
      </c>
      <c r="I288">
        <v>6.7777007068102701</v>
      </c>
      <c r="J288">
        <v>-2.5902310412737499</v>
      </c>
      <c r="K288">
        <v>3594.56230581521</v>
      </c>
      <c r="L288">
        <v>3407.9620419497001</v>
      </c>
      <c r="M288">
        <v>59.182261344415501</v>
      </c>
      <c r="N288">
        <v>0.878693264958195</v>
      </c>
      <c r="O288">
        <v>9.3415049744407206</v>
      </c>
      <c r="P288">
        <v>40.949060623668402</v>
      </c>
      <c r="Q288">
        <v>0.1157197024864</v>
      </c>
    </row>
    <row r="289" spans="1:17" x14ac:dyDescent="0.3">
      <c r="A289" t="s">
        <v>680</v>
      </c>
      <c r="B289" t="s">
        <v>681</v>
      </c>
      <c r="C289" t="s">
        <v>3118</v>
      </c>
      <c r="D289" t="s">
        <v>270</v>
      </c>
      <c r="E289">
        <v>25436.466706560001</v>
      </c>
      <c r="F289">
        <v>509.6</v>
      </c>
      <c r="G289">
        <v>16.8057663349433</v>
      </c>
      <c r="H289">
        <v>0.18338370406982901</v>
      </c>
      <c r="I289">
        <v>19.865934218396099</v>
      </c>
      <c r="J289">
        <v>3.4002940668983901</v>
      </c>
      <c r="K289">
        <v>538.45577331441802</v>
      </c>
      <c r="L289">
        <v>491.90740445781199</v>
      </c>
      <c r="M289">
        <v>32.120068000797303</v>
      </c>
      <c r="N289">
        <v>0.56796010509953199</v>
      </c>
      <c r="O289">
        <v>23.292778649921399</v>
      </c>
      <c r="P289">
        <v>51.621541207973799</v>
      </c>
      <c r="Q289">
        <v>2.3472810102046E-2</v>
      </c>
    </row>
    <row r="290" spans="1:17" x14ac:dyDescent="0.3">
      <c r="A290" t="s">
        <v>682</v>
      </c>
      <c r="B290" t="s">
        <v>683</v>
      </c>
      <c r="C290" t="s">
        <v>3102</v>
      </c>
      <c r="D290" t="s">
        <v>18</v>
      </c>
      <c r="E290">
        <v>25421.445260385</v>
      </c>
      <c r="F290">
        <v>145.05000000000001</v>
      </c>
      <c r="G290">
        <v>9.4227333006991199</v>
      </c>
      <c r="H290">
        <v>-1.74338086787916</v>
      </c>
      <c r="I290">
        <v>-35.207566160160603</v>
      </c>
      <c r="J290">
        <v>-1.22334101570747</v>
      </c>
      <c r="K290">
        <v>167.526271341979</v>
      </c>
      <c r="L290">
        <v>181.72729247012299</v>
      </c>
      <c r="M290">
        <v>30.649135907383801</v>
      </c>
      <c r="N290">
        <v>1.1062895767543599</v>
      </c>
      <c r="O290">
        <v>99.413995174077897</v>
      </c>
      <c r="P290">
        <v>29.4511378848728</v>
      </c>
      <c r="Q290">
        <v>0.104673313530596</v>
      </c>
    </row>
    <row r="291" spans="1:17" x14ac:dyDescent="0.3">
      <c r="A291" t="s">
        <v>684</v>
      </c>
      <c r="B291" t="s">
        <v>685</v>
      </c>
      <c r="C291" t="s">
        <v>3118</v>
      </c>
      <c r="D291" t="s">
        <v>166</v>
      </c>
      <c r="E291">
        <v>25294.829446799999</v>
      </c>
      <c r="F291">
        <v>5843.7</v>
      </c>
      <c r="G291">
        <v>77.791942443649305</v>
      </c>
      <c r="H291">
        <v>-19.821658333943301</v>
      </c>
      <c r="I291">
        <v>25.533280231340701</v>
      </c>
      <c r="J291">
        <v>-5.0020792650124299</v>
      </c>
      <c r="K291">
        <v>7217.8862905178503</v>
      </c>
      <c r="L291">
        <v>5724.7551924326599</v>
      </c>
      <c r="M291">
        <v>18.347115542871599</v>
      </c>
      <c r="N291">
        <v>1.3613423714011801</v>
      </c>
      <c r="O291">
        <v>49.733901466536601</v>
      </c>
      <c r="P291">
        <v>103.755230125522</v>
      </c>
      <c r="Q291">
        <v>8.0919254792461995E-2</v>
      </c>
    </row>
    <row r="292" spans="1:17" x14ac:dyDescent="0.3">
      <c r="A292" t="s">
        <v>686</v>
      </c>
      <c r="B292" t="s">
        <v>687</v>
      </c>
      <c r="C292" t="s">
        <v>3114</v>
      </c>
      <c r="D292" t="s">
        <v>688</v>
      </c>
      <c r="E292">
        <v>25287.678123000002</v>
      </c>
      <c r="F292">
        <v>261.5</v>
      </c>
      <c r="G292">
        <v>47.924340277334601</v>
      </c>
      <c r="H292">
        <v>-12.738562756424001</v>
      </c>
      <c r="I292">
        <v>-38.129300322963502</v>
      </c>
      <c r="J292">
        <v>1.7163887588320099</v>
      </c>
      <c r="K292">
        <v>298.42449225685999</v>
      </c>
      <c r="L292">
        <v>295.40257534362598</v>
      </c>
      <c r="M292">
        <v>22.942292499817299</v>
      </c>
      <c r="N292">
        <v>0.62267969016774505</v>
      </c>
      <c r="O292">
        <v>59.005736137667299</v>
      </c>
      <c r="P292">
        <v>67.092651757188506</v>
      </c>
      <c r="Q292">
        <v>8.8483827656157005E-2</v>
      </c>
    </row>
    <row r="293" spans="1:17" x14ac:dyDescent="0.3">
      <c r="A293" t="s">
        <v>689</v>
      </c>
      <c r="B293" t="s">
        <v>690</v>
      </c>
      <c r="C293" t="s">
        <v>3108</v>
      </c>
      <c r="D293" t="s">
        <v>247</v>
      </c>
      <c r="E293">
        <v>25207.832417459998</v>
      </c>
      <c r="F293">
        <v>3026.1</v>
      </c>
      <c r="G293">
        <v>-5.9645875760966502</v>
      </c>
      <c r="H293">
        <v>-4.0287559549923504</v>
      </c>
      <c r="I293">
        <v>14.727660747475101</v>
      </c>
      <c r="J293">
        <v>3.5250094090050399</v>
      </c>
      <c r="K293">
        <v>3167.4171324867102</v>
      </c>
      <c r="L293">
        <v>2925.5026649575598</v>
      </c>
      <c r="M293">
        <v>45.115519067140497</v>
      </c>
      <c r="N293">
        <v>0.73029287172671498</v>
      </c>
      <c r="O293">
        <v>20.7478272363768</v>
      </c>
      <c r="P293">
        <v>55.687606112054297</v>
      </c>
      <c r="Q293">
        <v>-4.5010075963733999E-2</v>
      </c>
    </row>
    <row r="294" spans="1:17" x14ac:dyDescent="0.3">
      <c r="A294" t="s">
        <v>691</v>
      </c>
      <c r="B294" t="s">
        <v>692</v>
      </c>
      <c r="C294" t="s">
        <v>3108</v>
      </c>
      <c r="D294" t="s">
        <v>51</v>
      </c>
      <c r="E294">
        <v>24623.12937825</v>
      </c>
      <c r="F294">
        <v>1374.75</v>
      </c>
      <c r="G294">
        <v>57.028381692892502</v>
      </c>
      <c r="H294">
        <v>2.9000266176195799</v>
      </c>
      <c r="I294">
        <v>33.941550018840601</v>
      </c>
      <c r="J294">
        <v>-0.19200391219201901</v>
      </c>
      <c r="K294">
        <v>1398.0349449507</v>
      </c>
      <c r="L294">
        <v>1231.1310216986101</v>
      </c>
      <c r="M294">
        <v>46.170665621274203</v>
      </c>
      <c r="N294">
        <v>1.12775292650597</v>
      </c>
      <c r="O294">
        <v>19.221676668485099</v>
      </c>
      <c r="P294">
        <v>82.703169645823607</v>
      </c>
      <c r="Q294">
        <v>4.8184978297744999E-2</v>
      </c>
    </row>
    <row r="295" spans="1:17" x14ac:dyDescent="0.3">
      <c r="A295" t="s">
        <v>693</v>
      </c>
      <c r="B295" t="s">
        <v>694</v>
      </c>
      <c r="C295" t="s">
        <v>3113</v>
      </c>
      <c r="D295" t="s">
        <v>178</v>
      </c>
      <c r="E295">
        <v>24601.213510000001</v>
      </c>
      <c r="F295">
        <v>188.69</v>
      </c>
      <c r="G295">
        <v>192.03751242596701</v>
      </c>
      <c r="H295">
        <v>-9.5232048429237199</v>
      </c>
      <c r="I295">
        <v>19.675219301826001</v>
      </c>
      <c r="J295">
        <v>3.0199329173064799</v>
      </c>
      <c r="K295">
        <v>210.96955687873401</v>
      </c>
      <c r="L295">
        <v>174.111442911268</v>
      </c>
      <c r="M295">
        <v>28.4046012504765</v>
      </c>
      <c r="N295">
        <v>0.57985025232453702</v>
      </c>
      <c r="O295">
        <v>38.799088451958198</v>
      </c>
      <c r="P295">
        <v>213.43853820598</v>
      </c>
      <c r="Q295">
        <v>0.174037634881931</v>
      </c>
    </row>
    <row r="296" spans="1:17" x14ac:dyDescent="0.3">
      <c r="A296" t="s">
        <v>695</v>
      </c>
      <c r="B296" t="s">
        <v>696</v>
      </c>
      <c r="C296" t="s">
        <v>3112</v>
      </c>
      <c r="D296" t="s">
        <v>276</v>
      </c>
      <c r="E296">
        <v>24586.238987820001</v>
      </c>
      <c r="F296">
        <v>381.95</v>
      </c>
      <c r="G296">
        <v>16.095156927832502</v>
      </c>
      <c r="H296">
        <v>1.0332016324255999</v>
      </c>
      <c r="I296">
        <v>-5.8705755039249503</v>
      </c>
      <c r="J296">
        <v>2.1651396982290398</v>
      </c>
      <c r="K296">
        <v>408.62987167795001</v>
      </c>
      <c r="L296">
        <v>388.73460191605</v>
      </c>
      <c r="M296">
        <v>42.877165203874597</v>
      </c>
      <c r="N296">
        <v>1.1194304235831001</v>
      </c>
      <c r="O296">
        <v>26.7181568268098</v>
      </c>
      <c r="P296">
        <v>46.200956937798999</v>
      </c>
      <c r="Q296">
        <v>-5.3139655191033003E-2</v>
      </c>
    </row>
    <row r="297" spans="1:17" x14ac:dyDescent="0.3">
      <c r="A297" t="s">
        <v>697</v>
      </c>
      <c r="B297" t="s">
        <v>698</v>
      </c>
      <c r="C297" t="s">
        <v>3104</v>
      </c>
      <c r="D297" t="s">
        <v>487</v>
      </c>
      <c r="E297">
        <v>24522.612592959998</v>
      </c>
      <c r="F297">
        <v>2719.3</v>
      </c>
      <c r="G297">
        <v>-27.334359221609098</v>
      </c>
      <c r="H297">
        <v>-8.6037680876674596</v>
      </c>
      <c r="I297">
        <v>-1.29876831787616</v>
      </c>
      <c r="J297">
        <v>2.2126422512986301</v>
      </c>
      <c r="K297">
        <v>2744.8206193757001</v>
      </c>
      <c r="L297">
        <v>2603.8078526016998</v>
      </c>
      <c r="M297">
        <v>42.075740139476999</v>
      </c>
      <c r="N297">
        <v>0.55652931942890704</v>
      </c>
      <c r="O297">
        <v>43.272165630860798</v>
      </c>
      <c r="P297">
        <v>34.286419753086399</v>
      </c>
      <c r="Q297">
        <v>9.2033468709962998E-2</v>
      </c>
    </row>
    <row r="298" spans="1:17" x14ac:dyDescent="0.3">
      <c r="A298" t="s">
        <v>699</v>
      </c>
      <c r="B298" t="s">
        <v>700</v>
      </c>
      <c r="C298" t="s">
        <v>3113</v>
      </c>
      <c r="D298" t="s">
        <v>267</v>
      </c>
      <c r="E298">
        <v>24442.703706970002</v>
      </c>
      <c r="F298">
        <v>3271.05</v>
      </c>
      <c r="G298">
        <v>-5.9978068717514299</v>
      </c>
      <c r="H298">
        <v>-4.9687369582524399</v>
      </c>
      <c r="I298">
        <v>-20.475238964652899</v>
      </c>
      <c r="J298">
        <v>-0.81912925694415095</v>
      </c>
      <c r="K298">
        <v>3556.0570431543501</v>
      </c>
      <c r="L298">
        <v>3590.7310018007202</v>
      </c>
      <c r="M298">
        <v>35.868396625591799</v>
      </c>
      <c r="N298">
        <v>1.12694755377838</v>
      </c>
      <c r="O298">
        <v>47.289096773207298</v>
      </c>
      <c r="P298">
        <v>29.572192513369</v>
      </c>
      <c r="Q298">
        <v>5.4419288526140003E-2</v>
      </c>
    </row>
    <row r="299" spans="1:17" x14ac:dyDescent="0.3">
      <c r="A299" t="s">
        <v>701</v>
      </c>
      <c r="B299" t="s">
        <v>702</v>
      </c>
      <c r="C299" t="s">
        <v>3109</v>
      </c>
      <c r="D299" t="s">
        <v>211</v>
      </c>
      <c r="E299">
        <v>24423.2204451</v>
      </c>
      <c r="F299">
        <v>1162.3</v>
      </c>
      <c r="G299">
        <v>-22.8793293948066</v>
      </c>
      <c r="H299">
        <v>-9.3607770496711709</v>
      </c>
      <c r="I299">
        <v>-5.0766930695242403</v>
      </c>
      <c r="J299">
        <v>-1.15196110264069</v>
      </c>
      <c r="K299">
        <v>1327.6689627514199</v>
      </c>
      <c r="L299">
        <v>1291.1529958833601</v>
      </c>
      <c r="M299">
        <v>17.800891977750599</v>
      </c>
      <c r="N299">
        <v>0.77962183955636399</v>
      </c>
      <c r="O299">
        <v>29.566377011098599</v>
      </c>
      <c r="P299">
        <v>15.876576441852301</v>
      </c>
      <c r="Q299">
        <v>2.3769826920153999E-2</v>
      </c>
    </row>
    <row r="300" spans="1:17" hidden="1" x14ac:dyDescent="0.3">
      <c r="A300" t="s">
        <v>703</v>
      </c>
      <c r="B300" t="s">
        <v>704</v>
      </c>
      <c r="C300" t="s">
        <v>3108</v>
      </c>
      <c r="D300" t="s">
        <v>51</v>
      </c>
      <c r="E300">
        <v>24276.445787860001</v>
      </c>
      <c r="F300">
        <v>1283.8</v>
      </c>
      <c r="G300">
        <v>-21.956666595934099</v>
      </c>
      <c r="H300">
        <v>-6.5315482621034704</v>
      </c>
      <c r="I300">
        <v>-9.1874241533971492</v>
      </c>
      <c r="J300">
        <v>-2.9289607689935901</v>
      </c>
      <c r="K300">
        <v>1398.72042373767</v>
      </c>
      <c r="M300">
        <v>24.829033283948998</v>
      </c>
      <c r="N300">
        <v>1.0360708788711399</v>
      </c>
      <c r="O300">
        <v>23.072129615204801</v>
      </c>
      <c r="P300">
        <v>4.8</v>
      </c>
    </row>
    <row r="301" spans="1:17" x14ac:dyDescent="0.3">
      <c r="A301" t="s">
        <v>705</v>
      </c>
      <c r="B301" t="s">
        <v>706</v>
      </c>
      <c r="C301" t="s">
        <v>3104</v>
      </c>
      <c r="D301" t="s">
        <v>206</v>
      </c>
      <c r="E301">
        <v>23849.34890135</v>
      </c>
      <c r="F301">
        <v>827.05</v>
      </c>
      <c r="G301">
        <v>64.626002886663599</v>
      </c>
      <c r="H301">
        <v>12.918226274977901</v>
      </c>
      <c r="I301">
        <v>57.245500542356403</v>
      </c>
      <c r="J301">
        <v>5.2168475014923503</v>
      </c>
      <c r="K301">
        <v>761.53183744911303</v>
      </c>
      <c r="L301">
        <v>651.04139160986097</v>
      </c>
      <c r="M301">
        <v>66.743615268222001</v>
      </c>
      <c r="N301">
        <v>0.63573966867709997</v>
      </c>
      <c r="O301">
        <v>2.5330995707635502</v>
      </c>
      <c r="P301">
        <v>87.115384615384599</v>
      </c>
      <c r="Q301">
        <v>2.0772337189961999E-2</v>
      </c>
    </row>
    <row r="302" spans="1:17" x14ac:dyDescent="0.3">
      <c r="A302" t="s">
        <v>707</v>
      </c>
      <c r="B302" t="s">
        <v>708</v>
      </c>
      <c r="C302" t="s">
        <v>3107</v>
      </c>
      <c r="D302" t="s">
        <v>48</v>
      </c>
      <c r="E302">
        <v>23824.799999999999</v>
      </c>
      <c r="F302">
        <v>88.24</v>
      </c>
      <c r="G302">
        <v>82.165424504290797</v>
      </c>
      <c r="H302">
        <v>-10.8263021770713</v>
      </c>
      <c r="I302">
        <v>-14.6620054305609</v>
      </c>
      <c r="J302">
        <v>2.5410227926161499E-2</v>
      </c>
      <c r="K302">
        <v>103.18515407541901</v>
      </c>
      <c r="L302">
        <v>97.445345786502003</v>
      </c>
      <c r="M302">
        <v>25.737994292155498</v>
      </c>
      <c r="N302">
        <v>0.26804082924478501</v>
      </c>
      <c r="O302">
        <v>58.4693260803868</v>
      </c>
      <c r="P302">
        <v>107.460815047021</v>
      </c>
      <c r="Q302">
        <v>0.117491967663091</v>
      </c>
    </row>
    <row r="303" spans="1:17" x14ac:dyDescent="0.3">
      <c r="A303" t="s">
        <v>709</v>
      </c>
      <c r="B303" t="s">
        <v>710</v>
      </c>
      <c r="C303" t="s">
        <v>3118</v>
      </c>
      <c r="D303" t="s">
        <v>270</v>
      </c>
      <c r="E303">
        <v>23752.26921776</v>
      </c>
      <c r="F303">
        <v>481.15</v>
      </c>
      <c r="G303">
        <v>67.934196635410302</v>
      </c>
      <c r="H303">
        <v>-14.9045858590381</v>
      </c>
      <c r="I303">
        <v>28.558707544833901</v>
      </c>
      <c r="J303">
        <v>-0.93618535174414796</v>
      </c>
      <c r="K303">
        <v>559.03411451982902</v>
      </c>
      <c r="L303">
        <v>456.787964485614</v>
      </c>
      <c r="M303">
        <v>15.544658538247701</v>
      </c>
      <c r="N303">
        <v>0.440147547393474</v>
      </c>
      <c r="O303">
        <v>43.136236101008002</v>
      </c>
      <c r="P303">
        <v>92.421515696860595</v>
      </c>
      <c r="Q303">
        <v>0.22938774241162399</v>
      </c>
    </row>
    <row r="304" spans="1:17" x14ac:dyDescent="0.3">
      <c r="A304" t="s">
        <v>711</v>
      </c>
      <c r="B304" t="s">
        <v>712</v>
      </c>
      <c r="C304" t="s">
        <v>3104</v>
      </c>
      <c r="D304" t="s">
        <v>411</v>
      </c>
      <c r="E304">
        <v>23688.435329129999</v>
      </c>
      <c r="F304">
        <v>1054.95</v>
      </c>
      <c r="G304">
        <v>-3.7081372371255799</v>
      </c>
      <c r="H304">
        <v>6.9250137440561401</v>
      </c>
      <c r="I304">
        <v>25.2210761133007</v>
      </c>
      <c r="J304">
        <v>5.9032168276297901</v>
      </c>
      <c r="K304">
        <v>1048.4935308577601</v>
      </c>
      <c r="L304">
        <v>985.662404591734</v>
      </c>
      <c r="M304">
        <v>52.1706873919439</v>
      </c>
      <c r="N304">
        <v>0.68696272910974399</v>
      </c>
      <c r="O304">
        <v>8.4222001042703205</v>
      </c>
      <c r="P304">
        <v>43.2188433342384</v>
      </c>
      <c r="Q304">
        <v>-5.6810307274359997E-2</v>
      </c>
    </row>
    <row r="305" spans="1:17" x14ac:dyDescent="0.3">
      <c r="A305" t="s">
        <v>713</v>
      </c>
      <c r="B305" t="s">
        <v>714</v>
      </c>
      <c r="C305" t="s">
        <v>3108</v>
      </c>
      <c r="D305" t="s">
        <v>51</v>
      </c>
      <c r="E305">
        <v>23474.533721160002</v>
      </c>
      <c r="F305">
        <v>5131.3</v>
      </c>
      <c r="G305">
        <v>10.2716922198685</v>
      </c>
      <c r="H305">
        <v>-3.4373832105129001</v>
      </c>
      <c r="I305">
        <v>13.441284191411</v>
      </c>
      <c r="J305">
        <v>0.209406024529013</v>
      </c>
      <c r="K305">
        <v>5425.2556451925002</v>
      </c>
      <c r="L305">
        <v>5077.7665837774002</v>
      </c>
      <c r="M305">
        <v>32.280183327717097</v>
      </c>
      <c r="N305">
        <v>0.33267986433110902</v>
      </c>
      <c r="O305">
        <v>25.721552043341799</v>
      </c>
      <c r="P305">
        <v>29.906329113923999</v>
      </c>
      <c r="Q305">
        <v>-5.6934844072332E-2</v>
      </c>
    </row>
    <row r="306" spans="1:17" x14ac:dyDescent="0.3">
      <c r="A306" t="s">
        <v>715</v>
      </c>
      <c r="B306" t="s">
        <v>716</v>
      </c>
      <c r="C306" t="s">
        <v>3115</v>
      </c>
      <c r="D306" t="s">
        <v>717</v>
      </c>
      <c r="E306">
        <v>23395.810684724998</v>
      </c>
      <c r="F306">
        <v>339.45</v>
      </c>
      <c r="G306">
        <v>87.598393872426001</v>
      </c>
      <c r="H306">
        <v>8.1240592856890199</v>
      </c>
      <c r="I306">
        <v>69.060628491998102</v>
      </c>
      <c r="J306">
        <v>-3.0432425124616</v>
      </c>
      <c r="K306">
        <v>331.91914785778698</v>
      </c>
      <c r="L306">
        <v>266.478102957651</v>
      </c>
      <c r="M306">
        <v>39.281058191701497</v>
      </c>
      <c r="N306">
        <v>0.78237692265695802</v>
      </c>
      <c r="O306">
        <v>15.1421416998085</v>
      </c>
      <c r="P306">
        <v>106.603773584905</v>
      </c>
      <c r="Q306">
        <v>8.3679907361495998E-2</v>
      </c>
    </row>
    <row r="307" spans="1:17" x14ac:dyDescent="0.3">
      <c r="A307" t="s">
        <v>718</v>
      </c>
      <c r="B307" t="s">
        <v>719</v>
      </c>
      <c r="C307" t="s">
        <v>3108</v>
      </c>
      <c r="D307" t="s">
        <v>247</v>
      </c>
      <c r="E307">
        <v>23368.113804000001</v>
      </c>
      <c r="F307">
        <v>584</v>
      </c>
      <c r="G307">
        <v>28.493920081088199</v>
      </c>
      <c r="H307">
        <v>11.202878425801099</v>
      </c>
      <c r="I307">
        <v>47.456093866078803</v>
      </c>
      <c r="J307">
        <v>2.79117993260442</v>
      </c>
      <c r="K307">
        <v>538.275458394412</v>
      </c>
      <c r="L307">
        <v>468.76859772384</v>
      </c>
      <c r="M307">
        <v>75.653524575410401</v>
      </c>
      <c r="N307">
        <v>1.4575778590391</v>
      </c>
      <c r="O307">
        <v>3.3304794520547998</v>
      </c>
      <c r="P307">
        <v>66.857142857142804</v>
      </c>
      <c r="Q307">
        <v>0.111629033352782</v>
      </c>
    </row>
    <row r="308" spans="1:17" hidden="1" x14ac:dyDescent="0.3">
      <c r="A308" t="s">
        <v>720</v>
      </c>
      <c r="B308" t="s">
        <v>721</v>
      </c>
      <c r="C308" t="s">
        <v>3119</v>
      </c>
      <c r="D308" t="s">
        <v>120</v>
      </c>
      <c r="E308">
        <v>23252.69169652</v>
      </c>
      <c r="F308">
        <v>1043.9000000000001</v>
      </c>
      <c r="G308">
        <v>-19.499727384775301</v>
      </c>
      <c r="H308">
        <v>-0.65903947002969399</v>
      </c>
      <c r="I308">
        <v>-0.54228346770168701</v>
      </c>
      <c r="J308">
        <v>2.0335406521092398</v>
      </c>
      <c r="K308">
        <v>1134.0525750040199</v>
      </c>
      <c r="L308">
        <v>1132.2983470177901</v>
      </c>
      <c r="M308">
        <v>35.903544552060403</v>
      </c>
      <c r="N308">
        <v>0.46261553061792399</v>
      </c>
      <c r="O308">
        <v>34.112462879586097</v>
      </c>
      <c r="P308">
        <v>8.7452471482889695</v>
      </c>
      <c r="Q308">
        <v>-6.6506432839287005E-2</v>
      </c>
    </row>
    <row r="309" spans="1:17" x14ac:dyDescent="0.3">
      <c r="A309" t="s">
        <v>722</v>
      </c>
      <c r="B309" t="s">
        <v>723</v>
      </c>
      <c r="C309" t="s">
        <v>3104</v>
      </c>
      <c r="D309" t="s">
        <v>411</v>
      </c>
      <c r="E309">
        <v>23196.692491559999</v>
      </c>
      <c r="F309">
        <v>6475.8</v>
      </c>
      <c r="G309">
        <v>88.212803610585993</v>
      </c>
      <c r="H309">
        <v>-1.7666025767447699</v>
      </c>
      <c r="I309">
        <v>36.198409925008598</v>
      </c>
      <c r="J309">
        <v>2.51491159604875</v>
      </c>
      <c r="K309">
        <v>6660.5908821819703</v>
      </c>
      <c r="L309">
        <v>5479.46001363285</v>
      </c>
      <c r="M309">
        <v>38.363593427753401</v>
      </c>
      <c r="N309">
        <v>0.67460649016844898</v>
      </c>
      <c r="O309">
        <v>15.657524939003601</v>
      </c>
      <c r="P309">
        <v>110.253246753246</v>
      </c>
    </row>
    <row r="310" spans="1:17" x14ac:dyDescent="0.3">
      <c r="A310" t="s">
        <v>724</v>
      </c>
      <c r="B310" t="s">
        <v>725</v>
      </c>
      <c r="C310" t="s">
        <v>3113</v>
      </c>
      <c r="D310" t="s">
        <v>267</v>
      </c>
      <c r="E310">
        <v>23099.39383212</v>
      </c>
      <c r="F310">
        <v>4672.3999999999996</v>
      </c>
      <c r="G310">
        <v>-18.147713863298101</v>
      </c>
      <c r="H310">
        <v>-7.2013168850893203</v>
      </c>
      <c r="I310">
        <v>-25.822065670512899</v>
      </c>
      <c r="J310">
        <v>-1.58147190299246</v>
      </c>
      <c r="K310">
        <v>5153.7375147176699</v>
      </c>
      <c r="L310">
        <v>5231.4195049956497</v>
      </c>
      <c r="M310">
        <v>35.122442818363403</v>
      </c>
      <c r="N310">
        <v>1.1869475521733901</v>
      </c>
      <c r="O310">
        <v>57.306737436863301</v>
      </c>
      <c r="P310">
        <v>16.098894272580399</v>
      </c>
      <c r="Q310">
        <v>5.9167418254440001E-3</v>
      </c>
    </row>
    <row r="311" spans="1:17" hidden="1" x14ac:dyDescent="0.3">
      <c r="A311" t="s">
        <v>726</v>
      </c>
      <c r="B311" t="s">
        <v>727</v>
      </c>
      <c r="C311" t="s">
        <v>3119</v>
      </c>
      <c r="D311" t="s">
        <v>728</v>
      </c>
      <c r="E311">
        <v>23025.673136879999</v>
      </c>
      <c r="F311">
        <v>87.84</v>
      </c>
      <c r="G311">
        <v>37.0310005846572</v>
      </c>
      <c r="H311">
        <v>-2.93733862053735</v>
      </c>
      <c r="I311">
        <v>-8.8555607678787407</v>
      </c>
      <c r="J311">
        <v>0.30408463416675802</v>
      </c>
      <c r="K311">
        <v>94.174130727404204</v>
      </c>
      <c r="L311">
        <v>88.861647951965793</v>
      </c>
      <c r="M311">
        <v>50.681017208567297</v>
      </c>
      <c r="N311">
        <v>0.55026575532588495</v>
      </c>
      <c r="O311">
        <v>21.357012750455301</v>
      </c>
      <c r="P311">
        <v>56.577540106951801</v>
      </c>
      <c r="Q311">
        <v>2.0612820630179999E-2</v>
      </c>
    </row>
    <row r="312" spans="1:17" x14ac:dyDescent="0.3">
      <c r="A312" t="s">
        <v>729</v>
      </c>
      <c r="B312" t="s">
        <v>730</v>
      </c>
      <c r="C312" t="s">
        <v>3117</v>
      </c>
      <c r="D312" t="s">
        <v>134</v>
      </c>
      <c r="E312">
        <v>22992.15313925</v>
      </c>
      <c r="F312">
        <v>672.5</v>
      </c>
      <c r="G312">
        <v>139.896080372418</v>
      </c>
      <c r="H312">
        <v>-9.5040292861340401</v>
      </c>
      <c r="I312">
        <v>69.725907073961395</v>
      </c>
      <c r="J312">
        <v>-2.1857865191821699</v>
      </c>
      <c r="K312">
        <v>687.27462408590395</v>
      </c>
      <c r="L312">
        <v>525.74462170733398</v>
      </c>
      <c r="M312">
        <v>38.516271000108397</v>
      </c>
      <c r="N312">
        <v>0.55273770083810003</v>
      </c>
      <c r="O312">
        <v>18.401486988847498</v>
      </c>
      <c r="P312">
        <v>170.24311834438399</v>
      </c>
      <c r="Q312">
        <v>0.24910375465939499</v>
      </c>
    </row>
    <row r="313" spans="1:17" x14ac:dyDescent="0.3">
      <c r="A313" t="s">
        <v>731</v>
      </c>
      <c r="B313" t="s">
        <v>732</v>
      </c>
      <c r="C313" t="s">
        <v>3110</v>
      </c>
      <c r="D313" t="s">
        <v>64</v>
      </c>
      <c r="E313">
        <v>22664.603212139999</v>
      </c>
      <c r="F313">
        <v>170.98</v>
      </c>
      <c r="G313">
        <v>53.409475910036001</v>
      </c>
      <c r="H313">
        <v>-8.5449091077097901</v>
      </c>
      <c r="I313">
        <v>12.550841461508799</v>
      </c>
      <c r="J313">
        <v>-2.1472519603734899</v>
      </c>
      <c r="K313">
        <v>184.18061092359699</v>
      </c>
      <c r="L313">
        <v>162.785876001839</v>
      </c>
      <c r="M313">
        <v>28.518026674602599</v>
      </c>
      <c r="N313">
        <v>0.39395548434662297</v>
      </c>
      <c r="O313">
        <v>24.277693297461699</v>
      </c>
      <c r="P313">
        <v>77.181347150259001</v>
      </c>
      <c r="Q313">
        <v>7.7852625453232002E-2</v>
      </c>
    </row>
    <row r="314" spans="1:17" x14ac:dyDescent="0.3">
      <c r="A314" t="s">
        <v>733</v>
      </c>
      <c r="B314" t="s">
        <v>734</v>
      </c>
      <c r="C314" t="s">
        <v>3104</v>
      </c>
      <c r="D314" t="s">
        <v>565</v>
      </c>
      <c r="E314">
        <v>22503.690110854899</v>
      </c>
      <c r="F314">
        <v>866.05</v>
      </c>
      <c r="G314">
        <v>-11.1333189795332</v>
      </c>
      <c r="H314">
        <v>-2.0746601590332299</v>
      </c>
      <c r="I314">
        <v>13.30334578183</v>
      </c>
      <c r="J314">
        <v>-5.9757414300683198</v>
      </c>
      <c r="K314">
        <v>937.59455814519799</v>
      </c>
      <c r="L314">
        <v>849.22500858795797</v>
      </c>
      <c r="M314">
        <v>29.682526665254102</v>
      </c>
      <c r="N314">
        <v>1.64718927447487</v>
      </c>
      <c r="O314">
        <v>38.814156226545798</v>
      </c>
      <c r="P314">
        <v>43.385761589403899</v>
      </c>
      <c r="Q314">
        <v>7.9496149043724998E-2</v>
      </c>
    </row>
    <row r="315" spans="1:17" x14ac:dyDescent="0.3">
      <c r="A315" t="s">
        <v>735</v>
      </c>
      <c r="B315" t="s">
        <v>736</v>
      </c>
      <c r="C315" t="s">
        <v>3113</v>
      </c>
      <c r="D315" t="s">
        <v>267</v>
      </c>
      <c r="E315">
        <v>22490.553599999999</v>
      </c>
      <c r="F315">
        <v>2031.3</v>
      </c>
      <c r="G315">
        <v>-19.214320770221601</v>
      </c>
      <c r="H315">
        <v>-8.9315890860550606</v>
      </c>
      <c r="I315">
        <v>-16.463260524873299</v>
      </c>
      <c r="J315">
        <v>2.6209592626673301</v>
      </c>
      <c r="K315">
        <v>2276.8783007062898</v>
      </c>
      <c r="L315">
        <v>2334.57638331812</v>
      </c>
      <c r="M315">
        <v>23.822925007355799</v>
      </c>
      <c r="N315">
        <v>0.46572972072644497</v>
      </c>
      <c r="O315">
        <v>45.719489981785003</v>
      </c>
      <c r="P315">
        <v>8.3244453924914605</v>
      </c>
      <c r="Q315">
        <v>-2.6497955511399999E-3</v>
      </c>
    </row>
    <row r="316" spans="1:17" x14ac:dyDescent="0.3">
      <c r="A316" t="s">
        <v>737</v>
      </c>
      <c r="B316" t="s">
        <v>738</v>
      </c>
      <c r="C316" t="s">
        <v>3109</v>
      </c>
      <c r="D316" t="s">
        <v>542</v>
      </c>
      <c r="E316">
        <v>22408.710441340001</v>
      </c>
      <c r="F316">
        <v>1224.3499999999999</v>
      </c>
      <c r="G316">
        <v>72.461535198970296</v>
      </c>
      <c r="H316">
        <v>-1.97608172360681</v>
      </c>
      <c r="I316">
        <v>2.22332156664522</v>
      </c>
      <c r="J316">
        <v>0.20704762890117301</v>
      </c>
      <c r="K316">
        <v>1345.3230383314101</v>
      </c>
      <c r="L316">
        <v>1245.4864061962801</v>
      </c>
      <c r="M316">
        <v>31.5385327803404</v>
      </c>
      <c r="N316">
        <v>0.73703818313098002</v>
      </c>
      <c r="O316">
        <v>45.052476824437399</v>
      </c>
      <c r="P316">
        <v>91.006240249609903</v>
      </c>
      <c r="Q316">
        <v>7.8417791172639001E-2</v>
      </c>
    </row>
    <row r="317" spans="1:17" x14ac:dyDescent="0.3">
      <c r="A317" t="s">
        <v>739</v>
      </c>
      <c r="B317" t="s">
        <v>740</v>
      </c>
      <c r="C317" t="s">
        <v>3104</v>
      </c>
      <c r="D317" t="s">
        <v>411</v>
      </c>
      <c r="E317">
        <v>22339.223350605</v>
      </c>
      <c r="F317">
        <v>4532.8500000000004</v>
      </c>
      <c r="G317">
        <v>41.508917390494297</v>
      </c>
      <c r="H317">
        <v>1.8869391175074699</v>
      </c>
      <c r="I317">
        <v>29.779591152440702</v>
      </c>
      <c r="J317">
        <v>1.3385331751558001</v>
      </c>
      <c r="K317">
        <v>4478.6260454900403</v>
      </c>
      <c r="L317">
        <v>3875.6282699664998</v>
      </c>
      <c r="M317">
        <v>47.389762326561801</v>
      </c>
      <c r="N317">
        <v>0.79068274179529696</v>
      </c>
      <c r="O317">
        <v>9.6407337547017793</v>
      </c>
      <c r="P317">
        <v>73.138404537728405</v>
      </c>
      <c r="Q317">
        <v>3.3021691437906002E-2</v>
      </c>
    </row>
    <row r="318" spans="1:17" x14ac:dyDescent="0.3">
      <c r="A318" t="s">
        <v>741</v>
      </c>
      <c r="B318" t="s">
        <v>742</v>
      </c>
      <c r="C318" t="s">
        <v>3113</v>
      </c>
      <c r="D318" t="s">
        <v>114</v>
      </c>
      <c r="E318">
        <v>22297.302880564999</v>
      </c>
      <c r="F318">
        <v>801.95</v>
      </c>
      <c r="G318">
        <v>64.7163111611044</v>
      </c>
      <c r="H318">
        <v>-1.3658738057322699</v>
      </c>
      <c r="I318">
        <v>23.267385588388201</v>
      </c>
      <c r="J318">
        <v>4.4151040734481004</v>
      </c>
      <c r="K318">
        <v>837.40823227262104</v>
      </c>
      <c r="L318">
        <v>727.055339232238</v>
      </c>
      <c r="M318">
        <v>39.993989735892001</v>
      </c>
      <c r="N318">
        <v>0.42238142616482999</v>
      </c>
      <c r="O318">
        <v>19.321653469667599</v>
      </c>
      <c r="P318">
        <v>81.600996376811594</v>
      </c>
      <c r="Q318">
        <v>0.113411625410597</v>
      </c>
    </row>
    <row r="319" spans="1:17" x14ac:dyDescent="0.3">
      <c r="A319" t="s">
        <v>743</v>
      </c>
      <c r="B319" t="s">
        <v>744</v>
      </c>
      <c r="C319" t="s">
        <v>3105</v>
      </c>
      <c r="D319" t="s">
        <v>652</v>
      </c>
      <c r="E319">
        <v>22261.16659492</v>
      </c>
      <c r="F319">
        <v>1285.25</v>
      </c>
      <c r="G319">
        <v>37.892434264835103</v>
      </c>
      <c r="H319">
        <v>-2.6858680033088</v>
      </c>
      <c r="I319">
        <v>7.6287212613972004</v>
      </c>
      <c r="J319">
        <v>3.35470756135738</v>
      </c>
      <c r="K319">
        <v>1271.2246847884001</v>
      </c>
      <c r="L319">
        <v>1149.5915360295501</v>
      </c>
      <c r="M319">
        <v>43.632728137133199</v>
      </c>
      <c r="N319">
        <v>1.9724281582194001</v>
      </c>
      <c r="O319">
        <v>16.319782143551802</v>
      </c>
      <c r="P319">
        <v>97.351247600767707</v>
      </c>
      <c r="Q319">
        <v>0.10197371882815</v>
      </c>
    </row>
    <row r="320" spans="1:17" x14ac:dyDescent="0.3">
      <c r="A320" t="s">
        <v>745</v>
      </c>
      <c r="B320" t="s">
        <v>746</v>
      </c>
      <c r="C320" t="s">
        <v>3116</v>
      </c>
      <c r="D320" t="s">
        <v>216</v>
      </c>
      <c r="E320">
        <v>22212.935744639999</v>
      </c>
      <c r="F320">
        <v>355.2</v>
      </c>
      <c r="G320">
        <v>31.045369339953702</v>
      </c>
      <c r="H320">
        <v>-4.7621308678791499</v>
      </c>
      <c r="I320">
        <v>-29.720521157351101</v>
      </c>
      <c r="J320">
        <v>0.94474105851125401</v>
      </c>
      <c r="K320">
        <v>376.68677356232502</v>
      </c>
      <c r="L320">
        <v>378.06098884365298</v>
      </c>
      <c r="M320">
        <v>39.629492473616303</v>
      </c>
      <c r="N320">
        <v>1.3303995374230699</v>
      </c>
      <c r="O320">
        <v>41.385135135135101</v>
      </c>
      <c r="P320">
        <v>59.676331759946002</v>
      </c>
      <c r="Q320">
        <v>0.118255822990545</v>
      </c>
    </row>
    <row r="321" spans="1:17" x14ac:dyDescent="0.3">
      <c r="A321" t="s">
        <v>747</v>
      </c>
      <c r="B321" t="s">
        <v>748</v>
      </c>
      <c r="C321" t="s">
        <v>3113</v>
      </c>
      <c r="D321" t="s">
        <v>178</v>
      </c>
      <c r="E321">
        <v>22162.37837436</v>
      </c>
      <c r="F321">
        <v>691.65</v>
      </c>
      <c r="G321">
        <v>46.494143491231704</v>
      </c>
      <c r="H321">
        <v>-4.9045559663488403</v>
      </c>
      <c r="I321">
        <v>12.982398834812701</v>
      </c>
      <c r="J321">
        <v>7.5953242619285897</v>
      </c>
      <c r="K321">
        <v>696.07724513103699</v>
      </c>
      <c r="L321">
        <v>618.63386048665404</v>
      </c>
      <c r="M321">
        <v>61.132998330914603</v>
      </c>
      <c r="N321">
        <v>2.7561133560140898</v>
      </c>
      <c r="O321">
        <v>22.019807706209701</v>
      </c>
      <c r="P321">
        <v>97.416868845440206</v>
      </c>
      <c r="Q321">
        <v>0.14682733281849999</v>
      </c>
    </row>
    <row r="322" spans="1:17" x14ac:dyDescent="0.3">
      <c r="A322" t="s">
        <v>749</v>
      </c>
      <c r="B322" t="s">
        <v>750</v>
      </c>
      <c r="C322" t="s">
        <v>3112</v>
      </c>
      <c r="D322" t="s">
        <v>276</v>
      </c>
      <c r="E322">
        <v>22098.485963560001</v>
      </c>
      <c r="F322">
        <v>6542.6</v>
      </c>
      <c r="G322">
        <v>69.324584410952696</v>
      </c>
      <c r="H322">
        <v>19.582086162680401</v>
      </c>
      <c r="I322">
        <v>68.159433490052194</v>
      </c>
      <c r="J322">
        <v>1.22211513754713</v>
      </c>
      <c r="K322">
        <v>5576.5683757121096</v>
      </c>
      <c r="L322">
        <v>4496.6878750379701</v>
      </c>
      <c r="M322">
        <v>72.722768445263995</v>
      </c>
      <c r="N322">
        <v>0.71937031095537696</v>
      </c>
      <c r="O322">
        <v>9.4213309693393903</v>
      </c>
      <c r="P322">
        <v>118.633249791144</v>
      </c>
      <c r="Q322">
        <v>7.0973069462857002E-2</v>
      </c>
    </row>
    <row r="323" spans="1:17" x14ac:dyDescent="0.3">
      <c r="A323" t="s">
        <v>751</v>
      </c>
      <c r="B323" t="s">
        <v>752</v>
      </c>
      <c r="C323" t="s">
        <v>3112</v>
      </c>
      <c r="D323" t="s">
        <v>276</v>
      </c>
      <c r="E323">
        <v>22023.046610550002</v>
      </c>
      <c r="F323">
        <v>1836.55</v>
      </c>
      <c r="G323">
        <v>-1.41028479814939</v>
      </c>
      <c r="H323">
        <v>-15.177134795397601</v>
      </c>
      <c r="I323">
        <v>13.636727182954401</v>
      </c>
      <c r="J323">
        <v>4.5718632191389599</v>
      </c>
      <c r="K323">
        <v>2083.3806271367098</v>
      </c>
      <c r="L323">
        <v>1877.3106858590199</v>
      </c>
      <c r="M323">
        <v>21.270205046839301</v>
      </c>
      <c r="N323">
        <v>0.70401821574558499</v>
      </c>
      <c r="O323">
        <v>33.385968255696802</v>
      </c>
      <c r="P323">
        <v>54.839389596155399</v>
      </c>
      <c r="Q323">
        <v>-7.4096940335023995E-2</v>
      </c>
    </row>
    <row r="324" spans="1:17" x14ac:dyDescent="0.3">
      <c r="A324" t="s">
        <v>753</v>
      </c>
      <c r="B324" t="s">
        <v>754</v>
      </c>
      <c r="C324" t="s">
        <v>3102</v>
      </c>
      <c r="D324" t="s">
        <v>188</v>
      </c>
      <c r="E324">
        <v>21798.024912000001</v>
      </c>
      <c r="F324">
        <v>311.39999999999998</v>
      </c>
      <c r="G324">
        <v>-35.543827944931898</v>
      </c>
      <c r="H324">
        <v>-23.904244648875402</v>
      </c>
      <c r="I324">
        <v>-33.007247195181002</v>
      </c>
      <c r="J324">
        <v>-22.7434949527856</v>
      </c>
      <c r="K324">
        <v>456.84517939445402</v>
      </c>
      <c r="L324">
        <v>477.09065290130701</v>
      </c>
      <c r="M324">
        <v>9.9078035528080903</v>
      </c>
      <c r="N324">
        <v>2.7638491428727598</v>
      </c>
      <c r="O324">
        <v>83.156711624919694</v>
      </c>
      <c r="P324">
        <v>1.7314603070891701</v>
      </c>
      <c r="Q324">
        <v>-8.2704318706667002E-2</v>
      </c>
    </row>
    <row r="325" spans="1:17" x14ac:dyDescent="0.3">
      <c r="A325" t="s">
        <v>755</v>
      </c>
      <c r="B325" t="s">
        <v>756</v>
      </c>
      <c r="C325" t="s">
        <v>3103</v>
      </c>
      <c r="D325" t="s">
        <v>757</v>
      </c>
      <c r="E325">
        <v>21763.765723600001</v>
      </c>
      <c r="F325">
        <v>1550.6</v>
      </c>
      <c r="G325">
        <v>31.064977626776901</v>
      </c>
      <c r="H325">
        <v>6.2831941081668301</v>
      </c>
      <c r="I325">
        <v>24.098789498276801</v>
      </c>
      <c r="J325">
        <v>4.9477338777696396</v>
      </c>
      <c r="K325">
        <v>1548.82533863922</v>
      </c>
      <c r="L325">
        <v>1391.84659806638</v>
      </c>
      <c r="M325">
        <v>47.588466283605698</v>
      </c>
      <c r="N325">
        <v>1.0912860251916801</v>
      </c>
      <c r="O325">
        <v>10.6023474783954</v>
      </c>
      <c r="P325">
        <v>55.339611300340501</v>
      </c>
      <c r="Q325">
        <v>1.7352857024881999E-2</v>
      </c>
    </row>
    <row r="326" spans="1:17" x14ac:dyDescent="0.3">
      <c r="A326" t="s">
        <v>758</v>
      </c>
      <c r="B326" t="s">
        <v>759</v>
      </c>
      <c r="C326" t="s">
        <v>3111</v>
      </c>
      <c r="D326" t="s">
        <v>69</v>
      </c>
      <c r="E326">
        <v>21619.571308099999</v>
      </c>
      <c r="F326">
        <v>914.95</v>
      </c>
      <c r="G326">
        <v>-26.0024819881457</v>
      </c>
      <c r="H326">
        <v>12.704363214961001</v>
      </c>
      <c r="I326">
        <v>14.9117135808531</v>
      </c>
      <c r="J326">
        <v>2.9998936042737001</v>
      </c>
      <c r="K326">
        <v>865.08894865607601</v>
      </c>
      <c r="L326">
        <v>850.94004489645397</v>
      </c>
      <c r="M326">
        <v>65.846314911877499</v>
      </c>
      <c r="N326">
        <v>1.74984969573916</v>
      </c>
      <c r="O326">
        <v>15.656593256461999</v>
      </c>
      <c r="P326">
        <v>30.707142857142799</v>
      </c>
      <c r="Q326">
        <v>-5.0253123016707001E-2</v>
      </c>
    </row>
    <row r="327" spans="1:17" x14ac:dyDescent="0.3">
      <c r="A327" t="s">
        <v>760</v>
      </c>
      <c r="B327" t="s">
        <v>761</v>
      </c>
      <c r="C327" t="s">
        <v>3108</v>
      </c>
      <c r="D327" t="s">
        <v>247</v>
      </c>
      <c r="E327">
        <v>21322.786669149998</v>
      </c>
      <c r="F327">
        <v>428.15</v>
      </c>
      <c r="G327">
        <v>10.1504451564745</v>
      </c>
      <c r="H327">
        <v>8.2602821601648504</v>
      </c>
      <c r="I327">
        <v>15.618320404508401</v>
      </c>
      <c r="J327">
        <v>0.56939427782371699</v>
      </c>
      <c r="K327">
        <v>423.02177838383398</v>
      </c>
      <c r="L327">
        <v>394.97489457192</v>
      </c>
      <c r="M327">
        <v>39.432636548579801</v>
      </c>
      <c r="N327">
        <v>0.62325229614295896</v>
      </c>
      <c r="O327">
        <v>30.3281560200864</v>
      </c>
      <c r="P327">
        <v>37.624558019929196</v>
      </c>
      <c r="Q327">
        <v>0.114956909595787</v>
      </c>
    </row>
    <row r="328" spans="1:17" x14ac:dyDescent="0.3">
      <c r="A328" t="s">
        <v>762</v>
      </c>
      <c r="B328" t="s">
        <v>763</v>
      </c>
      <c r="C328" t="s">
        <v>3118</v>
      </c>
      <c r="D328" t="s">
        <v>166</v>
      </c>
      <c r="E328">
        <v>21321.571762225001</v>
      </c>
      <c r="F328">
        <v>7241.95</v>
      </c>
      <c r="G328">
        <v>-6.9976729771466504</v>
      </c>
      <c r="H328">
        <v>-0.72206347378416202</v>
      </c>
      <c r="I328">
        <v>17.322782544845499</v>
      </c>
      <c r="J328">
        <v>1.2714106486937999</v>
      </c>
      <c r="K328">
        <v>7617.1356697117199</v>
      </c>
      <c r="L328">
        <v>7176.6492294986801</v>
      </c>
      <c r="M328">
        <v>34.537558934903998</v>
      </c>
      <c r="N328">
        <v>0.75465241920942105</v>
      </c>
      <c r="O328">
        <v>12.953002989526301</v>
      </c>
      <c r="P328">
        <v>39.945119182198397</v>
      </c>
      <c r="Q328">
        <v>-7.2120532287328995E-2</v>
      </c>
    </row>
    <row r="329" spans="1:17" hidden="1" x14ac:dyDescent="0.3">
      <c r="A329" t="s">
        <v>764</v>
      </c>
      <c r="B329" t="s">
        <v>765</v>
      </c>
      <c r="C329" t="s">
        <v>3119</v>
      </c>
      <c r="D329" t="s">
        <v>114</v>
      </c>
      <c r="E329">
        <v>21295.598403839998</v>
      </c>
      <c r="F329">
        <v>350.4</v>
      </c>
      <c r="G329">
        <v>0.294735141188191</v>
      </c>
      <c r="H329">
        <v>4.6727282391178404</v>
      </c>
      <c r="I329">
        <v>-25.6294915411133</v>
      </c>
      <c r="J329">
        <v>-3.7065112124022699</v>
      </c>
      <c r="K329">
        <v>369.973079613153</v>
      </c>
      <c r="L329">
        <v>389.36022883892502</v>
      </c>
      <c r="M329">
        <v>44.593717203938297</v>
      </c>
      <c r="N329">
        <v>4.1300113300410297</v>
      </c>
      <c r="O329">
        <v>64.768835616438295</v>
      </c>
      <c r="P329">
        <v>15.7199471598414</v>
      </c>
      <c r="Q329">
        <v>3.7235609902979999E-2</v>
      </c>
    </row>
    <row r="330" spans="1:17" x14ac:dyDescent="0.3">
      <c r="A330" t="s">
        <v>766</v>
      </c>
      <c r="B330" t="s">
        <v>767</v>
      </c>
      <c r="C330" t="s">
        <v>3108</v>
      </c>
      <c r="D330" t="s">
        <v>51</v>
      </c>
      <c r="E330">
        <v>20831.178540479999</v>
      </c>
      <c r="F330">
        <v>1991.2</v>
      </c>
      <c r="G330">
        <v>30.881428816386901</v>
      </c>
      <c r="H330">
        <v>-9.5041128098525704E-2</v>
      </c>
      <c r="I330">
        <v>33.519807720407201</v>
      </c>
      <c r="J330">
        <v>2.5898119838205198</v>
      </c>
      <c r="K330">
        <v>1879.8285365377999</v>
      </c>
      <c r="L330">
        <v>1664.74959363535</v>
      </c>
      <c r="M330">
        <v>74.405168406475994</v>
      </c>
      <c r="N330">
        <v>0.43872684260338701</v>
      </c>
      <c r="O330">
        <v>33.788670148653999</v>
      </c>
      <c r="P330">
        <v>64.283651664535199</v>
      </c>
    </row>
    <row r="331" spans="1:17" x14ac:dyDescent="0.3">
      <c r="A331" t="s">
        <v>768</v>
      </c>
      <c r="B331" t="s">
        <v>769</v>
      </c>
      <c r="C331" t="s">
        <v>3112</v>
      </c>
      <c r="D331" t="s">
        <v>108</v>
      </c>
      <c r="E331">
        <v>20650.73106564</v>
      </c>
      <c r="F331">
        <v>255.45</v>
      </c>
      <c r="G331">
        <v>-36.9407839071052</v>
      </c>
      <c r="H331">
        <v>-3.5649086456569301</v>
      </c>
      <c r="I331">
        <v>-9.7280768591323401</v>
      </c>
      <c r="J331">
        <v>0.60474021036194903</v>
      </c>
      <c r="K331">
        <v>282.52124609002402</v>
      </c>
      <c r="L331">
        <v>290.517764290461</v>
      </c>
      <c r="M331">
        <v>18.9155780566903</v>
      </c>
      <c r="N331">
        <v>0.47719750799149901</v>
      </c>
      <c r="O331">
        <v>39.870816206694002</v>
      </c>
      <c r="P331">
        <v>1.42942227516378</v>
      </c>
      <c r="Q331">
        <v>-0.117272123707897</v>
      </c>
    </row>
    <row r="332" spans="1:17" x14ac:dyDescent="0.3">
      <c r="A332" t="s">
        <v>770</v>
      </c>
      <c r="B332" t="s">
        <v>771</v>
      </c>
      <c r="C332" t="s">
        <v>3108</v>
      </c>
      <c r="D332" t="s">
        <v>51</v>
      </c>
      <c r="E332">
        <v>20400.303824340001</v>
      </c>
      <c r="F332">
        <v>1037.8499999999999</v>
      </c>
      <c r="G332">
        <v>21.945350724872299</v>
      </c>
      <c r="H332">
        <v>-5.3210246467203897</v>
      </c>
      <c r="I332">
        <v>5.6268546744412804</v>
      </c>
      <c r="J332">
        <v>2.68696433853217</v>
      </c>
      <c r="K332">
        <v>1104.5005371009399</v>
      </c>
      <c r="L332">
        <v>1029.7000829558499</v>
      </c>
      <c r="M332">
        <v>38.0964236214596</v>
      </c>
      <c r="N332">
        <v>0.65173022763104205</v>
      </c>
      <c r="O332">
        <v>25.634725634725601</v>
      </c>
      <c r="P332">
        <v>46.124604012671497</v>
      </c>
      <c r="Q332">
        <v>1.1381720306999001E-2</v>
      </c>
    </row>
    <row r="333" spans="1:17" hidden="1" x14ac:dyDescent="0.3">
      <c r="A333" t="s">
        <v>772</v>
      </c>
      <c r="B333" t="s">
        <v>773</v>
      </c>
      <c r="C333" t="s">
        <v>3119</v>
      </c>
      <c r="D333" t="s">
        <v>134</v>
      </c>
      <c r="E333">
        <v>20173.740000000002</v>
      </c>
      <c r="F333">
        <v>138.9</v>
      </c>
      <c r="G333">
        <v>-10.336020294411099</v>
      </c>
      <c r="H333">
        <v>3.4409274585270402</v>
      </c>
      <c r="I333">
        <v>5.5460110894658596</v>
      </c>
      <c r="J333">
        <v>0.26871156194775497</v>
      </c>
      <c r="K333">
        <v>142.414780837385</v>
      </c>
      <c r="L333">
        <v>137.12696923571301</v>
      </c>
      <c r="M333">
        <v>53.328059728626101</v>
      </c>
      <c r="N333">
        <v>0.192126631920401</v>
      </c>
      <c r="O333">
        <v>11.4830813534917</v>
      </c>
      <c r="P333">
        <v>15.509355509355499</v>
      </c>
    </row>
    <row r="334" spans="1:17" hidden="1" x14ac:dyDescent="0.3">
      <c r="A334" t="s">
        <v>774</v>
      </c>
      <c r="B334" t="s">
        <v>775</v>
      </c>
      <c r="C334" t="s">
        <v>3119</v>
      </c>
      <c r="D334" t="s">
        <v>134</v>
      </c>
      <c r="E334">
        <v>20155.501969815999</v>
      </c>
      <c r="F334">
        <v>376.87</v>
      </c>
      <c r="G334">
        <v>-0.35916685667893899</v>
      </c>
      <c r="H334">
        <v>7.0970380419458703</v>
      </c>
      <c r="I334">
        <v>3.8953605490739101</v>
      </c>
      <c r="J334">
        <v>1.91877338664599</v>
      </c>
      <c r="K334">
        <v>366.593841457954</v>
      </c>
      <c r="L334">
        <v>348.471261899029</v>
      </c>
      <c r="M334">
        <v>42.778347382377802</v>
      </c>
      <c r="N334">
        <v>0.80594164717646899</v>
      </c>
      <c r="O334">
        <v>2.15458911561015</v>
      </c>
      <c r="P334">
        <v>21.473005640612399</v>
      </c>
      <c r="Q334">
        <v>-0.10379904096142301</v>
      </c>
    </row>
    <row r="335" spans="1:17" x14ac:dyDescent="0.3">
      <c r="A335" t="s">
        <v>776</v>
      </c>
      <c r="B335" t="s">
        <v>777</v>
      </c>
      <c r="C335" t="s">
        <v>3120</v>
      </c>
      <c r="D335" t="s">
        <v>166</v>
      </c>
      <c r="E335">
        <v>20015.357649919999</v>
      </c>
      <c r="F335">
        <v>1292.8</v>
      </c>
      <c r="G335">
        <v>26.365381058160999</v>
      </c>
      <c r="H335">
        <v>22.7229937602647</v>
      </c>
      <c r="I335">
        <v>24.7441874115394</v>
      </c>
      <c r="J335">
        <v>9.7935981660848501</v>
      </c>
      <c r="K335">
        <v>1123.73009417958</v>
      </c>
      <c r="L335">
        <v>1046.46777865475</v>
      </c>
      <c r="M335">
        <v>67.450354656117796</v>
      </c>
      <c r="N335">
        <v>3.5497342870011601</v>
      </c>
      <c r="O335">
        <v>6.05662128712871</v>
      </c>
      <c r="P335">
        <v>55.309947140797597</v>
      </c>
      <c r="Q335">
        <v>1.7898149926458998E-2</v>
      </c>
    </row>
    <row r="336" spans="1:17" x14ac:dyDescent="0.3">
      <c r="A336" t="s">
        <v>778</v>
      </c>
      <c r="B336" t="s">
        <v>779</v>
      </c>
      <c r="C336" t="s">
        <v>3103</v>
      </c>
      <c r="D336" t="s">
        <v>250</v>
      </c>
      <c r="E336">
        <v>19573.630170929999</v>
      </c>
      <c r="F336">
        <v>1778.15</v>
      </c>
      <c r="G336">
        <v>-18.002916266659799</v>
      </c>
      <c r="H336">
        <v>4.3161696538457903</v>
      </c>
      <c r="I336">
        <v>-2.4541596631459601</v>
      </c>
      <c r="J336">
        <v>1.81323410471307</v>
      </c>
      <c r="K336">
        <v>1857.6651361568199</v>
      </c>
      <c r="L336">
        <v>1858.4137837568001</v>
      </c>
      <c r="M336">
        <v>37.8318017606694</v>
      </c>
      <c r="N336">
        <v>0.50668256326262695</v>
      </c>
      <c r="O336">
        <v>38.2869836627955</v>
      </c>
      <c r="P336">
        <v>7.6687859521647104</v>
      </c>
      <c r="Q336">
        <v>5.0166649572613999E-2</v>
      </c>
    </row>
    <row r="337" spans="1:17" x14ac:dyDescent="0.3">
      <c r="A337" t="s">
        <v>780</v>
      </c>
      <c r="B337" t="s">
        <v>781</v>
      </c>
      <c r="C337" t="s">
        <v>3116</v>
      </c>
      <c r="D337" t="s">
        <v>509</v>
      </c>
      <c r="E337">
        <v>19445.01401336</v>
      </c>
      <c r="F337">
        <v>161.19999999999999</v>
      </c>
      <c r="G337">
        <v>-30.288938486048899</v>
      </c>
      <c r="H337">
        <v>-2.2884173415276501</v>
      </c>
      <c r="I337">
        <v>2.0613999971839401</v>
      </c>
      <c r="J337">
        <v>-2.44939903279468</v>
      </c>
      <c r="K337">
        <v>174.298161004104</v>
      </c>
      <c r="L337">
        <v>174.665146173647</v>
      </c>
      <c r="M337">
        <v>31.1467792358523</v>
      </c>
      <c r="N337">
        <v>0.64938427871748705</v>
      </c>
      <c r="O337">
        <v>38.176178660049601</v>
      </c>
      <c r="P337">
        <v>13.3216168717047</v>
      </c>
      <c r="Q337">
        <v>-8.8272430063550001E-3</v>
      </c>
    </row>
    <row r="338" spans="1:17" x14ac:dyDescent="0.3">
      <c r="A338" t="s">
        <v>782</v>
      </c>
      <c r="B338" t="s">
        <v>783</v>
      </c>
      <c r="C338" t="s">
        <v>3113</v>
      </c>
      <c r="D338" t="s">
        <v>470</v>
      </c>
      <c r="E338">
        <v>19091.15098106</v>
      </c>
      <c r="F338">
        <v>299.89999999999998</v>
      </c>
      <c r="G338">
        <v>7.23760816636893</v>
      </c>
      <c r="H338">
        <v>-13.767472733939799</v>
      </c>
      <c r="I338">
        <v>6.2602840715889903</v>
      </c>
      <c r="J338">
        <v>3.8595110871704001</v>
      </c>
      <c r="K338">
        <v>325.32638730787801</v>
      </c>
      <c r="L338">
        <v>291.765462010401</v>
      </c>
      <c r="M338">
        <v>40.098403831715103</v>
      </c>
      <c r="N338">
        <v>0.49752800223321098</v>
      </c>
      <c r="O338">
        <v>27.9926642214071</v>
      </c>
      <c r="P338">
        <v>57.862876694301796</v>
      </c>
      <c r="Q338">
        <v>0.179187535539714</v>
      </c>
    </row>
    <row r="339" spans="1:17" x14ac:dyDescent="0.3">
      <c r="A339" t="s">
        <v>784</v>
      </c>
      <c r="B339" t="s">
        <v>785</v>
      </c>
      <c r="C339" t="s">
        <v>3108</v>
      </c>
      <c r="D339" t="s">
        <v>51</v>
      </c>
      <c r="E339">
        <v>19085.6233129299</v>
      </c>
      <c r="F339">
        <v>1185.5</v>
      </c>
      <c r="G339">
        <v>233.17948812988701</v>
      </c>
      <c r="H339">
        <v>14.536837022028999</v>
      </c>
      <c r="I339">
        <v>117.531855098725</v>
      </c>
      <c r="J339">
        <v>-0.25009117473745801</v>
      </c>
      <c r="K339">
        <v>1090.9977827140301</v>
      </c>
      <c r="L339">
        <v>816.89967982665803</v>
      </c>
      <c r="M339">
        <v>48.749962885922699</v>
      </c>
      <c r="N339">
        <v>1.457979467668</v>
      </c>
      <c r="O339">
        <v>12.5811893715731</v>
      </c>
      <c r="P339">
        <v>268.16770186335401</v>
      </c>
      <c r="Q339">
        <v>0.10764308104871</v>
      </c>
    </row>
    <row r="340" spans="1:17" x14ac:dyDescent="0.3">
      <c r="A340" t="s">
        <v>786</v>
      </c>
      <c r="B340" t="s">
        <v>787</v>
      </c>
      <c r="C340" t="s">
        <v>3108</v>
      </c>
      <c r="D340" t="s">
        <v>51</v>
      </c>
      <c r="E340">
        <v>18947.180075200002</v>
      </c>
      <c r="F340">
        <v>14768</v>
      </c>
      <c r="G340">
        <v>162.255195858722</v>
      </c>
      <c r="H340">
        <v>11.4389132382878</v>
      </c>
      <c r="I340">
        <v>134.42523624642601</v>
      </c>
      <c r="J340">
        <v>0.70363683549440303</v>
      </c>
      <c r="K340">
        <v>13567.359209189701</v>
      </c>
      <c r="L340">
        <v>9965.4573875528204</v>
      </c>
      <c r="M340">
        <v>52.098806934643797</v>
      </c>
      <c r="N340">
        <v>1.3744012771294201</v>
      </c>
      <c r="O340">
        <v>12.139423076923</v>
      </c>
      <c r="P340">
        <v>199.793952558337</v>
      </c>
      <c r="Q340">
        <v>0.19146718242542701</v>
      </c>
    </row>
    <row r="341" spans="1:17" x14ac:dyDescent="0.3">
      <c r="A341" t="s">
        <v>788</v>
      </c>
      <c r="B341" t="s">
        <v>789</v>
      </c>
      <c r="C341" t="s">
        <v>3104</v>
      </c>
      <c r="D341" t="s">
        <v>54</v>
      </c>
      <c r="E341">
        <v>18770.52713925</v>
      </c>
      <c r="F341">
        <v>641.75</v>
      </c>
      <c r="G341">
        <v>-38.840333758859302</v>
      </c>
      <c r="H341">
        <v>-23.120099888494799</v>
      </c>
      <c r="I341">
        <v>-15.8948340949452</v>
      </c>
      <c r="J341">
        <v>-0.41876790758627302</v>
      </c>
      <c r="K341">
        <v>743.58741988652798</v>
      </c>
      <c r="L341">
        <v>746.11296116662004</v>
      </c>
      <c r="M341">
        <v>27.434746927574299</v>
      </c>
      <c r="N341">
        <v>0.43836362953360702</v>
      </c>
      <c r="O341">
        <v>47.058823529411697</v>
      </c>
      <c r="P341">
        <v>6.9494208815932001</v>
      </c>
      <c r="Q341">
        <v>2.4755132314093001E-2</v>
      </c>
    </row>
    <row r="342" spans="1:17" x14ac:dyDescent="0.3">
      <c r="A342" t="s">
        <v>790</v>
      </c>
      <c r="B342" t="s">
        <v>791</v>
      </c>
      <c r="C342" t="s">
        <v>3102</v>
      </c>
      <c r="D342" t="s">
        <v>188</v>
      </c>
      <c r="E342">
        <v>18740.280853839999</v>
      </c>
      <c r="F342">
        <v>332.15</v>
      </c>
      <c r="G342">
        <v>1.2862727773184801</v>
      </c>
      <c r="H342">
        <v>-12.5035253402409</v>
      </c>
      <c r="I342">
        <v>7.4248651779064998</v>
      </c>
      <c r="J342">
        <v>-8.8257655327020501</v>
      </c>
      <c r="K342">
        <v>381.04929157808601</v>
      </c>
      <c r="L342">
        <v>353.675915169635</v>
      </c>
      <c r="M342">
        <v>21.093876839342599</v>
      </c>
      <c r="N342">
        <v>0.29669656301765501</v>
      </c>
      <c r="O342">
        <v>41.412012644889302</v>
      </c>
      <c r="P342">
        <v>27.725437415881501</v>
      </c>
      <c r="Q342">
        <v>-5.7386115430640003E-3</v>
      </c>
    </row>
    <row r="343" spans="1:17" x14ac:dyDescent="0.3">
      <c r="A343" t="s">
        <v>792</v>
      </c>
      <c r="B343" t="s">
        <v>793</v>
      </c>
      <c r="C343" t="s">
        <v>3108</v>
      </c>
      <c r="D343" t="s">
        <v>51</v>
      </c>
      <c r="E343">
        <v>18604.300708479899</v>
      </c>
      <c r="F343">
        <v>1366.9</v>
      </c>
      <c r="G343">
        <v>29.641408162932802</v>
      </c>
      <c r="H343">
        <v>8.2502830156014397</v>
      </c>
      <c r="I343">
        <v>46.9044196261625</v>
      </c>
      <c r="J343">
        <v>3.7374415073488398</v>
      </c>
      <c r="K343">
        <v>1317.8720105243301</v>
      </c>
      <c r="L343">
        <v>1132.7293530935301</v>
      </c>
      <c r="M343">
        <v>63.130031197055096</v>
      </c>
      <c r="N343">
        <v>0.37304896666632698</v>
      </c>
      <c r="O343">
        <v>11.350501133952701</v>
      </c>
      <c r="P343">
        <v>68.930359018723294</v>
      </c>
      <c r="Q343">
        <v>6.8482777972316E-2</v>
      </c>
    </row>
    <row r="344" spans="1:17" x14ac:dyDescent="0.3">
      <c r="A344" t="s">
        <v>794</v>
      </c>
      <c r="B344" t="s">
        <v>795</v>
      </c>
      <c r="C344" t="s">
        <v>3107</v>
      </c>
      <c r="D344" t="s">
        <v>303</v>
      </c>
      <c r="E344">
        <v>18599.272173239999</v>
      </c>
      <c r="F344">
        <v>1144.95</v>
      </c>
      <c r="G344">
        <v>65.020899938830794</v>
      </c>
      <c r="H344">
        <v>-2.3943269059992902</v>
      </c>
      <c r="I344">
        <v>-11.3162863607379</v>
      </c>
      <c r="J344">
        <v>0.76005574196069203</v>
      </c>
      <c r="K344">
        <v>1265.8704777206599</v>
      </c>
      <c r="L344">
        <v>1164.7485671829299</v>
      </c>
      <c r="M344">
        <v>24.1222907069603</v>
      </c>
      <c r="N344">
        <v>0.477244197527742</v>
      </c>
      <c r="O344">
        <v>26.555744792349</v>
      </c>
      <c r="P344">
        <v>82.767978290366301</v>
      </c>
      <c r="Q344">
        <v>0.14343820451469799</v>
      </c>
    </row>
    <row r="345" spans="1:17" x14ac:dyDescent="0.3">
      <c r="A345" t="s">
        <v>796</v>
      </c>
      <c r="B345" t="s">
        <v>797</v>
      </c>
      <c r="C345" t="s">
        <v>3118</v>
      </c>
      <c r="D345" t="s">
        <v>490</v>
      </c>
      <c r="E345">
        <v>18520.901813119999</v>
      </c>
      <c r="F345">
        <v>1773.55</v>
      </c>
      <c r="G345">
        <v>-15.0221648683843</v>
      </c>
      <c r="H345">
        <v>-2.3332290907231199</v>
      </c>
      <c r="I345">
        <v>0.19734381632481199</v>
      </c>
      <c r="J345">
        <v>-3.8761842030748301</v>
      </c>
      <c r="K345">
        <v>1924.0386289679</v>
      </c>
      <c r="L345">
        <v>1877.54752966092</v>
      </c>
      <c r="M345">
        <v>34.002615521088302</v>
      </c>
      <c r="N345">
        <v>0.87821011543568295</v>
      </c>
      <c r="O345">
        <v>31.374925995883899</v>
      </c>
      <c r="P345">
        <v>21.2932567364245</v>
      </c>
      <c r="Q345">
        <v>-5.0842211545597003E-2</v>
      </c>
    </row>
    <row r="346" spans="1:17" hidden="1" x14ac:dyDescent="0.3">
      <c r="A346" t="s">
        <v>798</v>
      </c>
      <c r="B346" t="s">
        <v>799</v>
      </c>
      <c r="C346" t="s">
        <v>3119</v>
      </c>
      <c r="D346" t="s">
        <v>206</v>
      </c>
      <c r="E346">
        <v>18478.681065314999</v>
      </c>
      <c r="F346">
        <v>16650.45</v>
      </c>
      <c r="G346">
        <v>224.572634879025</v>
      </c>
      <c r="H346">
        <v>88.791784143711595</v>
      </c>
      <c r="I346">
        <v>143.447123937507</v>
      </c>
      <c r="J346">
        <v>-0.70297246891450405</v>
      </c>
      <c r="K346">
        <v>11389.313627573199</v>
      </c>
      <c r="L346">
        <v>8149.9243599234896</v>
      </c>
      <c r="M346">
        <v>61.736427736612903</v>
      </c>
      <c r="N346">
        <v>3.6610469867548998</v>
      </c>
      <c r="O346">
        <v>22.4663597680543</v>
      </c>
      <c r="P346">
        <v>239.73230226176</v>
      </c>
      <c r="Q346">
        <v>0.12830648442832601</v>
      </c>
    </row>
    <row r="347" spans="1:17" x14ac:dyDescent="0.3">
      <c r="A347" t="s">
        <v>800</v>
      </c>
      <c r="B347" t="s">
        <v>801</v>
      </c>
      <c r="C347" t="s">
        <v>3102</v>
      </c>
      <c r="D347" t="s">
        <v>270</v>
      </c>
      <c r="E347">
        <v>18421.415279616001</v>
      </c>
      <c r="F347">
        <v>186.24</v>
      </c>
      <c r="G347">
        <v>23.701666950954301</v>
      </c>
      <c r="H347">
        <v>-9.1552796374541003</v>
      </c>
      <c r="I347">
        <v>-7.5444468281725898</v>
      </c>
      <c r="J347">
        <v>-0.248716104756221</v>
      </c>
      <c r="K347">
        <v>218.935186071809</v>
      </c>
      <c r="L347">
        <v>214.978736673463</v>
      </c>
      <c r="M347">
        <v>22.452947372219501</v>
      </c>
      <c r="N347">
        <v>0.53352665859921899</v>
      </c>
      <c r="O347">
        <v>52.706185567010301</v>
      </c>
      <c r="P347">
        <v>39.140829286514702</v>
      </c>
      <c r="Q347">
        <v>2.9539978522730999E-2</v>
      </c>
    </row>
    <row r="348" spans="1:17" x14ac:dyDescent="0.3">
      <c r="A348" t="s">
        <v>802</v>
      </c>
      <c r="B348" t="s">
        <v>803</v>
      </c>
      <c r="C348" t="s">
        <v>3116</v>
      </c>
      <c r="D348" t="s">
        <v>216</v>
      </c>
      <c r="E348">
        <v>18393.802764329899</v>
      </c>
      <c r="F348">
        <v>842.1</v>
      </c>
      <c r="G348">
        <v>22.4915225527301</v>
      </c>
      <c r="H348">
        <v>1.48012071503111</v>
      </c>
      <c r="I348">
        <v>6.1335644829735196</v>
      </c>
      <c r="J348">
        <v>3.7408908603948499</v>
      </c>
      <c r="K348">
        <v>857.98269041524497</v>
      </c>
      <c r="L348">
        <v>803.48762257195494</v>
      </c>
      <c r="M348">
        <v>43.207782419811601</v>
      </c>
      <c r="N348">
        <v>0.84471818541560895</v>
      </c>
      <c r="O348">
        <v>13.7632110200688</v>
      </c>
      <c r="P348">
        <v>50.093574547723001</v>
      </c>
      <c r="Q348">
        <v>0.164093915064385</v>
      </c>
    </row>
    <row r="349" spans="1:17" x14ac:dyDescent="0.3">
      <c r="A349" t="s">
        <v>804</v>
      </c>
      <c r="B349" t="s">
        <v>805</v>
      </c>
      <c r="C349" t="s">
        <v>3105</v>
      </c>
      <c r="D349" t="s">
        <v>652</v>
      </c>
      <c r="E349">
        <v>18361.941714008</v>
      </c>
      <c r="F349">
        <v>127.34</v>
      </c>
      <c r="G349">
        <v>73.155691523818305</v>
      </c>
      <c r="H349">
        <v>3.8404727059883599</v>
      </c>
      <c r="I349">
        <v>22.999942929091201</v>
      </c>
      <c r="J349">
        <v>6.2874453743289296</v>
      </c>
      <c r="K349">
        <v>130.83118737107799</v>
      </c>
      <c r="L349">
        <v>118.74851349879</v>
      </c>
      <c r="M349">
        <v>53.477356393507499</v>
      </c>
      <c r="N349">
        <v>0.76559121313069001</v>
      </c>
      <c r="O349">
        <v>34.286163028113698</v>
      </c>
      <c r="P349">
        <v>93.378891419893705</v>
      </c>
      <c r="Q349">
        <v>5.8739893311353E-2</v>
      </c>
    </row>
    <row r="350" spans="1:17" x14ac:dyDescent="0.3">
      <c r="A350" t="s">
        <v>806</v>
      </c>
      <c r="B350" t="s">
        <v>807</v>
      </c>
      <c r="C350" t="s">
        <v>3106</v>
      </c>
      <c r="D350" t="s">
        <v>120</v>
      </c>
      <c r="E350">
        <v>18350.509972200001</v>
      </c>
      <c r="F350">
        <v>732.9</v>
      </c>
      <c r="G350">
        <v>17.371948244354002</v>
      </c>
      <c r="H350">
        <v>-12.6366811878968</v>
      </c>
      <c r="I350">
        <v>33.642236389797397</v>
      </c>
      <c r="J350">
        <v>-9.3490214782598393</v>
      </c>
      <c r="K350">
        <v>843.66750508489497</v>
      </c>
      <c r="L350">
        <v>727.41651169578995</v>
      </c>
      <c r="M350">
        <v>13.1046902572568</v>
      </c>
      <c r="N350">
        <v>0.522897382635791</v>
      </c>
      <c r="O350">
        <v>37.528994405785198</v>
      </c>
      <c r="P350">
        <v>53.9382482671707</v>
      </c>
      <c r="Q350">
        <v>0.138226872122446</v>
      </c>
    </row>
    <row r="351" spans="1:17" x14ac:dyDescent="0.3">
      <c r="A351" t="s">
        <v>808</v>
      </c>
      <c r="B351" t="s">
        <v>809</v>
      </c>
      <c r="C351" t="s">
        <v>3118</v>
      </c>
      <c r="D351" t="s">
        <v>421</v>
      </c>
      <c r="E351">
        <v>18245.705605379899</v>
      </c>
      <c r="F351">
        <v>455.4</v>
      </c>
      <c r="G351">
        <v>31.199561567292101</v>
      </c>
      <c r="H351">
        <v>-0.398719936705071</v>
      </c>
      <c r="I351">
        <v>9.4852858396920503</v>
      </c>
      <c r="J351">
        <v>0.72288308760063402</v>
      </c>
      <c r="K351">
        <v>486.56556225197801</v>
      </c>
      <c r="L351">
        <v>449.91696407001803</v>
      </c>
      <c r="M351">
        <v>34.907941396547201</v>
      </c>
      <c r="N351">
        <v>1.04185609779302</v>
      </c>
      <c r="O351">
        <v>26.119894598155401</v>
      </c>
      <c r="P351">
        <v>49.311475409836</v>
      </c>
      <c r="Q351">
        <v>9.0544637519239992E-3</v>
      </c>
    </row>
    <row r="352" spans="1:17" hidden="1" x14ac:dyDescent="0.3">
      <c r="A352" t="s">
        <v>810</v>
      </c>
      <c r="B352" t="s">
        <v>811</v>
      </c>
      <c r="C352" t="s">
        <v>3104</v>
      </c>
      <c r="D352" t="s">
        <v>54</v>
      </c>
      <c r="E352">
        <v>18180.273761925</v>
      </c>
      <c r="F352">
        <v>422.95</v>
      </c>
      <c r="G352">
        <v>10.747491017505601</v>
      </c>
      <c r="H352">
        <v>2.1629642701419698</v>
      </c>
      <c r="I352">
        <v>19.773464748172898</v>
      </c>
      <c r="J352">
        <v>-1.0626347481821801</v>
      </c>
      <c r="K352">
        <v>437.47083881945701</v>
      </c>
      <c r="M352">
        <v>37.7612053301891</v>
      </c>
      <c r="N352">
        <v>0.81752872804873</v>
      </c>
      <c r="O352">
        <v>22.189384087953599</v>
      </c>
      <c r="P352">
        <v>44.845890410958901</v>
      </c>
    </row>
    <row r="353" spans="1:17" x14ac:dyDescent="0.3">
      <c r="A353" t="s">
        <v>812</v>
      </c>
      <c r="B353" t="s">
        <v>813</v>
      </c>
      <c r="C353" t="s">
        <v>3112</v>
      </c>
      <c r="D353" t="s">
        <v>814</v>
      </c>
      <c r="E353">
        <v>18172.17192755</v>
      </c>
      <c r="F353">
        <v>1140.95</v>
      </c>
      <c r="G353">
        <v>-26.158110098584999</v>
      </c>
      <c r="H353">
        <v>-10.3690964961391</v>
      </c>
      <c r="I353">
        <v>-15.664954593416001</v>
      </c>
      <c r="J353">
        <v>2.7095388306886101</v>
      </c>
      <c r="K353">
        <v>1293.1291420839</v>
      </c>
      <c r="L353">
        <v>1327.3406665227201</v>
      </c>
      <c r="M353">
        <v>33.150369309446198</v>
      </c>
      <c r="N353">
        <v>0.27892097528906501</v>
      </c>
      <c r="O353">
        <v>38.367150181865902</v>
      </c>
      <c r="P353">
        <v>2.7558877831314499</v>
      </c>
      <c r="Q353">
        <v>-2.6809795086186999E-2</v>
      </c>
    </row>
    <row r="354" spans="1:17" x14ac:dyDescent="0.3">
      <c r="A354" t="s">
        <v>815</v>
      </c>
      <c r="B354" t="s">
        <v>816</v>
      </c>
      <c r="C354" t="s">
        <v>3113</v>
      </c>
      <c r="D354" t="s">
        <v>114</v>
      </c>
      <c r="E354">
        <v>18135.464183700002</v>
      </c>
      <c r="F354">
        <v>686.9</v>
      </c>
      <c r="G354">
        <v>6.8972391110301201</v>
      </c>
      <c r="H354">
        <v>2.2026871639871901</v>
      </c>
      <c r="I354">
        <v>8.8984660718763706</v>
      </c>
      <c r="J354">
        <v>0.22662494563987201</v>
      </c>
      <c r="K354">
        <v>710.86344387267798</v>
      </c>
      <c r="L354">
        <v>624.44983286999502</v>
      </c>
      <c r="M354">
        <v>38.300604984581703</v>
      </c>
      <c r="N354">
        <v>1.1780917461135301</v>
      </c>
      <c r="O354">
        <v>17.3387683796768</v>
      </c>
      <c r="P354">
        <v>56.060433942974001</v>
      </c>
      <c r="Q354">
        <v>0.143856254014192</v>
      </c>
    </row>
    <row r="355" spans="1:17" x14ac:dyDescent="0.3">
      <c r="A355" t="s">
        <v>817</v>
      </c>
      <c r="B355" t="s">
        <v>818</v>
      </c>
      <c r="C355" t="s">
        <v>3113</v>
      </c>
      <c r="D355" t="s">
        <v>819</v>
      </c>
      <c r="E355">
        <v>18117.576731320001</v>
      </c>
      <c r="F355">
        <v>426.8</v>
      </c>
      <c r="G355">
        <v>12.001758096229301</v>
      </c>
      <c r="H355">
        <v>-10.0543043450607</v>
      </c>
      <c r="I355">
        <v>-22.993480242707999</v>
      </c>
      <c r="J355">
        <v>-0.69839854319339201</v>
      </c>
      <c r="K355">
        <v>498.40995734678103</v>
      </c>
      <c r="L355">
        <v>486.81629937506102</v>
      </c>
      <c r="M355">
        <v>25.235591965091899</v>
      </c>
      <c r="N355">
        <v>0.97429966218097097</v>
      </c>
      <c r="O355">
        <v>75.281162136832194</v>
      </c>
      <c r="P355">
        <v>42.029950083194599</v>
      </c>
      <c r="Q355">
        <v>0.22891416661838601</v>
      </c>
    </row>
    <row r="356" spans="1:17" x14ac:dyDescent="0.3">
      <c r="A356" t="s">
        <v>820</v>
      </c>
      <c r="B356" t="s">
        <v>821</v>
      </c>
      <c r="C356" t="s">
        <v>3113</v>
      </c>
      <c r="D356" t="s">
        <v>178</v>
      </c>
      <c r="E356">
        <v>18067.896404775001</v>
      </c>
      <c r="F356">
        <v>755.65</v>
      </c>
      <c r="G356">
        <v>98.565049169264398</v>
      </c>
      <c r="H356">
        <v>-6.0979024802393802</v>
      </c>
      <c r="I356">
        <v>-18.910394016764599</v>
      </c>
      <c r="J356">
        <v>1.17402450962413</v>
      </c>
      <c r="K356">
        <v>781.684098150713</v>
      </c>
      <c r="L356">
        <v>723.24850647270796</v>
      </c>
      <c r="M356">
        <v>50.935497298577303</v>
      </c>
      <c r="N356">
        <v>0.84836522267812198</v>
      </c>
      <c r="O356">
        <v>29.689671144048098</v>
      </c>
      <c r="P356">
        <v>131.08562691131499</v>
      </c>
      <c r="Q356">
        <v>0.19021495096965399</v>
      </c>
    </row>
    <row r="357" spans="1:17" x14ac:dyDescent="0.3">
      <c r="A357" t="s">
        <v>822</v>
      </c>
      <c r="B357" t="s">
        <v>823</v>
      </c>
      <c r="C357" t="s">
        <v>3112</v>
      </c>
      <c r="D357" t="s">
        <v>232</v>
      </c>
      <c r="E357">
        <v>18004.356486254899</v>
      </c>
      <c r="F357">
        <v>425.55</v>
      </c>
      <c r="G357">
        <v>29.094126468303401</v>
      </c>
      <c r="H357">
        <v>2.8664026707929802</v>
      </c>
      <c r="I357">
        <v>10.048707451973801</v>
      </c>
      <c r="J357">
        <v>4.7342850307904296</v>
      </c>
      <c r="K357">
        <v>435.24392416191398</v>
      </c>
      <c r="L357">
        <v>404.56513224742901</v>
      </c>
      <c r="M357">
        <v>44.518039050427198</v>
      </c>
      <c r="N357">
        <v>0.56744002046845599</v>
      </c>
      <c r="O357">
        <v>35.694982963224</v>
      </c>
      <c r="P357">
        <v>50.185283218634098</v>
      </c>
      <c r="Q357">
        <v>6.5451415119270995E-2</v>
      </c>
    </row>
    <row r="358" spans="1:17" hidden="1" x14ac:dyDescent="0.3">
      <c r="A358" t="s">
        <v>824</v>
      </c>
      <c r="B358" t="s">
        <v>825</v>
      </c>
      <c r="C358" t="s">
        <v>3119</v>
      </c>
      <c r="D358" t="s">
        <v>48</v>
      </c>
      <c r="E358">
        <v>17940.534300179999</v>
      </c>
      <c r="F358">
        <v>487.8</v>
      </c>
      <c r="G358">
        <v>-16.783539669671001</v>
      </c>
      <c r="H358">
        <v>18.7400750144737</v>
      </c>
      <c r="I358">
        <v>-0.77552984496606403</v>
      </c>
      <c r="J358">
        <v>2.3530106330710199</v>
      </c>
      <c r="O358">
        <v>5.2685526855268598</v>
      </c>
      <c r="P358">
        <v>16.0737656157049</v>
      </c>
    </row>
    <row r="359" spans="1:17" x14ac:dyDescent="0.3">
      <c r="A359" t="s">
        <v>826</v>
      </c>
      <c r="B359" t="s">
        <v>827</v>
      </c>
      <c r="C359" t="s">
        <v>3108</v>
      </c>
      <c r="D359" t="s">
        <v>51</v>
      </c>
      <c r="E359">
        <v>17904.374262515001</v>
      </c>
      <c r="F359">
        <v>1130.3499999999999</v>
      </c>
      <c r="G359">
        <v>145.185297987919</v>
      </c>
      <c r="H359">
        <v>2.04138863226986</v>
      </c>
      <c r="I359">
        <v>57.283304287859401</v>
      </c>
      <c r="J359">
        <v>-0.67033609561562901</v>
      </c>
      <c r="K359">
        <v>1127.36493908641</v>
      </c>
      <c r="L359">
        <v>872.47776585516203</v>
      </c>
      <c r="M359">
        <v>34.830033681447098</v>
      </c>
      <c r="N359">
        <v>0.463535301279761</v>
      </c>
      <c r="O359">
        <v>15.884460565311599</v>
      </c>
      <c r="P359">
        <v>176.09916951636501</v>
      </c>
      <c r="Q359">
        <v>6.6678988469468001E-2</v>
      </c>
    </row>
    <row r="360" spans="1:17" x14ac:dyDescent="0.3">
      <c r="A360" t="s">
        <v>828</v>
      </c>
      <c r="B360" t="s">
        <v>829</v>
      </c>
      <c r="C360" t="s">
        <v>3112</v>
      </c>
      <c r="D360" t="s">
        <v>129</v>
      </c>
      <c r="E360">
        <v>17839.613367810001</v>
      </c>
      <c r="F360">
        <v>683.15</v>
      </c>
      <c r="G360">
        <v>164.426970283874</v>
      </c>
      <c r="H360">
        <v>14.8970998392567</v>
      </c>
      <c r="I360">
        <v>187.380593747646</v>
      </c>
      <c r="J360">
        <v>6.2460900312088299</v>
      </c>
      <c r="K360">
        <v>604.72288674290405</v>
      </c>
      <c r="L360">
        <v>432.58939299281701</v>
      </c>
      <c r="M360">
        <v>66.734395127792297</v>
      </c>
      <c r="N360">
        <v>1.25422276253467</v>
      </c>
      <c r="O360">
        <v>5.2477493961794597</v>
      </c>
      <c r="P360">
        <v>365.66238369516998</v>
      </c>
      <c r="Q360">
        <v>0.26176760125822002</v>
      </c>
    </row>
    <row r="361" spans="1:17" x14ac:dyDescent="0.3">
      <c r="A361" t="s">
        <v>830</v>
      </c>
      <c r="B361" t="s">
        <v>831</v>
      </c>
      <c r="C361" t="s">
        <v>3117</v>
      </c>
      <c r="D361" t="s">
        <v>134</v>
      </c>
      <c r="E361">
        <v>17759.848788945001</v>
      </c>
      <c r="F361">
        <v>1263.95</v>
      </c>
      <c r="G361">
        <v>54.924563857732302</v>
      </c>
      <c r="H361">
        <v>-7.5915663517501297</v>
      </c>
      <c r="I361">
        <v>-5.6666954318278702</v>
      </c>
      <c r="J361">
        <v>2.8432997569349601</v>
      </c>
      <c r="K361">
        <v>1406.90333468893</v>
      </c>
      <c r="L361">
        <v>1295.8459817677499</v>
      </c>
      <c r="M361">
        <v>33.597157860623</v>
      </c>
      <c r="N361">
        <v>0.92412527771681097</v>
      </c>
      <c r="O361">
        <v>30.3057874124767</v>
      </c>
      <c r="P361">
        <v>76.467713787085501</v>
      </c>
    </row>
    <row r="362" spans="1:17" x14ac:dyDescent="0.3">
      <c r="A362" t="s">
        <v>832</v>
      </c>
      <c r="B362" t="s">
        <v>833</v>
      </c>
      <c r="C362" t="s">
        <v>3104</v>
      </c>
      <c r="D362" t="s">
        <v>406</v>
      </c>
      <c r="E362">
        <v>17700.201808664999</v>
      </c>
      <c r="F362">
        <v>1030.6500000000001</v>
      </c>
      <c r="G362">
        <v>75.216017909253495</v>
      </c>
      <c r="H362">
        <v>0.27210724954861498</v>
      </c>
      <c r="I362">
        <v>34.698763843591699</v>
      </c>
      <c r="J362">
        <v>5.1033682517093997</v>
      </c>
      <c r="K362">
        <v>1002.68580810308</v>
      </c>
      <c r="L362">
        <v>836.06902316238097</v>
      </c>
      <c r="M362">
        <v>58.900870521512999</v>
      </c>
      <c r="N362">
        <v>0.39361354962978801</v>
      </c>
      <c r="O362">
        <v>15.364090622422699</v>
      </c>
      <c r="P362">
        <v>125.895890410958</v>
      </c>
    </row>
    <row r="363" spans="1:17" x14ac:dyDescent="0.3">
      <c r="A363" t="s">
        <v>834</v>
      </c>
      <c r="B363" t="s">
        <v>835</v>
      </c>
      <c r="C363" t="s">
        <v>3113</v>
      </c>
      <c r="D363" t="s">
        <v>114</v>
      </c>
      <c r="E363">
        <v>17510.6757645</v>
      </c>
      <c r="F363">
        <v>11942.1</v>
      </c>
      <c r="G363">
        <v>89.966297314370394</v>
      </c>
      <c r="H363">
        <v>-7.3994456826939699</v>
      </c>
      <c r="I363">
        <v>42.824213217616503</v>
      </c>
      <c r="J363">
        <v>4.97673899405605</v>
      </c>
      <c r="K363">
        <v>12551.7291614028</v>
      </c>
      <c r="L363">
        <v>11181.641432341699</v>
      </c>
      <c r="M363">
        <v>33.952541590448199</v>
      </c>
      <c r="N363">
        <v>1.2313133543208299</v>
      </c>
      <c r="O363">
        <v>31.485249662956999</v>
      </c>
      <c r="P363">
        <v>124.264788732394</v>
      </c>
    </row>
    <row r="364" spans="1:17" x14ac:dyDescent="0.3">
      <c r="A364" t="s">
        <v>836</v>
      </c>
      <c r="B364" t="s">
        <v>837</v>
      </c>
      <c r="C364" t="s">
        <v>3113</v>
      </c>
      <c r="D364" t="s">
        <v>267</v>
      </c>
      <c r="E364">
        <v>17500.236549770001</v>
      </c>
      <c r="F364">
        <v>553.15</v>
      </c>
      <c r="G364">
        <v>-10.4209358666947</v>
      </c>
      <c r="H364">
        <v>-9.7172678801761201</v>
      </c>
      <c r="I364">
        <v>-19.661129817277502</v>
      </c>
      <c r="J364">
        <v>-2.1697694492901101</v>
      </c>
      <c r="K364">
        <v>640.17323418254296</v>
      </c>
      <c r="L364">
        <v>638.55613640479601</v>
      </c>
      <c r="M364">
        <v>23.2833480519134</v>
      </c>
      <c r="N364">
        <v>0.52791893275573898</v>
      </c>
      <c r="O364">
        <v>44.436409653800901</v>
      </c>
      <c r="P364">
        <v>9.9483204134366705</v>
      </c>
      <c r="Q364">
        <v>7.6956480671693001E-2</v>
      </c>
    </row>
    <row r="365" spans="1:17" x14ac:dyDescent="0.3">
      <c r="A365" t="s">
        <v>838</v>
      </c>
      <c r="B365" t="s">
        <v>839</v>
      </c>
      <c r="C365" t="s">
        <v>3107</v>
      </c>
      <c r="D365" t="s">
        <v>48</v>
      </c>
      <c r="E365">
        <v>17471.020386239899</v>
      </c>
      <c r="F365">
        <v>185.76</v>
      </c>
      <c r="G365">
        <v>-4.0706018837191102</v>
      </c>
      <c r="H365">
        <v>-9.7637807560223298</v>
      </c>
      <c r="I365">
        <v>-39.533078001090402</v>
      </c>
      <c r="J365">
        <v>-0.83375791551175604</v>
      </c>
      <c r="K365">
        <v>217.39160469206499</v>
      </c>
      <c r="L365">
        <v>226.50784779534499</v>
      </c>
      <c r="M365">
        <v>29.488401093882601</v>
      </c>
      <c r="N365">
        <v>0.99287642380644003</v>
      </c>
      <c r="O365">
        <v>89.276485788113703</v>
      </c>
      <c r="P365">
        <v>17.905426848619399</v>
      </c>
      <c r="Q365">
        <v>0.140317715465961</v>
      </c>
    </row>
    <row r="366" spans="1:17" x14ac:dyDescent="0.3">
      <c r="A366" t="s">
        <v>840</v>
      </c>
      <c r="B366" t="s">
        <v>841</v>
      </c>
      <c r="C366" t="s">
        <v>3109</v>
      </c>
      <c r="D366" t="s">
        <v>211</v>
      </c>
      <c r="E366">
        <v>17431.701223150001</v>
      </c>
      <c r="F366">
        <v>459.5</v>
      </c>
      <c r="G366">
        <v>-23.5315850261733</v>
      </c>
      <c r="H366">
        <v>-7.0001258249206204</v>
      </c>
      <c r="I366">
        <v>-11.7894450720846</v>
      </c>
      <c r="J366">
        <v>-0.31396361325993599</v>
      </c>
      <c r="K366">
        <v>515.04255147676997</v>
      </c>
      <c r="L366">
        <v>522.19040800073799</v>
      </c>
      <c r="M366">
        <v>24.247638636020401</v>
      </c>
      <c r="N366">
        <v>0.77496130982330302</v>
      </c>
      <c r="O366">
        <v>35.451577801958599</v>
      </c>
      <c r="P366">
        <v>12.954768928220201</v>
      </c>
      <c r="Q366">
        <v>6.2455828001582003E-2</v>
      </c>
    </row>
    <row r="367" spans="1:17" x14ac:dyDescent="0.3">
      <c r="A367" t="s">
        <v>842</v>
      </c>
      <c r="B367" t="s">
        <v>843</v>
      </c>
      <c r="C367" t="s">
        <v>3109</v>
      </c>
      <c r="D367" t="s">
        <v>819</v>
      </c>
      <c r="E367">
        <v>17418.411150734999</v>
      </c>
      <c r="F367">
        <v>963.65</v>
      </c>
      <c r="G367">
        <v>4.9877201402084896</v>
      </c>
      <c r="H367">
        <v>-1.5778598306971601</v>
      </c>
      <c r="I367">
        <v>27.162780321937401</v>
      </c>
      <c r="J367">
        <v>1.72028824510154</v>
      </c>
      <c r="K367">
        <v>950.21329556828698</v>
      </c>
      <c r="L367">
        <v>852.84061068892095</v>
      </c>
      <c r="M367">
        <v>60.883075740206699</v>
      </c>
      <c r="N367">
        <v>0.43675283074948001</v>
      </c>
      <c r="O367">
        <v>10.418720489804301</v>
      </c>
      <c r="P367">
        <v>60.061456689643698</v>
      </c>
      <c r="Q367">
        <v>0.196752522620568</v>
      </c>
    </row>
    <row r="368" spans="1:17" x14ac:dyDescent="0.3">
      <c r="A368" t="s">
        <v>844</v>
      </c>
      <c r="B368" t="s">
        <v>845</v>
      </c>
      <c r="C368" t="s">
        <v>3113</v>
      </c>
      <c r="D368" t="s">
        <v>267</v>
      </c>
      <c r="E368">
        <v>17416.75973958</v>
      </c>
      <c r="F368">
        <v>2193.3000000000002</v>
      </c>
      <c r="G368">
        <v>120.016447642553</v>
      </c>
      <c r="H368">
        <v>23.509664228207399</v>
      </c>
      <c r="I368">
        <v>19.313091449765398</v>
      </c>
      <c r="J368">
        <v>11.7996340829896</v>
      </c>
      <c r="K368">
        <v>1898.2621294379801</v>
      </c>
      <c r="L368">
        <v>1652.8548701355901</v>
      </c>
      <c r="M368">
        <v>70.6305784949312</v>
      </c>
      <c r="N368">
        <v>1.67561440862224</v>
      </c>
      <c r="O368">
        <v>22.372680435872802</v>
      </c>
      <c r="P368">
        <v>162.04301075268799</v>
      </c>
      <c r="Q368">
        <v>0.17238656891026599</v>
      </c>
    </row>
    <row r="369" spans="1:17" x14ac:dyDescent="0.3">
      <c r="A369" t="s">
        <v>846</v>
      </c>
      <c r="B369" t="s">
        <v>847</v>
      </c>
      <c r="C369" t="s">
        <v>3106</v>
      </c>
      <c r="D369" t="s">
        <v>273</v>
      </c>
      <c r="E369">
        <v>17402.856157499999</v>
      </c>
      <c r="F369">
        <v>2494.25</v>
      </c>
      <c r="G369">
        <v>56.616889918703698</v>
      </c>
      <c r="H369">
        <v>1.39969416098167</v>
      </c>
      <c r="I369">
        <v>56.408458350434003</v>
      </c>
      <c r="J369">
        <v>1.43732967425096</v>
      </c>
      <c r="K369">
        <v>2627.1375720385799</v>
      </c>
      <c r="L369">
        <v>2165.4522339391201</v>
      </c>
      <c r="M369">
        <v>28.633761770022499</v>
      </c>
      <c r="N369">
        <v>0.459361897299704</v>
      </c>
      <c r="O369">
        <v>19.274330961210701</v>
      </c>
      <c r="P369">
        <v>98.066386087508903</v>
      </c>
      <c r="Q369">
        <v>9.5530785296413998E-2</v>
      </c>
    </row>
    <row r="370" spans="1:17" x14ac:dyDescent="0.3">
      <c r="A370" t="s">
        <v>848</v>
      </c>
      <c r="B370" t="s">
        <v>849</v>
      </c>
      <c r="C370" t="s">
        <v>3115</v>
      </c>
      <c r="D370" t="s">
        <v>463</v>
      </c>
      <c r="E370">
        <v>17391.863783979999</v>
      </c>
      <c r="F370">
        <v>7329.7</v>
      </c>
      <c r="G370">
        <v>-9.6787626169033292</v>
      </c>
      <c r="H370">
        <v>-7.1721998800857296</v>
      </c>
      <c r="I370">
        <v>-3.0830729722527499</v>
      </c>
      <c r="J370">
        <v>-0.98421735831928703</v>
      </c>
      <c r="K370">
        <v>7973.7855021298601</v>
      </c>
      <c r="L370">
        <v>7627.2185059836202</v>
      </c>
      <c r="M370">
        <v>28.469944274222499</v>
      </c>
      <c r="N370">
        <v>0.263829040824061</v>
      </c>
      <c r="O370">
        <v>29.455502953736101</v>
      </c>
      <c r="P370">
        <v>33.592753253380899</v>
      </c>
      <c r="Q370">
        <v>-2.4071735707282001E-2</v>
      </c>
    </row>
    <row r="371" spans="1:17" x14ac:dyDescent="0.3">
      <c r="A371" t="s">
        <v>850</v>
      </c>
      <c r="B371" t="s">
        <v>851</v>
      </c>
      <c r="C371" t="s">
        <v>3104</v>
      </c>
      <c r="D371" t="s">
        <v>487</v>
      </c>
      <c r="E371">
        <v>17326.266162399999</v>
      </c>
      <c r="F371">
        <v>408.2</v>
      </c>
      <c r="G371">
        <v>-46.526815471853602</v>
      </c>
      <c r="H371">
        <v>-2.4274974610434299</v>
      </c>
      <c r="I371">
        <v>-1.09358712240107</v>
      </c>
      <c r="J371">
        <v>-0.81876463744572503</v>
      </c>
      <c r="K371">
        <v>445.43583544738499</v>
      </c>
      <c r="L371">
        <v>465.94652495192503</v>
      </c>
      <c r="M371">
        <v>26.6199691927701</v>
      </c>
      <c r="N371">
        <v>0.27310274789128902</v>
      </c>
      <c r="O371">
        <v>60.550741020601897</v>
      </c>
      <c r="P371">
        <v>34.152754042329398</v>
      </c>
      <c r="Q371">
        <v>3.3365461083623003E-2</v>
      </c>
    </row>
    <row r="372" spans="1:17" x14ac:dyDescent="0.3">
      <c r="A372" t="s">
        <v>852</v>
      </c>
      <c r="B372" t="s">
        <v>853</v>
      </c>
      <c r="C372" t="s">
        <v>3104</v>
      </c>
      <c r="D372" t="s">
        <v>24</v>
      </c>
      <c r="E372">
        <v>17275.440693600001</v>
      </c>
      <c r="F372">
        <v>214.65</v>
      </c>
      <c r="G372">
        <v>24.656470097471399</v>
      </c>
      <c r="H372">
        <v>2.6703340608613901</v>
      </c>
      <c r="I372">
        <v>6.3769842709065498</v>
      </c>
      <c r="J372">
        <v>3.07867823584861</v>
      </c>
      <c r="K372">
        <v>217.00158773815801</v>
      </c>
      <c r="L372">
        <v>200.231038391308</v>
      </c>
      <c r="M372">
        <v>41.097210870143201</v>
      </c>
      <c r="N372">
        <v>1.04886263529547</v>
      </c>
      <c r="O372">
        <v>11.716748194735599</v>
      </c>
      <c r="P372">
        <v>44.789207419898801</v>
      </c>
      <c r="Q372">
        <v>0.18711202054884901</v>
      </c>
    </row>
    <row r="373" spans="1:17" x14ac:dyDescent="0.3">
      <c r="A373" t="s">
        <v>854</v>
      </c>
      <c r="B373" t="s">
        <v>855</v>
      </c>
      <c r="C373" t="s">
        <v>3106</v>
      </c>
      <c r="D373" t="s">
        <v>856</v>
      </c>
      <c r="E373">
        <v>17238.816258160001</v>
      </c>
      <c r="F373">
        <v>2840.6</v>
      </c>
      <c r="G373">
        <v>87.654549077584406</v>
      </c>
      <c r="H373">
        <v>-1.4337077045947599</v>
      </c>
      <c r="I373">
        <v>54.519065483327999</v>
      </c>
      <c r="J373">
        <v>4.1695775083325701</v>
      </c>
      <c r="K373">
        <v>2676.5556013718601</v>
      </c>
      <c r="L373">
        <v>2128.9776246032402</v>
      </c>
      <c r="M373">
        <v>63.3010667258037</v>
      </c>
      <c r="N373">
        <v>0.61539370323145703</v>
      </c>
      <c r="O373">
        <v>6.9703583749911999</v>
      </c>
      <c r="P373">
        <v>131.772193211488</v>
      </c>
    </row>
    <row r="374" spans="1:17" x14ac:dyDescent="0.3">
      <c r="A374" t="s">
        <v>857</v>
      </c>
      <c r="B374" t="s">
        <v>858</v>
      </c>
      <c r="C374" t="s">
        <v>3107</v>
      </c>
      <c r="D374" t="s">
        <v>48</v>
      </c>
      <c r="E374">
        <v>17208.847964779899</v>
      </c>
      <c r="F374">
        <v>1470.9</v>
      </c>
      <c r="G374">
        <v>87.678154263834401</v>
      </c>
      <c r="H374">
        <v>-10.5842350985171</v>
      </c>
      <c r="I374">
        <v>24.830584506103701</v>
      </c>
      <c r="J374">
        <v>5.0959403795659997</v>
      </c>
      <c r="K374">
        <v>1572.89716349537</v>
      </c>
      <c r="L374">
        <v>1325.7428363229801</v>
      </c>
      <c r="M374">
        <v>41.186184368295898</v>
      </c>
      <c r="N374">
        <v>0.95990743188837702</v>
      </c>
      <c r="O374">
        <v>23.8697396152015</v>
      </c>
      <c r="P374">
        <v>142.24308300395199</v>
      </c>
      <c r="Q374">
        <v>0.196413656077219</v>
      </c>
    </row>
    <row r="375" spans="1:17" x14ac:dyDescent="0.3">
      <c r="A375" t="s">
        <v>859</v>
      </c>
      <c r="B375" t="s">
        <v>860</v>
      </c>
      <c r="C375" t="s">
        <v>3113</v>
      </c>
      <c r="D375" t="s">
        <v>554</v>
      </c>
      <c r="E375">
        <v>17138.350763474999</v>
      </c>
      <c r="F375">
        <v>1515.75</v>
      </c>
      <c r="G375">
        <v>-31.878094208999201</v>
      </c>
      <c r="H375">
        <v>-4.94891711827609</v>
      </c>
      <c r="I375">
        <v>-17.004478309966998</v>
      </c>
      <c r="J375">
        <v>2.3200013199389899</v>
      </c>
      <c r="K375">
        <v>1602.0934304965299</v>
      </c>
      <c r="L375">
        <v>1608.78438367283</v>
      </c>
      <c r="M375">
        <v>40.719161486478399</v>
      </c>
      <c r="N375">
        <v>0.286660802441775</v>
      </c>
      <c r="O375">
        <v>25.479135741382098</v>
      </c>
      <c r="P375">
        <v>15.679615355262101</v>
      </c>
    </row>
    <row r="376" spans="1:17" x14ac:dyDescent="0.3">
      <c r="A376" t="s">
        <v>861</v>
      </c>
      <c r="B376" t="s">
        <v>862</v>
      </c>
      <c r="C376" t="s">
        <v>3107</v>
      </c>
      <c r="D376" t="s">
        <v>48</v>
      </c>
      <c r="E376">
        <v>17074.28796066</v>
      </c>
      <c r="F376">
        <v>271.95</v>
      </c>
      <c r="G376">
        <v>47.660278550989503</v>
      </c>
      <c r="H376">
        <v>-4.3725884104973503</v>
      </c>
      <c r="I376">
        <v>-9.2328254475105904</v>
      </c>
      <c r="J376">
        <v>0.56246745696964695</v>
      </c>
      <c r="K376">
        <v>300.12273100009099</v>
      </c>
      <c r="L376">
        <v>278.74288159347498</v>
      </c>
      <c r="M376">
        <v>25.345905484084401</v>
      </c>
      <c r="N376">
        <v>1.0786008721507201</v>
      </c>
      <c r="O376">
        <v>34.031991174848301</v>
      </c>
      <c r="P376">
        <v>75.848690591658496</v>
      </c>
      <c r="Q376">
        <v>0.15327284842824901</v>
      </c>
    </row>
    <row r="377" spans="1:17" x14ac:dyDescent="0.3">
      <c r="A377" t="s">
        <v>863</v>
      </c>
      <c r="B377" t="s">
        <v>864</v>
      </c>
      <c r="C377" t="s">
        <v>3117</v>
      </c>
      <c r="D377" t="s">
        <v>134</v>
      </c>
      <c r="E377">
        <v>16987.406811249999</v>
      </c>
      <c r="F377">
        <v>1516.95</v>
      </c>
      <c r="G377">
        <v>61.6785742851647</v>
      </c>
      <c r="H377">
        <v>-6.2176268204582996</v>
      </c>
      <c r="I377">
        <v>-15.430255720207301</v>
      </c>
      <c r="J377">
        <v>-0.326398776274545</v>
      </c>
      <c r="K377">
        <v>1674.1970020952199</v>
      </c>
      <c r="L377">
        <v>1603.8747689740901</v>
      </c>
      <c r="M377">
        <v>32.3148717138479</v>
      </c>
      <c r="N377">
        <v>0.68142870591623395</v>
      </c>
      <c r="O377">
        <v>42.4439443272353</v>
      </c>
      <c r="P377">
        <v>80.382848606163193</v>
      </c>
      <c r="Q377">
        <v>6.9033016681543005E-2</v>
      </c>
    </row>
    <row r="378" spans="1:17" x14ac:dyDescent="0.3">
      <c r="A378" t="s">
        <v>865</v>
      </c>
      <c r="B378" t="s">
        <v>866</v>
      </c>
      <c r="C378" t="s">
        <v>3114</v>
      </c>
      <c r="D378" t="s">
        <v>114</v>
      </c>
      <c r="E378">
        <v>16947.807066540001</v>
      </c>
      <c r="F378">
        <v>928.9</v>
      </c>
      <c r="G378">
        <v>34.466262383629697</v>
      </c>
      <c r="H378">
        <v>-10.815889577498099</v>
      </c>
      <c r="I378">
        <v>-6.2132684027101197</v>
      </c>
      <c r="J378">
        <v>-3.1024514785500998</v>
      </c>
      <c r="K378">
        <v>1026.2615710114301</v>
      </c>
      <c r="L378">
        <v>929.81251283321001</v>
      </c>
      <c r="M378">
        <v>27.2501525684265</v>
      </c>
      <c r="N378">
        <v>0.56307244600602702</v>
      </c>
      <c r="O378">
        <v>41.457638066530301</v>
      </c>
      <c r="P378">
        <v>61.547826086956498</v>
      </c>
      <c r="Q378">
        <v>0.232152816230521</v>
      </c>
    </row>
    <row r="379" spans="1:17" x14ac:dyDescent="0.3">
      <c r="A379" t="s">
        <v>867</v>
      </c>
      <c r="B379" t="s">
        <v>868</v>
      </c>
      <c r="C379" t="s">
        <v>3113</v>
      </c>
      <c r="D379" t="s">
        <v>554</v>
      </c>
      <c r="E379">
        <v>16785.093113750001</v>
      </c>
      <c r="F379">
        <v>1097.5</v>
      </c>
      <c r="G379">
        <v>2.69896295092021</v>
      </c>
      <c r="H379">
        <v>-9.9928909349300401</v>
      </c>
      <c r="I379">
        <v>7.03356782507778E-2</v>
      </c>
      <c r="J379">
        <v>-0.40752956062561402</v>
      </c>
      <c r="K379">
        <v>1277.13316213905</v>
      </c>
      <c r="L379">
        <v>1269.27575746563</v>
      </c>
      <c r="M379">
        <v>18.6771201712072</v>
      </c>
      <c r="N379">
        <v>0.51984453430894595</v>
      </c>
      <c r="O379">
        <v>54.8974943052391</v>
      </c>
      <c r="P379">
        <v>32.030075187969899</v>
      </c>
      <c r="Q379">
        <v>7.6918112928247004E-2</v>
      </c>
    </row>
    <row r="380" spans="1:17" x14ac:dyDescent="0.3">
      <c r="A380" t="s">
        <v>869</v>
      </c>
      <c r="B380" t="s">
        <v>870</v>
      </c>
      <c r="C380" t="s">
        <v>3112</v>
      </c>
      <c r="D380" t="s">
        <v>40</v>
      </c>
      <c r="E380">
        <v>16727.62362482</v>
      </c>
      <c r="F380">
        <v>757.3</v>
      </c>
      <c r="G380">
        <v>-18.3079595092163</v>
      </c>
      <c r="H380">
        <v>-4.2671449434852704</v>
      </c>
      <c r="I380">
        <v>-21.439990220134799</v>
      </c>
      <c r="J380">
        <v>-3.0792812570831498</v>
      </c>
      <c r="K380">
        <v>852.84024396180303</v>
      </c>
      <c r="L380">
        <v>860.12286732522796</v>
      </c>
      <c r="M380">
        <v>16.6124872169379</v>
      </c>
      <c r="N380">
        <v>1.1304344798182899</v>
      </c>
      <c r="O380">
        <v>35.349267133236502</v>
      </c>
      <c r="P380">
        <v>6.4820022497187697</v>
      </c>
    </row>
    <row r="381" spans="1:17" x14ac:dyDescent="0.3">
      <c r="A381" t="s">
        <v>871</v>
      </c>
      <c r="B381" t="s">
        <v>872</v>
      </c>
      <c r="C381" t="s">
        <v>3104</v>
      </c>
      <c r="D381" t="s">
        <v>206</v>
      </c>
      <c r="E381">
        <v>16640.033224204999</v>
      </c>
      <c r="F381">
        <v>4008.65</v>
      </c>
      <c r="G381">
        <v>58.285113620716999</v>
      </c>
      <c r="H381">
        <v>-1.0315672840641299</v>
      </c>
      <c r="I381">
        <v>-2.09700876414685</v>
      </c>
      <c r="J381">
        <v>7.2655629097101704</v>
      </c>
      <c r="K381">
        <v>3959.6909979718198</v>
      </c>
      <c r="L381">
        <v>3617.4537523776098</v>
      </c>
      <c r="M381">
        <v>54.7691735511563</v>
      </c>
      <c r="N381">
        <v>0.61083856832980299</v>
      </c>
      <c r="O381">
        <v>9.3136093198458294</v>
      </c>
      <c r="P381">
        <v>82.112029801926198</v>
      </c>
      <c r="Q381">
        <v>0.266559427296162</v>
      </c>
    </row>
    <row r="382" spans="1:17" x14ac:dyDescent="0.3">
      <c r="A382" t="s">
        <v>873</v>
      </c>
      <c r="B382" t="s">
        <v>874</v>
      </c>
      <c r="C382" t="s">
        <v>3120</v>
      </c>
      <c r="D382" t="s">
        <v>568</v>
      </c>
      <c r="E382">
        <v>16550.5235808</v>
      </c>
      <c r="F382">
        <v>528</v>
      </c>
      <c r="G382">
        <v>9.4362160826186106</v>
      </c>
      <c r="H382">
        <v>5.7846412693484597</v>
      </c>
      <c r="I382">
        <v>-15.378723652453401</v>
      </c>
      <c r="J382">
        <v>5.5460969314967903</v>
      </c>
      <c r="K382">
        <v>548.33107473345297</v>
      </c>
      <c r="L382">
        <v>572.94521409675895</v>
      </c>
      <c r="M382">
        <v>53.5937975345391</v>
      </c>
      <c r="N382">
        <v>3.3384107610666001</v>
      </c>
      <c r="O382">
        <v>48.153409090909001</v>
      </c>
      <c r="P382">
        <v>27.8450363196125</v>
      </c>
      <c r="Q382">
        <v>0.13816893982408801</v>
      </c>
    </row>
    <row r="383" spans="1:17" hidden="1" x14ac:dyDescent="0.3">
      <c r="A383" t="s">
        <v>875</v>
      </c>
      <c r="B383" t="s">
        <v>876</v>
      </c>
      <c r="C383" t="s">
        <v>3119</v>
      </c>
      <c r="D383" t="s">
        <v>490</v>
      </c>
      <c r="E383">
        <v>16537.281924389899</v>
      </c>
      <c r="F383">
        <v>3631.35</v>
      </c>
      <c r="G383">
        <v>27.899490087906901</v>
      </c>
      <c r="H383">
        <v>-0.74514368839198497</v>
      </c>
      <c r="I383">
        <v>38.103656857540699</v>
      </c>
      <c r="J383">
        <v>4.0286099988248898E-2</v>
      </c>
      <c r="K383">
        <v>3800.2458938671798</v>
      </c>
      <c r="L383">
        <v>3228.50604794418</v>
      </c>
      <c r="M383">
        <v>30.6439302298927</v>
      </c>
      <c r="N383">
        <v>0.67748894995820197</v>
      </c>
      <c r="O383">
        <v>28.712462307406302</v>
      </c>
      <c r="P383">
        <v>60.1830613145125</v>
      </c>
      <c r="Q383">
        <v>5.5163622275974003E-2</v>
      </c>
    </row>
    <row r="384" spans="1:17" x14ac:dyDescent="0.3">
      <c r="A384" t="s">
        <v>877</v>
      </c>
      <c r="B384" t="s">
        <v>878</v>
      </c>
      <c r="C384" t="s">
        <v>3109</v>
      </c>
      <c r="D384" t="s">
        <v>211</v>
      </c>
      <c r="E384">
        <v>16530.949053600001</v>
      </c>
      <c r="F384">
        <v>1398</v>
      </c>
      <c r="G384">
        <v>-7.9219869832673204</v>
      </c>
      <c r="H384">
        <v>-12.8522478195184</v>
      </c>
      <c r="I384">
        <v>-26.303398540139298</v>
      </c>
      <c r="J384">
        <v>-1.14465048824849</v>
      </c>
      <c r="K384">
        <v>1677.30455487637</v>
      </c>
      <c r="L384">
        <v>1768.5739190430299</v>
      </c>
      <c r="M384">
        <v>16.397464841373001</v>
      </c>
      <c r="N384">
        <v>0.74670762091017495</v>
      </c>
      <c r="O384">
        <v>73.701716738197405</v>
      </c>
      <c r="P384">
        <v>13.474025974025899</v>
      </c>
      <c r="Q384">
        <v>0.13682636763164399</v>
      </c>
    </row>
    <row r="385" spans="1:17" x14ac:dyDescent="0.3">
      <c r="A385" t="s">
        <v>879</v>
      </c>
      <c r="B385" t="s">
        <v>880</v>
      </c>
      <c r="C385" t="s">
        <v>3104</v>
      </c>
      <c r="D385" t="s">
        <v>206</v>
      </c>
      <c r="E385">
        <v>16518.8355160299</v>
      </c>
      <c r="F385">
        <v>1282.5</v>
      </c>
      <c r="G385">
        <v>44.242140003875299</v>
      </c>
      <c r="H385">
        <v>4.9671398889173002</v>
      </c>
      <c r="I385">
        <v>35.509088702312702</v>
      </c>
      <c r="J385">
        <v>0.58612254577330303</v>
      </c>
      <c r="K385">
        <v>1250.51392351145</v>
      </c>
      <c r="L385">
        <v>1077.7240828936399</v>
      </c>
      <c r="M385">
        <v>49.957766540268899</v>
      </c>
      <c r="N385">
        <v>0.66460580905102795</v>
      </c>
      <c r="O385">
        <v>9.1617933723196803</v>
      </c>
      <c r="P385">
        <v>65.419837482264896</v>
      </c>
      <c r="Q385">
        <v>1.4589716475317E-2</v>
      </c>
    </row>
    <row r="386" spans="1:17" x14ac:dyDescent="0.3">
      <c r="A386" t="s">
        <v>881</v>
      </c>
      <c r="B386" t="s">
        <v>882</v>
      </c>
      <c r="C386" t="s">
        <v>3112</v>
      </c>
      <c r="D386" t="s">
        <v>603</v>
      </c>
      <c r="E386">
        <v>16471.4468887</v>
      </c>
      <c r="F386">
        <v>1281.55</v>
      </c>
      <c r="G386">
        <v>-37.542690386488701</v>
      </c>
      <c r="H386">
        <v>-6.3869318437394504</v>
      </c>
      <c r="I386">
        <v>-9.5053463677731997</v>
      </c>
      <c r="J386">
        <v>-2.44864993279253</v>
      </c>
      <c r="K386">
        <v>1378.8168926558501</v>
      </c>
      <c r="L386">
        <v>1442.29367285333</v>
      </c>
      <c r="M386">
        <v>17.2195017268015</v>
      </c>
      <c r="N386">
        <v>0.75370615277782205</v>
      </c>
      <c r="O386">
        <v>34.544106745737501</v>
      </c>
      <c r="P386">
        <v>0.98896769109535398</v>
      </c>
      <c r="Q386">
        <v>-0.15208522485088799</v>
      </c>
    </row>
    <row r="387" spans="1:17" hidden="1" x14ac:dyDescent="0.3">
      <c r="A387" t="s">
        <v>883</v>
      </c>
      <c r="B387" t="s">
        <v>884</v>
      </c>
      <c r="C387" t="s">
        <v>3116</v>
      </c>
      <c r="D387" t="s">
        <v>885</v>
      </c>
      <c r="E387">
        <v>16294.74297062</v>
      </c>
      <c r="F387">
        <v>1524.35</v>
      </c>
      <c r="G387">
        <v>-9.6333722286026102</v>
      </c>
      <c r="H387">
        <v>-3.8311775515450601</v>
      </c>
      <c r="I387">
        <v>3.9627222580579402</v>
      </c>
      <c r="J387">
        <v>-4.0138147213086297</v>
      </c>
      <c r="K387">
        <v>1663.6571984484999</v>
      </c>
      <c r="M387">
        <v>33.330012050588401</v>
      </c>
      <c r="N387">
        <v>1.6124460738294</v>
      </c>
      <c r="O387">
        <v>31.269065503329202</v>
      </c>
      <c r="P387">
        <v>23.764868266147001</v>
      </c>
    </row>
    <row r="388" spans="1:17" x14ac:dyDescent="0.3">
      <c r="A388" t="s">
        <v>886</v>
      </c>
      <c r="B388" t="s">
        <v>887</v>
      </c>
      <c r="C388" t="s">
        <v>3103</v>
      </c>
      <c r="D388" t="s">
        <v>21</v>
      </c>
      <c r="E388">
        <v>16190.974291050001</v>
      </c>
      <c r="F388">
        <v>702.6</v>
      </c>
      <c r="G388">
        <v>9.5437529892218897</v>
      </c>
      <c r="H388">
        <v>6.7236449941898</v>
      </c>
      <c r="I388">
        <v>12.4023982250296</v>
      </c>
      <c r="J388">
        <v>1.37816601384252</v>
      </c>
      <c r="K388">
        <v>713.87111120079703</v>
      </c>
      <c r="L388">
        <v>669.31954195056005</v>
      </c>
      <c r="M388">
        <v>51.704982873434197</v>
      </c>
      <c r="N388">
        <v>0.67456537987272003</v>
      </c>
      <c r="O388">
        <v>19.484770851124299</v>
      </c>
      <c r="P388">
        <v>36.692607003890998</v>
      </c>
      <c r="Q388">
        <v>5.2024415019613003E-2</v>
      </c>
    </row>
    <row r="389" spans="1:17" x14ac:dyDescent="0.3">
      <c r="A389" t="s">
        <v>888</v>
      </c>
      <c r="B389" t="s">
        <v>889</v>
      </c>
      <c r="C389" t="s">
        <v>3118</v>
      </c>
      <c r="D389" t="s">
        <v>490</v>
      </c>
      <c r="E389">
        <v>16178.3329524</v>
      </c>
      <c r="F389">
        <v>3262.45</v>
      </c>
      <c r="G389">
        <v>-25.988035458829899</v>
      </c>
      <c r="H389">
        <v>4.3767160925981798</v>
      </c>
      <c r="I389">
        <v>-7.21547440955736</v>
      </c>
      <c r="J389">
        <v>3.0501802327090202</v>
      </c>
      <c r="K389">
        <v>3367.0565415881701</v>
      </c>
      <c r="L389">
        <v>3453.6815928088599</v>
      </c>
      <c r="M389">
        <v>40.121743496058201</v>
      </c>
      <c r="N389">
        <v>0.65220988511828304</v>
      </c>
      <c r="O389">
        <v>21.9773483118515</v>
      </c>
      <c r="P389">
        <v>13.439037535422999</v>
      </c>
      <c r="Q389">
        <v>-4.8965443815485003E-2</v>
      </c>
    </row>
    <row r="390" spans="1:17" x14ac:dyDescent="0.3">
      <c r="A390" t="s">
        <v>890</v>
      </c>
      <c r="B390" t="s">
        <v>891</v>
      </c>
      <c r="C390" t="s">
        <v>3118</v>
      </c>
      <c r="D390" t="s">
        <v>421</v>
      </c>
      <c r="E390">
        <v>16152.129708750001</v>
      </c>
      <c r="F390">
        <v>1279.5</v>
      </c>
      <c r="G390">
        <v>93.975591516178497</v>
      </c>
      <c r="H390">
        <v>30.157149994206598</v>
      </c>
      <c r="I390">
        <v>128.44427445487401</v>
      </c>
      <c r="J390">
        <v>1.1712532003284399</v>
      </c>
      <c r="K390">
        <v>1147.45491307001</v>
      </c>
      <c r="L390">
        <v>886.53169060484902</v>
      </c>
      <c r="M390">
        <v>54.2848594678414</v>
      </c>
      <c r="N390">
        <v>0.74729945665211905</v>
      </c>
      <c r="O390">
        <v>9.7264556467370191</v>
      </c>
      <c r="P390">
        <v>184.333333333333</v>
      </c>
      <c r="Q390">
        <v>0.12662308705314901</v>
      </c>
    </row>
    <row r="391" spans="1:17" x14ac:dyDescent="0.3">
      <c r="A391" t="s">
        <v>892</v>
      </c>
      <c r="B391" t="s">
        <v>893</v>
      </c>
      <c r="C391" t="s">
        <v>3113</v>
      </c>
      <c r="D391" t="s">
        <v>267</v>
      </c>
      <c r="E391">
        <v>16129.353644999999</v>
      </c>
      <c r="F391">
        <v>15098.15</v>
      </c>
      <c r="G391">
        <v>0.88366694878462204</v>
      </c>
      <c r="H391">
        <v>0.103667529161525</v>
      </c>
      <c r="I391">
        <v>-16.157062714210099</v>
      </c>
      <c r="J391">
        <v>0.45755344495288103</v>
      </c>
      <c r="K391">
        <v>16169.8715893189</v>
      </c>
      <c r="L391">
        <v>15646.544477543801</v>
      </c>
      <c r="M391">
        <v>22.200287974157899</v>
      </c>
      <c r="N391">
        <v>0.83605947088568699</v>
      </c>
      <c r="O391">
        <v>27.167566887333798</v>
      </c>
      <c r="P391">
        <v>16.848797702981901</v>
      </c>
      <c r="Q391">
        <v>6.1377589588447003E-2</v>
      </c>
    </row>
    <row r="392" spans="1:17" x14ac:dyDescent="0.3">
      <c r="A392" t="s">
        <v>894</v>
      </c>
      <c r="B392" t="s">
        <v>895</v>
      </c>
      <c r="C392" t="s">
        <v>3113</v>
      </c>
      <c r="D392" t="s">
        <v>129</v>
      </c>
      <c r="E392">
        <v>16014.00972772</v>
      </c>
      <c r="F392">
        <v>1768.9</v>
      </c>
      <c r="G392">
        <v>107.49657907137799</v>
      </c>
      <c r="H392">
        <v>-1.6363032049636801</v>
      </c>
      <c r="I392">
        <v>79.643188005221802</v>
      </c>
      <c r="J392">
        <v>5.4454304966502196</v>
      </c>
      <c r="K392">
        <v>1756.09943848292</v>
      </c>
      <c r="L392">
        <v>1384.10200412734</v>
      </c>
      <c r="M392">
        <v>47.905436949563097</v>
      </c>
      <c r="N392">
        <v>0.56295766145199899</v>
      </c>
      <c r="O392">
        <v>12.9345921193962</v>
      </c>
      <c r="P392">
        <v>157.08887435506099</v>
      </c>
      <c r="Q392">
        <v>0.205804315961297</v>
      </c>
    </row>
    <row r="393" spans="1:17" x14ac:dyDescent="0.3">
      <c r="A393" t="s">
        <v>896</v>
      </c>
      <c r="B393" t="s">
        <v>897</v>
      </c>
      <c r="C393" t="s">
        <v>3108</v>
      </c>
      <c r="D393" t="s">
        <v>247</v>
      </c>
      <c r="E393">
        <v>15982.25376</v>
      </c>
      <c r="F393">
        <v>1573.8</v>
      </c>
      <c r="G393">
        <v>25.936872640607</v>
      </c>
      <c r="H393">
        <v>17.2080753549862</v>
      </c>
      <c r="I393">
        <v>14.874442654208</v>
      </c>
      <c r="J393">
        <v>-0.62858019932751497</v>
      </c>
      <c r="K393">
        <v>1463.69369890503</v>
      </c>
      <c r="L393">
        <v>1308.61389175058</v>
      </c>
      <c r="M393">
        <v>50.576572705284804</v>
      </c>
      <c r="N393">
        <v>0.87235158580038796</v>
      </c>
      <c r="O393">
        <v>7.30715465751683</v>
      </c>
      <c r="P393">
        <v>47.221702525724901</v>
      </c>
      <c r="Q393">
        <v>0.156413949198004</v>
      </c>
    </row>
    <row r="394" spans="1:17" x14ac:dyDescent="0.3">
      <c r="A394" t="s">
        <v>898</v>
      </c>
      <c r="B394" t="s">
        <v>899</v>
      </c>
      <c r="C394" t="s">
        <v>3109</v>
      </c>
      <c r="D394" t="s">
        <v>211</v>
      </c>
      <c r="E394">
        <v>15928.467728775</v>
      </c>
      <c r="F394">
        <v>655.25</v>
      </c>
      <c r="G394">
        <v>-2.7916512591059299</v>
      </c>
      <c r="H394">
        <v>-3.45380473583629</v>
      </c>
      <c r="I394">
        <v>5.8019471389419</v>
      </c>
      <c r="J394">
        <v>1.02875754250244</v>
      </c>
      <c r="K394">
        <v>698.35387293444296</v>
      </c>
      <c r="L394">
        <v>649.55050309500905</v>
      </c>
      <c r="M394">
        <v>31.852057604505099</v>
      </c>
      <c r="N394">
        <v>0.239980926723074</v>
      </c>
      <c r="O394">
        <v>27.272033574971299</v>
      </c>
      <c r="P394">
        <v>30.645000498454699</v>
      </c>
      <c r="Q394">
        <v>2.3718599214267999E-2</v>
      </c>
    </row>
    <row r="395" spans="1:17" x14ac:dyDescent="0.3">
      <c r="A395" t="s">
        <v>900</v>
      </c>
      <c r="B395" t="s">
        <v>901</v>
      </c>
      <c r="C395" t="s">
        <v>3104</v>
      </c>
      <c r="D395" t="s">
        <v>565</v>
      </c>
      <c r="E395">
        <v>15861.8485332</v>
      </c>
      <c r="F395">
        <v>317.39999999999998</v>
      </c>
      <c r="G395">
        <v>-9.9671134911936807</v>
      </c>
      <c r="H395">
        <v>-12.018131916097101</v>
      </c>
      <c r="I395">
        <v>2.9917918921645801</v>
      </c>
      <c r="J395">
        <v>-0.55989671511970696</v>
      </c>
      <c r="K395">
        <v>341.12814716544</v>
      </c>
      <c r="L395">
        <v>330.06245486849201</v>
      </c>
      <c r="M395">
        <v>27.930798221563901</v>
      </c>
      <c r="N395">
        <v>0.30714519382692601</v>
      </c>
      <c r="O395">
        <v>26.543793320730899</v>
      </c>
      <c r="P395">
        <v>12.733084709643</v>
      </c>
      <c r="Q395">
        <v>-1.7410668653518001E-2</v>
      </c>
    </row>
    <row r="396" spans="1:17" x14ac:dyDescent="0.3">
      <c r="A396" t="s">
        <v>902</v>
      </c>
      <c r="B396" t="s">
        <v>903</v>
      </c>
      <c r="C396" t="s">
        <v>3113</v>
      </c>
      <c r="D396" t="s">
        <v>311</v>
      </c>
      <c r="E396">
        <v>15827.077079999999</v>
      </c>
      <c r="F396">
        <v>1381.65</v>
      </c>
      <c r="G396">
        <v>55.964481313238402</v>
      </c>
      <c r="H396">
        <v>-17.203807782127399</v>
      </c>
      <c r="I396">
        <v>10.2271705538395</v>
      </c>
      <c r="J396">
        <v>-0.66047250960463399</v>
      </c>
      <c r="K396">
        <v>1628.4434158403301</v>
      </c>
      <c r="L396">
        <v>1509.6707392286401</v>
      </c>
      <c r="M396">
        <v>28.470255027385701</v>
      </c>
      <c r="N396">
        <v>0.36304286513019102</v>
      </c>
      <c r="O396">
        <v>105.102594723699</v>
      </c>
      <c r="P396">
        <v>105.159997030217</v>
      </c>
      <c r="Q396">
        <v>0.161194514639172</v>
      </c>
    </row>
    <row r="397" spans="1:17" hidden="1" x14ac:dyDescent="0.3">
      <c r="A397" t="s">
        <v>904</v>
      </c>
      <c r="B397" t="s">
        <v>905</v>
      </c>
      <c r="C397" t="s">
        <v>3119</v>
      </c>
      <c r="D397" t="s">
        <v>603</v>
      </c>
      <c r="E397">
        <v>15820.047140299999</v>
      </c>
      <c r="F397">
        <v>635.5</v>
      </c>
      <c r="G397">
        <v>-44.786973975081501</v>
      </c>
      <c r="H397">
        <v>-10.032585921189501</v>
      </c>
      <c r="I397">
        <v>-26.659871760618</v>
      </c>
      <c r="J397">
        <v>-2.71413361515223</v>
      </c>
      <c r="K397">
        <v>762.18923712104697</v>
      </c>
      <c r="L397">
        <v>815.05276034997905</v>
      </c>
      <c r="M397">
        <v>10.1981955591231</v>
      </c>
      <c r="N397">
        <v>1.37633592269648</v>
      </c>
      <c r="O397">
        <v>49.331235247836297</v>
      </c>
      <c r="P397">
        <v>1.0976773783009699</v>
      </c>
      <c r="Q397">
        <v>-0.21464747482694199</v>
      </c>
    </row>
    <row r="398" spans="1:17" x14ac:dyDescent="0.3">
      <c r="A398" t="s">
        <v>906</v>
      </c>
      <c r="B398" t="s">
        <v>907</v>
      </c>
      <c r="C398" t="s">
        <v>3113</v>
      </c>
      <c r="D398" t="s">
        <v>470</v>
      </c>
      <c r="E398">
        <v>15810.28655085</v>
      </c>
      <c r="F398">
        <v>255.7</v>
      </c>
      <c r="G398">
        <v>7.2585191131403599</v>
      </c>
      <c r="H398">
        <v>-14.6488732921215</v>
      </c>
      <c r="I398">
        <v>-19.8349306871925</v>
      </c>
      <c r="J398">
        <v>0.51093500587204899</v>
      </c>
      <c r="K398">
        <v>291.46898156160398</v>
      </c>
      <c r="L398">
        <v>280.70067695340799</v>
      </c>
      <c r="M398">
        <v>16.9985088675319</v>
      </c>
      <c r="N398">
        <v>0.36422111219060799</v>
      </c>
      <c r="O398">
        <v>39.186546734454403</v>
      </c>
      <c r="P398">
        <v>29.141414141414099</v>
      </c>
      <c r="Q398">
        <v>1.8788137870982002E-2</v>
      </c>
    </row>
    <row r="399" spans="1:17" x14ac:dyDescent="0.3">
      <c r="A399" t="s">
        <v>908</v>
      </c>
      <c r="B399" t="s">
        <v>909</v>
      </c>
      <c r="C399" t="s">
        <v>3103</v>
      </c>
      <c r="D399" t="s">
        <v>21</v>
      </c>
      <c r="E399">
        <v>15788.3418004</v>
      </c>
      <c r="F399">
        <v>2801</v>
      </c>
      <c r="G399">
        <v>228.61373220311901</v>
      </c>
      <c r="H399">
        <v>2.1717349874330498</v>
      </c>
      <c r="I399">
        <v>32.625029762986202</v>
      </c>
      <c r="J399">
        <v>6.98652157692832</v>
      </c>
      <c r="K399">
        <v>2645.2635151272898</v>
      </c>
      <c r="L399">
        <v>2189.6767052628902</v>
      </c>
      <c r="M399">
        <v>58.588502820193597</v>
      </c>
      <c r="N399">
        <v>1.2576109214214299</v>
      </c>
      <c r="O399">
        <v>6.3905747947161604</v>
      </c>
      <c r="P399">
        <v>248.383084577114</v>
      </c>
    </row>
    <row r="400" spans="1:17" x14ac:dyDescent="0.3">
      <c r="A400" t="s">
        <v>910</v>
      </c>
      <c r="B400" t="s">
        <v>911</v>
      </c>
      <c r="C400" t="s">
        <v>3108</v>
      </c>
      <c r="D400" t="s">
        <v>51</v>
      </c>
      <c r="E400">
        <v>15763.625</v>
      </c>
      <c r="F400">
        <v>6305.45</v>
      </c>
      <c r="G400">
        <v>16.656612310040401</v>
      </c>
      <c r="H400">
        <v>-7.3129251822604298</v>
      </c>
      <c r="I400">
        <v>5.39543402007991</v>
      </c>
      <c r="J400">
        <v>-7.5280193906844302</v>
      </c>
      <c r="K400">
        <v>7156.9661750220803</v>
      </c>
      <c r="L400">
        <v>6426.1561793657002</v>
      </c>
      <c r="M400">
        <v>22.0762597103571</v>
      </c>
      <c r="N400">
        <v>0.39642149941396498</v>
      </c>
      <c r="O400">
        <v>29.0788127730772</v>
      </c>
      <c r="P400">
        <v>37.054143934618601</v>
      </c>
      <c r="Q400">
        <v>7.8156063189444999E-2</v>
      </c>
    </row>
    <row r="401" spans="1:17" x14ac:dyDescent="0.3">
      <c r="A401" t="s">
        <v>912</v>
      </c>
      <c r="B401" t="s">
        <v>913</v>
      </c>
      <c r="C401" t="s">
        <v>568</v>
      </c>
      <c r="D401" t="s">
        <v>568</v>
      </c>
      <c r="E401">
        <v>15730.5597625799</v>
      </c>
      <c r="F401">
        <v>31.87</v>
      </c>
      <c r="G401">
        <v>-32.585381179514599</v>
      </c>
      <c r="H401">
        <v>-3.4786172004531801</v>
      </c>
      <c r="I401">
        <v>-20.104854863912198</v>
      </c>
      <c r="J401">
        <v>1.0284429061199101</v>
      </c>
      <c r="K401">
        <v>34.483574191233501</v>
      </c>
      <c r="L401">
        <v>36.799441772227802</v>
      </c>
      <c r="M401">
        <v>25.608217146156999</v>
      </c>
      <c r="N401">
        <v>0.727333172792899</v>
      </c>
      <c r="O401">
        <v>65.986821462190093</v>
      </c>
      <c r="P401">
        <v>1.75606641123882</v>
      </c>
      <c r="Q401">
        <v>-8.5897937657083007E-2</v>
      </c>
    </row>
    <row r="402" spans="1:17" x14ac:dyDescent="0.3">
      <c r="A402" t="s">
        <v>914</v>
      </c>
      <c r="B402" t="s">
        <v>915</v>
      </c>
      <c r="C402" t="s">
        <v>3116</v>
      </c>
      <c r="D402" t="s">
        <v>717</v>
      </c>
      <c r="E402">
        <v>15714.800311700001</v>
      </c>
      <c r="F402">
        <v>381.95</v>
      </c>
      <c r="G402">
        <v>27.591594918587599</v>
      </c>
      <c r="H402">
        <v>7.3292274413123097</v>
      </c>
      <c r="I402">
        <v>16.315652818668401</v>
      </c>
      <c r="J402">
        <v>-1.03120448224719</v>
      </c>
      <c r="K402">
        <v>389.33916364089401</v>
      </c>
      <c r="L402">
        <v>360.42408237109601</v>
      </c>
      <c r="M402">
        <v>38.318580783480201</v>
      </c>
      <c r="N402">
        <v>0.63922441568742805</v>
      </c>
      <c r="O402">
        <v>24.2047388401623</v>
      </c>
      <c r="P402">
        <v>48.214978657353498</v>
      </c>
      <c r="Q402">
        <v>0.20684784414679599</v>
      </c>
    </row>
    <row r="403" spans="1:17" x14ac:dyDescent="0.3">
      <c r="A403" t="s">
        <v>916</v>
      </c>
      <c r="B403" t="s">
        <v>917</v>
      </c>
      <c r="C403" t="s">
        <v>3115</v>
      </c>
      <c r="D403" t="s">
        <v>717</v>
      </c>
      <c r="E403">
        <v>15571.689860265</v>
      </c>
      <c r="F403">
        <v>3314.85</v>
      </c>
      <c r="G403">
        <v>19.903294053914198</v>
      </c>
      <c r="H403">
        <v>13.0114781643681</v>
      </c>
      <c r="I403">
        <v>37.784047721591399</v>
      </c>
      <c r="J403">
        <v>-3.00881519372613</v>
      </c>
      <c r="K403">
        <v>3002.8460098799301</v>
      </c>
      <c r="L403">
        <v>2634.7981975046901</v>
      </c>
      <c r="M403">
        <v>60.911367449157602</v>
      </c>
      <c r="N403">
        <v>1.1024709322267601</v>
      </c>
      <c r="O403">
        <v>3.86593661854985</v>
      </c>
      <c r="P403">
        <v>56.804635761589402</v>
      </c>
      <c r="Q403">
        <v>8.8298984781280995E-2</v>
      </c>
    </row>
    <row r="404" spans="1:17" x14ac:dyDescent="0.3">
      <c r="A404" t="s">
        <v>918</v>
      </c>
      <c r="B404" t="s">
        <v>919</v>
      </c>
      <c r="C404" t="s">
        <v>3112</v>
      </c>
      <c r="D404" t="s">
        <v>920</v>
      </c>
      <c r="E404">
        <v>15547.665840199999</v>
      </c>
      <c r="F404">
        <v>699.8</v>
      </c>
      <c r="G404">
        <v>-3.0191372691384402</v>
      </c>
      <c r="H404">
        <v>-12.1334121998726</v>
      </c>
      <c r="I404">
        <v>1.2425730914953701</v>
      </c>
      <c r="J404">
        <v>-1.47659861244043</v>
      </c>
      <c r="K404">
        <v>819.85203754321196</v>
      </c>
      <c r="L404">
        <v>756.57799235053596</v>
      </c>
      <c r="M404">
        <v>6.0326994509126299</v>
      </c>
      <c r="N404">
        <v>0.805231712864375</v>
      </c>
      <c r="O404">
        <v>33.609602743640998</v>
      </c>
      <c r="P404">
        <v>12.4899533837003</v>
      </c>
      <c r="Q404">
        <v>-1.7292798324202E-2</v>
      </c>
    </row>
    <row r="405" spans="1:17" hidden="1" x14ac:dyDescent="0.3">
      <c r="A405" t="s">
        <v>921</v>
      </c>
      <c r="B405" t="s">
        <v>922</v>
      </c>
      <c r="C405" t="s">
        <v>3119</v>
      </c>
      <c r="D405" t="s">
        <v>728</v>
      </c>
      <c r="E405">
        <v>15502.9956089399</v>
      </c>
      <c r="F405">
        <v>845.18</v>
      </c>
      <c r="G405">
        <v>0.87604539296454198</v>
      </c>
      <c r="H405">
        <v>2.3643092347244301</v>
      </c>
      <c r="I405">
        <v>2.4176204043127298</v>
      </c>
      <c r="J405">
        <v>1.54356838101393</v>
      </c>
      <c r="K405">
        <v>873.97137778938497</v>
      </c>
      <c r="L405">
        <v>838.61040016966399</v>
      </c>
      <c r="M405">
        <v>63.673105172010501</v>
      </c>
      <c r="N405">
        <v>0.90667506415619303</v>
      </c>
      <c r="O405">
        <v>11.088762157173599</v>
      </c>
      <c r="P405">
        <v>20.6348753229328</v>
      </c>
      <c r="Q405">
        <v>-2.790653939747E-3</v>
      </c>
    </row>
    <row r="406" spans="1:17" x14ac:dyDescent="0.3">
      <c r="A406" t="s">
        <v>923</v>
      </c>
      <c r="B406" t="s">
        <v>924</v>
      </c>
      <c r="C406" t="s">
        <v>3113</v>
      </c>
      <c r="D406" t="s">
        <v>819</v>
      </c>
      <c r="E406">
        <v>15498.208897500001</v>
      </c>
      <c r="F406">
        <v>3721.55</v>
      </c>
      <c r="G406">
        <v>33.660693745801403</v>
      </c>
      <c r="H406">
        <v>-3.4613076762018502</v>
      </c>
      <c r="I406">
        <v>-14.557940537099</v>
      </c>
      <c r="J406">
        <v>-2.8522775818618</v>
      </c>
      <c r="K406">
        <v>3904.7998523901701</v>
      </c>
      <c r="L406">
        <v>3701.5296529464499</v>
      </c>
      <c r="M406">
        <v>32.697355198893803</v>
      </c>
      <c r="N406">
        <v>1.1477922439124399</v>
      </c>
      <c r="O406">
        <v>47.465437788018399</v>
      </c>
      <c r="P406">
        <v>63.498374483788702</v>
      </c>
      <c r="Q406">
        <v>0.106873757994587</v>
      </c>
    </row>
    <row r="407" spans="1:17" x14ac:dyDescent="0.3">
      <c r="A407" t="s">
        <v>925</v>
      </c>
      <c r="B407" t="s">
        <v>926</v>
      </c>
      <c r="C407" t="s">
        <v>3104</v>
      </c>
      <c r="D407" t="s">
        <v>137</v>
      </c>
      <c r="E407">
        <v>15477.686204022</v>
      </c>
      <c r="F407">
        <v>59.22</v>
      </c>
      <c r="G407">
        <v>130.63755731242799</v>
      </c>
      <c r="H407">
        <v>8.6465889758177408</v>
      </c>
      <c r="I407">
        <v>-6.4021387252580997</v>
      </c>
      <c r="J407">
        <v>2.2855927845525201</v>
      </c>
      <c r="K407">
        <v>62.139024945445101</v>
      </c>
      <c r="L407">
        <v>57.061765695136799</v>
      </c>
      <c r="M407">
        <v>46.618275580004997</v>
      </c>
      <c r="N407">
        <v>1.28872188071673</v>
      </c>
      <c r="O407">
        <v>54.339750084430896</v>
      </c>
      <c r="P407">
        <v>150.93220338982999</v>
      </c>
      <c r="Q407">
        <v>0.14138226240783699</v>
      </c>
    </row>
    <row r="408" spans="1:17" x14ac:dyDescent="0.3">
      <c r="A408" t="s">
        <v>927</v>
      </c>
      <c r="B408" t="s">
        <v>928</v>
      </c>
      <c r="C408" t="s">
        <v>3118</v>
      </c>
      <c r="D408" t="s">
        <v>490</v>
      </c>
      <c r="E408">
        <v>15428.81928</v>
      </c>
      <c r="F408">
        <v>425.6</v>
      </c>
      <c r="G408">
        <v>-34.569670960412203</v>
      </c>
      <c r="H408">
        <v>-11.441724234206299</v>
      </c>
      <c r="I408">
        <v>-35.629135294891697</v>
      </c>
      <c r="J408">
        <v>1.2620040127118499</v>
      </c>
      <c r="K408">
        <v>522.34641071440899</v>
      </c>
      <c r="L408">
        <v>597.057102907797</v>
      </c>
      <c r="M408">
        <v>26.625563949998501</v>
      </c>
      <c r="N408">
        <v>2.3861908480165499</v>
      </c>
      <c r="O408">
        <v>80.744830827067602</v>
      </c>
      <c r="P408">
        <v>0.61465721040190302</v>
      </c>
      <c r="Q408">
        <v>-0.130500565150732</v>
      </c>
    </row>
    <row r="409" spans="1:17" x14ac:dyDescent="0.3">
      <c r="A409" t="s">
        <v>929</v>
      </c>
      <c r="B409" t="s">
        <v>930</v>
      </c>
      <c r="C409" t="s">
        <v>3103</v>
      </c>
      <c r="D409" t="s">
        <v>250</v>
      </c>
      <c r="E409">
        <v>15411.12329302</v>
      </c>
      <c r="F409">
        <v>1101.8</v>
      </c>
      <c r="G409">
        <v>49.143520303193498</v>
      </c>
      <c r="H409">
        <v>-6.7728934161417103</v>
      </c>
      <c r="I409">
        <v>12.537216925118299</v>
      </c>
      <c r="J409">
        <v>-7.3406023805962803</v>
      </c>
      <c r="K409">
        <v>1213.18242979673</v>
      </c>
      <c r="L409">
        <v>1014.43684776231</v>
      </c>
      <c r="M409">
        <v>34.0787313517407</v>
      </c>
      <c r="N409">
        <v>0.95639631734263897</v>
      </c>
      <c r="O409">
        <v>40.497367943365397</v>
      </c>
      <c r="P409">
        <v>78.429149797570801</v>
      </c>
      <c r="Q409">
        <v>0.149413785363636</v>
      </c>
    </row>
    <row r="410" spans="1:17" x14ac:dyDescent="0.3">
      <c r="A410" t="s">
        <v>931</v>
      </c>
      <c r="B410" t="s">
        <v>932</v>
      </c>
      <c r="C410" t="s">
        <v>3104</v>
      </c>
      <c r="D410" t="s">
        <v>54</v>
      </c>
      <c r="E410">
        <v>15395.029757464001</v>
      </c>
      <c r="F410">
        <v>186.62</v>
      </c>
      <c r="G410">
        <v>-18.735375438155302</v>
      </c>
      <c r="H410">
        <v>3.2861031333475901</v>
      </c>
      <c r="I410">
        <v>-19.7882046228866</v>
      </c>
      <c r="J410">
        <v>0.92378078666839503</v>
      </c>
      <c r="K410">
        <v>200.25131463366401</v>
      </c>
      <c r="L410">
        <v>207.34609675318501</v>
      </c>
      <c r="M410">
        <v>29.1636224152845</v>
      </c>
      <c r="N410">
        <v>0.174946341811479</v>
      </c>
      <c r="O410">
        <v>54.994105669274397</v>
      </c>
      <c r="P410">
        <v>4.84858699926962</v>
      </c>
      <c r="Q410">
        <v>3.5868130373856E-2</v>
      </c>
    </row>
    <row r="411" spans="1:17" x14ac:dyDescent="0.3">
      <c r="A411" t="s">
        <v>933</v>
      </c>
      <c r="B411" t="s">
        <v>934</v>
      </c>
      <c r="C411" t="s">
        <v>3113</v>
      </c>
      <c r="D411" t="s">
        <v>267</v>
      </c>
      <c r="E411">
        <v>15363.0560343299</v>
      </c>
      <c r="F411">
        <v>1058.7</v>
      </c>
      <c r="G411">
        <v>91.393700827347701</v>
      </c>
      <c r="H411">
        <v>-3.0323052685984501E-2</v>
      </c>
      <c r="I411">
        <v>-25.6717990784663</v>
      </c>
      <c r="J411">
        <v>1.1396133918840201</v>
      </c>
      <c r="K411">
        <v>1168.40168227191</v>
      </c>
      <c r="L411">
        <v>1087.06024026658</v>
      </c>
      <c r="M411">
        <v>32.939245081228798</v>
      </c>
      <c r="N411">
        <v>1.0051815966970701</v>
      </c>
      <c r="O411">
        <v>36.960423160479799</v>
      </c>
      <c r="P411">
        <v>101.139925904816</v>
      </c>
      <c r="Q411">
        <v>0.18276116903761799</v>
      </c>
    </row>
    <row r="412" spans="1:17" x14ac:dyDescent="0.3">
      <c r="A412" t="s">
        <v>935</v>
      </c>
      <c r="B412" t="s">
        <v>936</v>
      </c>
      <c r="C412" t="s">
        <v>3115</v>
      </c>
      <c r="D412" t="s">
        <v>453</v>
      </c>
      <c r="E412">
        <v>15344.614464279901</v>
      </c>
      <c r="F412">
        <v>1074.8</v>
      </c>
      <c r="G412">
        <v>15.4395710074427</v>
      </c>
      <c r="H412">
        <v>-10.6606170270487</v>
      </c>
      <c r="I412">
        <v>-1.05689972883573</v>
      </c>
      <c r="J412">
        <v>-1.3824093300492699</v>
      </c>
      <c r="K412">
        <v>1224.9292584160501</v>
      </c>
      <c r="L412">
        <v>1154.21015874162</v>
      </c>
      <c r="M412">
        <v>27.2808386512821</v>
      </c>
      <c r="N412">
        <v>1.3355915945788599</v>
      </c>
      <c r="O412">
        <v>43.626721250465202</v>
      </c>
      <c r="P412">
        <v>39.584415584415503</v>
      </c>
      <c r="Q412">
        <v>0.157723829171944</v>
      </c>
    </row>
    <row r="413" spans="1:17" hidden="1" x14ac:dyDescent="0.3">
      <c r="A413" t="s">
        <v>937</v>
      </c>
      <c r="B413" t="s">
        <v>938</v>
      </c>
      <c r="C413" t="s">
        <v>3108</v>
      </c>
      <c r="D413" t="s">
        <v>406</v>
      </c>
      <c r="E413">
        <v>15334.744377810001</v>
      </c>
      <c r="F413">
        <v>640.9</v>
      </c>
      <c r="G413">
        <v>-6.7297898245353904</v>
      </c>
      <c r="H413">
        <v>-3.7569153414322298</v>
      </c>
      <c r="I413">
        <v>15.305999410573699</v>
      </c>
      <c r="J413">
        <v>-1.6195219206595199</v>
      </c>
      <c r="K413">
        <v>655.065287913514</v>
      </c>
      <c r="M413">
        <v>40.913579291000701</v>
      </c>
      <c r="N413">
        <v>0.545699759501725</v>
      </c>
      <c r="O413">
        <v>14.885317522234301</v>
      </c>
      <c r="P413">
        <v>36.332695171240097</v>
      </c>
    </row>
    <row r="414" spans="1:17" x14ac:dyDescent="0.3">
      <c r="A414" t="s">
        <v>939</v>
      </c>
      <c r="B414" t="s">
        <v>940</v>
      </c>
      <c r="C414" t="s">
        <v>3103</v>
      </c>
      <c r="D414" t="s">
        <v>21</v>
      </c>
      <c r="E414">
        <v>15085.8044686799</v>
      </c>
      <c r="F414">
        <v>545.4</v>
      </c>
      <c r="G414">
        <v>-28.3784467123319</v>
      </c>
      <c r="H414">
        <v>-1.72944701663534</v>
      </c>
      <c r="I414">
        <v>-11.979652489384399</v>
      </c>
      <c r="J414">
        <v>1.44224267402476</v>
      </c>
      <c r="K414">
        <v>587.26389638163198</v>
      </c>
      <c r="L414">
        <v>623.77161158865897</v>
      </c>
      <c r="M414">
        <v>37.733694982691397</v>
      </c>
      <c r="N414">
        <v>0.35421850347240302</v>
      </c>
      <c r="O414">
        <v>58.021635496883</v>
      </c>
      <c r="P414">
        <v>1.69681148610851</v>
      </c>
      <c r="Q414">
        <v>2.9795451000830002E-3</v>
      </c>
    </row>
    <row r="415" spans="1:17" x14ac:dyDescent="0.3">
      <c r="A415" t="s">
        <v>941</v>
      </c>
      <c r="B415" t="s">
        <v>942</v>
      </c>
      <c r="C415" t="s">
        <v>3115</v>
      </c>
      <c r="D415" t="s">
        <v>943</v>
      </c>
      <c r="E415">
        <v>14951.435992875</v>
      </c>
      <c r="F415">
        <v>191.25</v>
      </c>
      <c r="G415">
        <v>3.0715725005747299</v>
      </c>
      <c r="H415">
        <v>16.248303605055298</v>
      </c>
      <c r="I415">
        <v>-13.685851055358301</v>
      </c>
      <c r="J415">
        <v>4.6336588100124398</v>
      </c>
      <c r="K415">
        <v>188.231029338692</v>
      </c>
      <c r="L415">
        <v>193.181768665851</v>
      </c>
      <c r="M415">
        <v>53.516357318067101</v>
      </c>
      <c r="N415">
        <v>0.99054393209121805</v>
      </c>
      <c r="O415">
        <v>24.209150326797399</v>
      </c>
      <c r="P415">
        <v>21.7377466581795</v>
      </c>
      <c r="Q415">
        <v>1.7528305399620001E-2</v>
      </c>
    </row>
    <row r="416" spans="1:17" x14ac:dyDescent="0.3">
      <c r="A416" t="s">
        <v>944</v>
      </c>
      <c r="B416" t="s">
        <v>945</v>
      </c>
      <c r="C416" t="s">
        <v>3107</v>
      </c>
      <c r="D416" t="s">
        <v>48</v>
      </c>
      <c r="E416">
        <v>14936.208835275</v>
      </c>
      <c r="F416">
        <v>1544.25</v>
      </c>
      <c r="G416">
        <v>26.494458106701</v>
      </c>
      <c r="H416">
        <v>1.3938151982274101</v>
      </c>
      <c r="I416">
        <v>-5.3086988812473503</v>
      </c>
      <c r="J416">
        <v>5.4137680502626198E-2</v>
      </c>
      <c r="K416">
        <v>1602.03092291081</v>
      </c>
      <c r="L416">
        <v>1523.9821557365501</v>
      </c>
      <c r="M416">
        <v>35.785099462438602</v>
      </c>
      <c r="N416">
        <v>0.81149524175840104</v>
      </c>
      <c r="O416">
        <v>20.446818844098999</v>
      </c>
      <c r="P416">
        <v>50.6658861407873</v>
      </c>
      <c r="Q416">
        <v>-4.7893621598157E-2</v>
      </c>
    </row>
    <row r="417" spans="1:17" x14ac:dyDescent="0.3">
      <c r="A417" t="s">
        <v>946</v>
      </c>
      <c r="B417" t="s">
        <v>947</v>
      </c>
      <c r="C417" t="s">
        <v>3103</v>
      </c>
      <c r="D417" t="s">
        <v>21</v>
      </c>
      <c r="E417">
        <v>14917.506397859999</v>
      </c>
      <c r="F417">
        <v>537.35</v>
      </c>
      <c r="G417">
        <v>-38.086198594719399</v>
      </c>
      <c r="H417">
        <v>-4.1167320127601297</v>
      </c>
      <c r="I417">
        <v>-1.1642579993675899</v>
      </c>
      <c r="J417">
        <v>-3.5520235981433501</v>
      </c>
      <c r="K417">
        <v>606.15411822539602</v>
      </c>
      <c r="L417">
        <v>626.66027423617095</v>
      </c>
      <c r="M417">
        <v>20.282114987255699</v>
      </c>
      <c r="N417">
        <v>0.77899754046554603</v>
      </c>
      <c r="O417">
        <v>61.905648087838401</v>
      </c>
      <c r="P417">
        <v>14.427172061328699</v>
      </c>
      <c r="Q417">
        <v>6.6064697130005998E-2</v>
      </c>
    </row>
    <row r="418" spans="1:17" x14ac:dyDescent="0.3">
      <c r="A418" t="s">
        <v>948</v>
      </c>
      <c r="B418" t="s">
        <v>949</v>
      </c>
      <c r="C418" t="s">
        <v>3109</v>
      </c>
      <c r="D418" t="s">
        <v>542</v>
      </c>
      <c r="E418">
        <v>14913.088094799999</v>
      </c>
      <c r="F418">
        <v>538</v>
      </c>
      <c r="G418">
        <v>40.786408599859598</v>
      </c>
      <c r="H418">
        <v>-2.5433186241767598</v>
      </c>
      <c r="I418">
        <v>-1.82671258518657</v>
      </c>
      <c r="J418">
        <v>4.8029997806856901</v>
      </c>
      <c r="K418">
        <v>574.64739856748997</v>
      </c>
      <c r="L418">
        <v>530.53643490344996</v>
      </c>
      <c r="M418">
        <v>43.298069733445402</v>
      </c>
      <c r="N418">
        <v>0.89671196482033599</v>
      </c>
      <c r="O418">
        <v>34.572490706319599</v>
      </c>
      <c r="P418">
        <v>62.980914874280501</v>
      </c>
      <c r="Q418">
        <v>0.21622300843693501</v>
      </c>
    </row>
    <row r="419" spans="1:17" x14ac:dyDescent="0.3">
      <c r="A419" t="s">
        <v>950</v>
      </c>
      <c r="B419" t="s">
        <v>951</v>
      </c>
      <c r="C419" t="s">
        <v>3106</v>
      </c>
      <c r="D419" t="s">
        <v>40</v>
      </c>
      <c r="E419">
        <v>14884.80238454</v>
      </c>
      <c r="F419">
        <v>405.35</v>
      </c>
      <c r="G419">
        <v>-27.701920299408901</v>
      </c>
      <c r="H419">
        <v>-15.7466861272102</v>
      </c>
      <c r="I419">
        <v>-9.8016381883983801</v>
      </c>
      <c r="J419">
        <v>-5.9305959024610804</v>
      </c>
      <c r="K419">
        <v>496.32469930875101</v>
      </c>
      <c r="L419">
        <v>477.54155093928102</v>
      </c>
      <c r="M419">
        <v>14.0185581293669</v>
      </c>
      <c r="N419">
        <v>1.2225256294426901</v>
      </c>
      <c r="O419">
        <v>46.996422844455303</v>
      </c>
      <c r="P419">
        <v>10.509814612868</v>
      </c>
      <c r="Q419">
        <v>0.11423875245547201</v>
      </c>
    </row>
    <row r="420" spans="1:17" x14ac:dyDescent="0.3">
      <c r="A420" t="s">
        <v>952</v>
      </c>
      <c r="B420" t="s">
        <v>953</v>
      </c>
      <c r="C420" t="s">
        <v>3108</v>
      </c>
      <c r="D420" t="s">
        <v>51</v>
      </c>
      <c r="E420">
        <v>14767.5522988799</v>
      </c>
      <c r="F420">
        <v>1942.8</v>
      </c>
      <c r="G420">
        <v>38.000713393638897</v>
      </c>
      <c r="H420">
        <v>6.38609943155907</v>
      </c>
      <c r="I420">
        <v>46.8852852805555</v>
      </c>
      <c r="J420">
        <v>0.68467035534337795</v>
      </c>
      <c r="K420">
        <v>1918.19395033208</v>
      </c>
      <c r="L420">
        <v>1626.9628925479201</v>
      </c>
      <c r="M420">
        <v>42.870637347066399</v>
      </c>
      <c r="N420">
        <v>0.37017526157713798</v>
      </c>
      <c r="O420">
        <v>12.0418982911262</v>
      </c>
      <c r="P420">
        <v>64.923599320882801</v>
      </c>
      <c r="Q420">
        <v>0.112734284811154</v>
      </c>
    </row>
    <row r="421" spans="1:17" x14ac:dyDescent="0.3">
      <c r="A421" t="s">
        <v>954</v>
      </c>
      <c r="B421" t="s">
        <v>955</v>
      </c>
      <c r="C421" t="s">
        <v>3114</v>
      </c>
      <c r="D421" t="s">
        <v>114</v>
      </c>
      <c r="E421">
        <v>14696.06086535</v>
      </c>
      <c r="F421">
        <v>417.05</v>
      </c>
      <c r="G421">
        <v>54.258633705104799</v>
      </c>
      <c r="H421">
        <v>-13.9467987410937</v>
      </c>
      <c r="I421">
        <v>51.653447147789301</v>
      </c>
      <c r="J421">
        <v>-3.6712756269349001</v>
      </c>
      <c r="K421">
        <v>431.983641657909</v>
      </c>
      <c r="L421">
        <v>330.14226525687201</v>
      </c>
      <c r="M421">
        <v>34.035208226275003</v>
      </c>
      <c r="N421">
        <v>0.495660013232673</v>
      </c>
      <c r="O421">
        <v>25.884186548375499</v>
      </c>
      <c r="P421">
        <v>131.37309292648999</v>
      </c>
      <c r="Q421">
        <v>0.17632941385155601</v>
      </c>
    </row>
    <row r="422" spans="1:17" x14ac:dyDescent="0.3">
      <c r="A422" t="s">
        <v>956</v>
      </c>
      <c r="B422" t="s">
        <v>957</v>
      </c>
      <c r="C422" t="s">
        <v>3118</v>
      </c>
      <c r="D422" t="s">
        <v>958</v>
      </c>
      <c r="E422">
        <v>14660.8326479649</v>
      </c>
      <c r="F422">
        <v>825.65</v>
      </c>
      <c r="G422">
        <v>49.011365716406999</v>
      </c>
      <c r="H422">
        <v>8.2747458461572307</v>
      </c>
      <c r="I422">
        <v>25.7281522871798</v>
      </c>
      <c r="J422">
        <v>7.0106415725947402</v>
      </c>
      <c r="K422">
        <v>804.39054256443399</v>
      </c>
      <c r="L422">
        <v>729.56775432030202</v>
      </c>
      <c r="M422">
        <v>58.144025392032297</v>
      </c>
      <c r="N422">
        <v>1.0629444608507701</v>
      </c>
      <c r="O422">
        <v>6.03766729243626</v>
      </c>
      <c r="P422">
        <v>75.074215436810803</v>
      </c>
      <c r="Q422">
        <v>6.4548721610531004E-2</v>
      </c>
    </row>
    <row r="423" spans="1:17" x14ac:dyDescent="0.3">
      <c r="A423" t="s">
        <v>959</v>
      </c>
      <c r="B423" t="s">
        <v>960</v>
      </c>
      <c r="C423" t="s">
        <v>3113</v>
      </c>
      <c r="D423" t="s">
        <v>819</v>
      </c>
      <c r="E423">
        <v>14637.69184392</v>
      </c>
      <c r="F423">
        <v>1112.7</v>
      </c>
      <c r="G423">
        <v>-6.7410474248937797</v>
      </c>
      <c r="H423">
        <v>-1.2672373841698801</v>
      </c>
      <c r="I423">
        <v>-14.3704114887479</v>
      </c>
      <c r="J423">
        <v>2.1155892576034301</v>
      </c>
      <c r="K423">
        <v>1210.7518004287001</v>
      </c>
      <c r="L423">
        <v>1202.8985573105699</v>
      </c>
      <c r="M423">
        <v>35.9378666186362</v>
      </c>
      <c r="N423">
        <v>0.53121390753444397</v>
      </c>
      <c r="O423">
        <v>70.481711153051094</v>
      </c>
      <c r="P423">
        <v>42.4894352669996</v>
      </c>
      <c r="Q423">
        <v>0.22367247711022001</v>
      </c>
    </row>
    <row r="424" spans="1:17" hidden="1" x14ac:dyDescent="0.3">
      <c r="A424" t="s">
        <v>961</v>
      </c>
      <c r="B424" t="s">
        <v>962</v>
      </c>
      <c r="C424" t="s">
        <v>3119</v>
      </c>
      <c r="D424" t="s">
        <v>48</v>
      </c>
      <c r="E424">
        <v>14559.597059385</v>
      </c>
      <c r="F424">
        <v>1396.65</v>
      </c>
      <c r="G424">
        <v>399.223553418194</v>
      </c>
      <c r="H424">
        <v>-9.3436188068959893</v>
      </c>
      <c r="I424">
        <v>-33.251400702807203</v>
      </c>
      <c r="J424">
        <v>2.9854413972342901</v>
      </c>
      <c r="K424">
        <v>1600.8627048194701</v>
      </c>
      <c r="L424">
        <v>1521.40273054924</v>
      </c>
      <c r="M424">
        <v>32.906034202672103</v>
      </c>
      <c r="N424">
        <v>1.4956373409606001</v>
      </c>
      <c r="O424">
        <v>117.502595496366</v>
      </c>
      <c r="P424">
        <v>420.94367773218897</v>
      </c>
      <c r="Q424">
        <v>0.26940298621873898</v>
      </c>
    </row>
    <row r="425" spans="1:17" x14ac:dyDescent="0.3">
      <c r="A425" t="s">
        <v>963</v>
      </c>
      <c r="B425" t="s">
        <v>964</v>
      </c>
      <c r="C425" t="s">
        <v>3118</v>
      </c>
      <c r="D425" t="s">
        <v>270</v>
      </c>
      <c r="E425">
        <v>14515.324436819999</v>
      </c>
      <c r="F425">
        <v>384.55</v>
      </c>
      <c r="G425">
        <v>41.612046718106001</v>
      </c>
      <c r="H425">
        <v>-13.828836186370101</v>
      </c>
      <c r="I425">
        <v>42.046953644639501</v>
      </c>
      <c r="J425">
        <v>1.76073758529117</v>
      </c>
      <c r="K425">
        <v>440.96002752748399</v>
      </c>
      <c r="L425">
        <v>363.82016081170099</v>
      </c>
      <c r="M425">
        <v>31.043627009744299</v>
      </c>
      <c r="N425">
        <v>0.40067942865709799</v>
      </c>
      <c r="O425">
        <v>51.9698348719282</v>
      </c>
      <c r="P425">
        <v>83.995215311004799</v>
      </c>
      <c r="Q425">
        <v>0.13444639381493001</v>
      </c>
    </row>
    <row r="426" spans="1:17" hidden="1" x14ac:dyDescent="0.3">
      <c r="A426" t="s">
        <v>965</v>
      </c>
      <c r="B426" t="s">
        <v>966</v>
      </c>
      <c r="C426" t="s">
        <v>3119</v>
      </c>
      <c r="D426" t="s">
        <v>144</v>
      </c>
      <c r="E426">
        <v>14461.5979659</v>
      </c>
      <c r="F426">
        <v>239</v>
      </c>
      <c r="G426">
        <v>-13.6824905769779</v>
      </c>
      <c r="H426">
        <v>11.014412956822</v>
      </c>
      <c r="I426">
        <v>-9.2330894359584494</v>
      </c>
      <c r="J426">
        <v>5.8692919407102702</v>
      </c>
      <c r="O426">
        <v>15.836820083681999</v>
      </c>
      <c r="P426">
        <v>4.8935703313583501</v>
      </c>
    </row>
    <row r="427" spans="1:17" x14ac:dyDescent="0.3">
      <c r="A427" t="s">
        <v>967</v>
      </c>
      <c r="B427" t="s">
        <v>968</v>
      </c>
      <c r="C427" t="s">
        <v>3118</v>
      </c>
      <c r="D427" t="s">
        <v>490</v>
      </c>
      <c r="E427">
        <v>14389.646536079999</v>
      </c>
      <c r="F427">
        <v>4693.3</v>
      </c>
      <c r="G427">
        <v>-6.5401808735240996</v>
      </c>
      <c r="H427">
        <v>-0.95349797349196996</v>
      </c>
      <c r="I427">
        <v>4.0528494808614299</v>
      </c>
      <c r="J427">
        <v>0.34707480422117798</v>
      </c>
      <c r="K427">
        <v>5000.9937898787903</v>
      </c>
      <c r="L427">
        <v>4915.5747918879697</v>
      </c>
      <c r="M427">
        <v>35.4187495100362</v>
      </c>
      <c r="N427">
        <v>0.93928169234353298</v>
      </c>
      <c r="O427">
        <v>26.965035263034501</v>
      </c>
      <c r="P427">
        <v>16.719721462322799</v>
      </c>
      <c r="Q427">
        <v>7.786236876635E-3</v>
      </c>
    </row>
    <row r="428" spans="1:17" x14ac:dyDescent="0.3">
      <c r="A428" t="s">
        <v>969</v>
      </c>
      <c r="B428" t="s">
        <v>970</v>
      </c>
      <c r="C428" t="s">
        <v>3104</v>
      </c>
      <c r="D428" t="s">
        <v>971</v>
      </c>
      <c r="E428">
        <v>14346.099643525</v>
      </c>
      <c r="F428">
        <v>161.33000000000001</v>
      </c>
      <c r="G428">
        <v>-3.4771588285623798</v>
      </c>
      <c r="H428">
        <v>-9.2314307423430098</v>
      </c>
      <c r="I428">
        <v>-3.0950605722186801</v>
      </c>
      <c r="J428">
        <v>0.11045081495709499</v>
      </c>
      <c r="K428">
        <v>183.99263230224699</v>
      </c>
      <c r="L428">
        <v>175.887608229623</v>
      </c>
      <c r="M428">
        <v>22.711085607302099</v>
      </c>
      <c r="N428">
        <v>0.27210835722073701</v>
      </c>
      <c r="O428">
        <v>51.490733279613103</v>
      </c>
      <c r="P428">
        <v>23.909370199692699</v>
      </c>
      <c r="Q428">
        <v>-7.7215666023777996E-2</v>
      </c>
    </row>
    <row r="429" spans="1:17" x14ac:dyDescent="0.3">
      <c r="A429" t="s">
        <v>972</v>
      </c>
      <c r="B429" t="s">
        <v>973</v>
      </c>
      <c r="C429" t="s">
        <v>3113</v>
      </c>
      <c r="D429" t="s">
        <v>974</v>
      </c>
      <c r="E429">
        <v>14320.9889289</v>
      </c>
      <c r="F429">
        <v>1203.3499999999999</v>
      </c>
      <c r="G429">
        <v>30.928843883940399</v>
      </c>
      <c r="H429">
        <v>-5.9705272652357904</v>
      </c>
      <c r="I429">
        <v>-27.009224133358</v>
      </c>
      <c r="J429">
        <v>1.74008860227883</v>
      </c>
      <c r="K429">
        <v>1308.2677821131099</v>
      </c>
      <c r="L429">
        <v>1260.95577672267</v>
      </c>
      <c r="M429">
        <v>34.970272423488403</v>
      </c>
      <c r="N429">
        <v>0.792280117982053</v>
      </c>
      <c r="O429">
        <v>40.856774836913601</v>
      </c>
      <c r="P429">
        <v>54.275641025641001</v>
      </c>
      <c r="Q429">
        <v>0.19091912794320801</v>
      </c>
    </row>
    <row r="430" spans="1:17" x14ac:dyDescent="0.3">
      <c r="A430" t="s">
        <v>975</v>
      </c>
      <c r="B430" t="s">
        <v>976</v>
      </c>
      <c r="C430" t="s">
        <v>3121</v>
      </c>
      <c r="D430" t="s">
        <v>977</v>
      </c>
      <c r="E430">
        <v>14190.895137920001</v>
      </c>
      <c r="F430">
        <v>1445.2</v>
      </c>
      <c r="G430">
        <v>-30.5414518515712</v>
      </c>
      <c r="H430">
        <v>-2.9217627635507002</v>
      </c>
      <c r="I430">
        <v>3.4638709809241601</v>
      </c>
      <c r="J430">
        <v>2.10215883798443</v>
      </c>
      <c r="K430">
        <v>1532.7445837036501</v>
      </c>
      <c r="L430">
        <v>1510.66402900002</v>
      </c>
      <c r="M430">
        <v>38.436363728860599</v>
      </c>
      <c r="N430">
        <v>0.74652069560919398</v>
      </c>
      <c r="O430">
        <v>26.653750345972799</v>
      </c>
      <c r="P430">
        <v>20.013286829430299</v>
      </c>
      <c r="Q430">
        <v>-2.7344245396185001E-2</v>
      </c>
    </row>
    <row r="431" spans="1:17" x14ac:dyDescent="0.3">
      <c r="A431" t="s">
        <v>978</v>
      </c>
      <c r="B431" t="s">
        <v>979</v>
      </c>
      <c r="C431" t="s">
        <v>3108</v>
      </c>
      <c r="D431" t="s">
        <v>51</v>
      </c>
      <c r="E431">
        <v>14009.55720759</v>
      </c>
      <c r="F431">
        <v>309.14999999999998</v>
      </c>
      <c r="G431">
        <v>101.64851856396101</v>
      </c>
      <c r="H431">
        <v>13.787396015742999</v>
      </c>
      <c r="I431">
        <v>83.720118328033394</v>
      </c>
      <c r="J431">
        <v>7.7604451525871004E-2</v>
      </c>
      <c r="K431">
        <v>281.310278903582</v>
      </c>
      <c r="L431">
        <v>217.691210183018</v>
      </c>
      <c r="M431">
        <v>65.511773637441607</v>
      </c>
      <c r="N431">
        <v>1.0363587468071001</v>
      </c>
      <c r="O431">
        <v>6.3561377971858404</v>
      </c>
      <c r="P431">
        <v>137.80769230769201</v>
      </c>
      <c r="Q431">
        <v>0.202839136542773</v>
      </c>
    </row>
    <row r="432" spans="1:17" x14ac:dyDescent="0.3">
      <c r="A432" t="s">
        <v>980</v>
      </c>
      <c r="B432" t="s">
        <v>981</v>
      </c>
      <c r="C432" t="s">
        <v>568</v>
      </c>
      <c r="D432" t="s">
        <v>568</v>
      </c>
      <c r="E432">
        <v>13997.7169293119</v>
      </c>
      <c r="F432">
        <v>148.66</v>
      </c>
      <c r="G432">
        <v>-28.094286103375499</v>
      </c>
      <c r="H432">
        <v>-4.8856885601868498</v>
      </c>
      <c r="I432">
        <v>0.13309627504279001</v>
      </c>
      <c r="J432">
        <v>-0.77287743077640503</v>
      </c>
      <c r="K432">
        <v>161.58865374113</v>
      </c>
      <c r="L432">
        <v>157.83675386706301</v>
      </c>
      <c r="M432">
        <v>34.128793702047403</v>
      </c>
      <c r="N432">
        <v>0.34447151583100399</v>
      </c>
      <c r="O432">
        <v>43.246333916319102</v>
      </c>
      <c r="P432">
        <v>21.2066856909906</v>
      </c>
      <c r="Q432">
        <v>-5.2255948530539999E-3</v>
      </c>
    </row>
    <row r="433" spans="1:17" x14ac:dyDescent="0.3">
      <c r="A433" t="s">
        <v>982</v>
      </c>
      <c r="B433" t="s">
        <v>983</v>
      </c>
      <c r="C433" t="s">
        <v>3108</v>
      </c>
      <c r="D433" t="s">
        <v>51</v>
      </c>
      <c r="E433">
        <v>13995.01807074</v>
      </c>
      <c r="F433">
        <v>6076.7</v>
      </c>
      <c r="G433">
        <v>9.0788635256839196</v>
      </c>
      <c r="H433">
        <v>-3.6052270578640502</v>
      </c>
      <c r="I433">
        <v>5.0512838222881298</v>
      </c>
      <c r="J433">
        <v>-0.78740964530098001</v>
      </c>
      <c r="K433">
        <v>6615.02422606252</v>
      </c>
      <c r="L433">
        <v>6175.9817548273304</v>
      </c>
      <c r="M433">
        <v>21.278435151179501</v>
      </c>
      <c r="N433">
        <v>0.63440274867840896</v>
      </c>
      <c r="O433">
        <v>25.0678822387151</v>
      </c>
      <c r="P433">
        <v>29.455436597823599</v>
      </c>
      <c r="Q433">
        <v>6.5093107712330001E-3</v>
      </c>
    </row>
    <row r="434" spans="1:17" x14ac:dyDescent="0.3">
      <c r="A434" t="s">
        <v>984</v>
      </c>
      <c r="B434" t="s">
        <v>985</v>
      </c>
      <c r="C434" t="s">
        <v>3113</v>
      </c>
      <c r="D434" t="s">
        <v>267</v>
      </c>
      <c r="E434">
        <v>13884.8489716</v>
      </c>
      <c r="F434">
        <v>797.8</v>
      </c>
      <c r="G434">
        <v>6.7958359089071996</v>
      </c>
      <c r="H434">
        <v>-2.3801788981308798</v>
      </c>
      <c r="I434">
        <v>-18.3264396482646</v>
      </c>
      <c r="J434">
        <v>1.98333413883703</v>
      </c>
      <c r="K434">
        <v>852.85000189054097</v>
      </c>
      <c r="L434">
        <v>840.59661822945804</v>
      </c>
      <c r="M434">
        <v>41.299336931571403</v>
      </c>
      <c r="N434">
        <v>0.92221965350349699</v>
      </c>
      <c r="O434">
        <v>32.865379794434702</v>
      </c>
      <c r="P434">
        <v>25.7566204287515</v>
      </c>
      <c r="Q434">
        <v>0.14222874446194</v>
      </c>
    </row>
    <row r="435" spans="1:17" x14ac:dyDescent="0.3">
      <c r="A435" t="s">
        <v>986</v>
      </c>
      <c r="B435" t="s">
        <v>987</v>
      </c>
      <c r="C435" t="s">
        <v>3114</v>
      </c>
      <c r="D435" t="s">
        <v>988</v>
      </c>
      <c r="E435">
        <v>13835.1696223299</v>
      </c>
      <c r="F435">
        <v>2033.45</v>
      </c>
      <c r="G435">
        <v>69.701328920778295</v>
      </c>
      <c r="H435">
        <v>-13.1067269377481</v>
      </c>
      <c r="I435">
        <v>110.201260595167</v>
      </c>
      <c r="J435">
        <v>-2.24648055827477</v>
      </c>
      <c r="K435">
        <v>2191.7393640324399</v>
      </c>
      <c r="L435">
        <v>1700.3266512120899</v>
      </c>
      <c r="M435">
        <v>34.681116652083603</v>
      </c>
      <c r="N435">
        <v>0.62998378709082703</v>
      </c>
      <c r="O435">
        <v>32.779266763382402</v>
      </c>
      <c r="P435">
        <v>178.55479452054701</v>
      </c>
      <c r="Q435">
        <v>0.23143532000231001</v>
      </c>
    </row>
    <row r="436" spans="1:17" x14ac:dyDescent="0.3">
      <c r="A436" t="s">
        <v>989</v>
      </c>
      <c r="B436" t="s">
        <v>990</v>
      </c>
      <c r="C436" t="s">
        <v>3108</v>
      </c>
      <c r="D436" t="s">
        <v>51</v>
      </c>
      <c r="E436">
        <v>13827.29684811</v>
      </c>
      <c r="F436">
        <v>1503.65</v>
      </c>
      <c r="G436">
        <v>162.96933293880099</v>
      </c>
      <c r="H436">
        <v>-9.1268313568767105</v>
      </c>
      <c r="I436">
        <v>74.071882035310594</v>
      </c>
      <c r="J436">
        <v>2.03874729312485</v>
      </c>
      <c r="K436">
        <v>1444.06605019475</v>
      </c>
      <c r="L436">
        <v>1119.00077101384</v>
      </c>
      <c r="M436">
        <v>55.621209580715998</v>
      </c>
      <c r="N436">
        <v>0.82991942304988597</v>
      </c>
      <c r="O436">
        <v>11.3956040301931</v>
      </c>
      <c r="P436">
        <v>211.96058091286301</v>
      </c>
      <c r="Q436">
        <v>0.130238627886021</v>
      </c>
    </row>
    <row r="437" spans="1:17" hidden="1" x14ac:dyDescent="0.3">
      <c r="A437" t="s">
        <v>991</v>
      </c>
      <c r="B437" t="s">
        <v>992</v>
      </c>
      <c r="C437" t="s">
        <v>3119</v>
      </c>
      <c r="D437" t="s">
        <v>64</v>
      </c>
      <c r="E437">
        <v>13770.176471448</v>
      </c>
      <c r="F437">
        <v>34.28</v>
      </c>
      <c r="G437">
        <v>49.372727955230502</v>
      </c>
      <c r="H437">
        <v>-10.661385602506201</v>
      </c>
      <c r="I437">
        <v>27.697478132979398</v>
      </c>
      <c r="J437">
        <v>1.31124995253784</v>
      </c>
      <c r="K437">
        <v>39.200040102610501</v>
      </c>
      <c r="L437">
        <v>32.303688191570799</v>
      </c>
      <c r="M437">
        <v>27.671229360741901</v>
      </c>
      <c r="N437">
        <v>0.45968414849394401</v>
      </c>
      <c r="O437">
        <v>56.476079346557697</v>
      </c>
      <c r="P437">
        <v>76.701030927835006</v>
      </c>
      <c r="Q437">
        <v>8.9012033869729001E-2</v>
      </c>
    </row>
    <row r="438" spans="1:17" x14ac:dyDescent="0.3">
      <c r="A438" t="s">
        <v>993</v>
      </c>
      <c r="B438" t="s">
        <v>994</v>
      </c>
      <c r="C438" t="s">
        <v>3106</v>
      </c>
      <c r="D438" t="s">
        <v>995</v>
      </c>
      <c r="E438">
        <v>13761.110062874999</v>
      </c>
      <c r="F438">
        <v>715.75</v>
      </c>
      <c r="G438">
        <v>30.2354389745066</v>
      </c>
      <c r="H438">
        <v>0.229938254745153</v>
      </c>
      <c r="I438">
        <v>25.7517635335916</v>
      </c>
      <c r="J438">
        <v>4.43393430053864</v>
      </c>
      <c r="K438">
        <v>745.51036071413205</v>
      </c>
      <c r="L438">
        <v>683.71759912149003</v>
      </c>
      <c r="M438">
        <v>42.2201723472336</v>
      </c>
      <c r="N438">
        <v>0.33295629818698103</v>
      </c>
      <c r="O438">
        <v>22.486901851205001</v>
      </c>
      <c r="P438">
        <v>50.351853796870003</v>
      </c>
      <c r="Q438">
        <v>1.325214005896E-3</v>
      </c>
    </row>
    <row r="439" spans="1:17" x14ac:dyDescent="0.3">
      <c r="A439" t="s">
        <v>996</v>
      </c>
      <c r="B439" t="s">
        <v>997</v>
      </c>
      <c r="C439" t="s">
        <v>3104</v>
      </c>
      <c r="D439" t="s">
        <v>54</v>
      </c>
      <c r="E439">
        <v>13743.7042404</v>
      </c>
      <c r="F439">
        <v>861.45</v>
      </c>
      <c r="G439">
        <v>-66.978890268703495</v>
      </c>
      <c r="H439">
        <v>-7.32875660461786</v>
      </c>
      <c r="I439">
        <v>-42.787313733388203</v>
      </c>
      <c r="J439">
        <v>-0.715413456381498</v>
      </c>
      <c r="K439">
        <v>1039.3363617366399</v>
      </c>
      <c r="L439">
        <v>1244.38382328749</v>
      </c>
      <c r="M439">
        <v>18.8800296107955</v>
      </c>
      <c r="N439">
        <v>0.77054363439391305</v>
      </c>
      <c r="O439">
        <v>108.48569272737799</v>
      </c>
      <c r="P439">
        <v>0.16860465116279499</v>
      </c>
      <c r="Q439">
        <v>4.1311950263055001E-2</v>
      </c>
    </row>
    <row r="440" spans="1:17" hidden="1" x14ac:dyDescent="0.3">
      <c r="A440" t="s">
        <v>998</v>
      </c>
      <c r="B440" t="s">
        <v>999</v>
      </c>
      <c r="C440" t="s">
        <v>3119</v>
      </c>
      <c r="D440" t="s">
        <v>178</v>
      </c>
      <c r="E440">
        <v>13647.790057394999</v>
      </c>
      <c r="F440">
        <v>932.7</v>
      </c>
      <c r="G440">
        <v>343.590670855491</v>
      </c>
      <c r="H440">
        <v>18.967116704936299</v>
      </c>
      <c r="I440">
        <v>47.830294388270403</v>
      </c>
      <c r="J440">
        <v>8.7281803322846692</v>
      </c>
      <c r="K440">
        <v>828.50063321739003</v>
      </c>
      <c r="L440">
        <v>640.92275707995702</v>
      </c>
      <c r="M440">
        <v>48.3540354604973</v>
      </c>
      <c r="N440">
        <v>0.73700745235967302</v>
      </c>
      <c r="O440">
        <v>12.040313069582901</v>
      </c>
      <c r="P440">
        <v>425.168918918918</v>
      </c>
      <c r="Q440">
        <v>0.27775857243440399</v>
      </c>
    </row>
    <row r="441" spans="1:17" x14ac:dyDescent="0.3">
      <c r="A441" t="s">
        <v>1000</v>
      </c>
      <c r="B441" t="s">
        <v>1001</v>
      </c>
      <c r="C441" t="s">
        <v>3118</v>
      </c>
      <c r="D441" t="s">
        <v>490</v>
      </c>
      <c r="E441">
        <v>13570.4764293649</v>
      </c>
      <c r="F441">
        <v>1277.05</v>
      </c>
      <c r="G441">
        <v>-21.663561101508499</v>
      </c>
      <c r="H441">
        <v>-13.931638425964399</v>
      </c>
      <c r="I441">
        <v>-7.9771759875094501</v>
      </c>
      <c r="J441">
        <v>-1.0635827153174799</v>
      </c>
      <c r="K441">
        <v>1478.37178169855</v>
      </c>
      <c r="L441">
        <v>1467.6458614850701</v>
      </c>
      <c r="M441">
        <v>17.368984358984498</v>
      </c>
      <c r="N441">
        <v>0.86553686833419596</v>
      </c>
      <c r="O441">
        <v>32.336243686621501</v>
      </c>
      <c r="P441">
        <v>2.7393403057119898</v>
      </c>
      <c r="Q441">
        <v>-0.11306301304057401</v>
      </c>
    </row>
    <row r="442" spans="1:17" x14ac:dyDescent="0.3">
      <c r="A442" t="s">
        <v>1002</v>
      </c>
      <c r="B442" t="s">
        <v>1003</v>
      </c>
      <c r="C442" t="s">
        <v>3110</v>
      </c>
      <c r="D442" t="s">
        <v>114</v>
      </c>
      <c r="E442">
        <v>13562.55663386</v>
      </c>
      <c r="F442">
        <v>934.7</v>
      </c>
      <c r="G442">
        <v>128.296555712969</v>
      </c>
      <c r="H442">
        <v>0.71633873774756296</v>
      </c>
      <c r="I442">
        <v>83.352580794045906</v>
      </c>
      <c r="J442">
        <v>5.7598479402570701</v>
      </c>
      <c r="K442">
        <v>972.33407055825296</v>
      </c>
      <c r="L442">
        <v>789.01006538542197</v>
      </c>
      <c r="M442">
        <v>46.168295333809297</v>
      </c>
      <c r="N442">
        <v>0.46441931007502701</v>
      </c>
      <c r="O442">
        <v>44.195998716165597</v>
      </c>
      <c r="P442">
        <v>149.58611481975899</v>
      </c>
      <c r="Q442">
        <v>0.199108918678601</v>
      </c>
    </row>
    <row r="443" spans="1:17" x14ac:dyDescent="0.3">
      <c r="A443" t="s">
        <v>1004</v>
      </c>
      <c r="B443" t="s">
        <v>1005</v>
      </c>
      <c r="C443" t="s">
        <v>3116</v>
      </c>
      <c r="D443" t="s">
        <v>111</v>
      </c>
      <c r="E443">
        <v>13513.567142379999</v>
      </c>
      <c r="F443">
        <v>2253.9499999999998</v>
      </c>
      <c r="G443">
        <v>-30.7564503985746</v>
      </c>
      <c r="H443">
        <v>-14.8123501661247</v>
      </c>
      <c r="I443">
        <v>-17.1195257131461</v>
      </c>
      <c r="J443">
        <v>-1.1599922824214901</v>
      </c>
      <c r="K443">
        <v>2627.3141285158099</v>
      </c>
      <c r="L443">
        <v>2725.60014241516</v>
      </c>
      <c r="M443">
        <v>22.465169790434601</v>
      </c>
      <c r="N443">
        <v>0.597749672958925</v>
      </c>
      <c r="O443">
        <v>41.901994276714198</v>
      </c>
      <c r="P443">
        <v>1.07399103139012</v>
      </c>
      <c r="Q443">
        <v>-9.9008155502383996E-2</v>
      </c>
    </row>
    <row r="444" spans="1:17" hidden="1" x14ac:dyDescent="0.3">
      <c r="A444" t="s">
        <v>1006</v>
      </c>
      <c r="B444" t="s">
        <v>1007</v>
      </c>
      <c r="C444" t="s">
        <v>3119</v>
      </c>
      <c r="D444" t="s">
        <v>1008</v>
      </c>
      <c r="E444">
        <v>13512.081023999999</v>
      </c>
      <c r="F444">
        <v>1334.4</v>
      </c>
      <c r="G444">
        <v>5493.4104429184999</v>
      </c>
      <c r="H444">
        <v>51.270503648434499</v>
      </c>
      <c r="I444">
        <v>534.82538148592801</v>
      </c>
      <c r="J444">
        <v>11.0214132338191</v>
      </c>
      <c r="K444">
        <v>792.013139789089</v>
      </c>
      <c r="L444">
        <v>403.38978229499997</v>
      </c>
      <c r="M444">
        <v>93.029240541163702</v>
      </c>
      <c r="N444">
        <v>4.2505435781422802</v>
      </c>
      <c r="O444">
        <v>0</v>
      </c>
      <c r="P444">
        <v>5511.4381833473499</v>
      </c>
    </row>
    <row r="445" spans="1:17" hidden="1" x14ac:dyDescent="0.3">
      <c r="A445" t="s">
        <v>1009</v>
      </c>
      <c r="B445" t="s">
        <v>1010</v>
      </c>
      <c r="C445" t="s">
        <v>3119</v>
      </c>
      <c r="D445" t="s">
        <v>43</v>
      </c>
      <c r="E445">
        <v>13386.622418146</v>
      </c>
      <c r="F445">
        <v>73.27</v>
      </c>
      <c r="G445">
        <v>-18.0682700154426</v>
      </c>
      <c r="H445">
        <v>0.46438884033685401</v>
      </c>
      <c r="I445">
        <v>-4.65675770055834</v>
      </c>
      <c r="J445">
        <v>-4.5341888483882</v>
      </c>
      <c r="O445">
        <v>10.550020472226</v>
      </c>
      <c r="P445">
        <v>5.8662043057361597</v>
      </c>
    </row>
    <row r="446" spans="1:17" x14ac:dyDescent="0.3">
      <c r="A446" t="s">
        <v>1011</v>
      </c>
      <c r="B446" t="s">
        <v>1012</v>
      </c>
      <c r="C446" t="s">
        <v>3108</v>
      </c>
      <c r="D446" t="s">
        <v>51</v>
      </c>
      <c r="E446">
        <v>13234.16176031</v>
      </c>
      <c r="F446">
        <v>1080.05</v>
      </c>
      <c r="G446">
        <v>55.1115992465893</v>
      </c>
      <c r="H446">
        <v>0.770763666968862</v>
      </c>
      <c r="I446">
        <v>28.045807087850001</v>
      </c>
      <c r="J446">
        <v>3.1302886078570298</v>
      </c>
      <c r="K446">
        <v>1081.3010642826</v>
      </c>
      <c r="L446">
        <v>944.18737108630603</v>
      </c>
      <c r="M446">
        <v>50.0462594515662</v>
      </c>
      <c r="N446">
        <v>0.345329571682085</v>
      </c>
      <c r="O446">
        <v>23.614647470024501</v>
      </c>
      <c r="P446">
        <v>74.1454369558206</v>
      </c>
      <c r="Q446">
        <v>5.3246924336254997E-2</v>
      </c>
    </row>
    <row r="447" spans="1:17" hidden="1" x14ac:dyDescent="0.3">
      <c r="A447" t="s">
        <v>1013</v>
      </c>
      <c r="B447" t="s">
        <v>1014</v>
      </c>
      <c r="C447" t="s">
        <v>3119</v>
      </c>
      <c r="D447" t="s">
        <v>137</v>
      </c>
      <c r="E447">
        <v>13229.434095138</v>
      </c>
      <c r="F447">
        <v>28.26</v>
      </c>
      <c r="G447">
        <v>-18.266485312882502</v>
      </c>
      <c r="H447">
        <v>-5.2061647016311698E-2</v>
      </c>
      <c r="I447">
        <v>-7.2587977081813699</v>
      </c>
      <c r="J447">
        <v>4.9805677169974896</v>
      </c>
      <c r="O447">
        <v>16.312809624911502</v>
      </c>
      <c r="P447">
        <v>4.5891931902294498</v>
      </c>
    </row>
    <row r="448" spans="1:17" x14ac:dyDescent="0.3">
      <c r="A448" t="s">
        <v>1015</v>
      </c>
      <c r="B448" t="s">
        <v>1016</v>
      </c>
      <c r="C448" t="s">
        <v>3108</v>
      </c>
      <c r="D448" t="s">
        <v>51</v>
      </c>
      <c r="E448">
        <v>13205.459491260001</v>
      </c>
      <c r="F448">
        <v>544.85</v>
      </c>
      <c r="G448">
        <v>32.455581558902303</v>
      </c>
      <c r="H448">
        <v>-2.2389451155489302</v>
      </c>
      <c r="I448">
        <v>29.539077906709402</v>
      </c>
      <c r="J448">
        <v>4.4537448248797</v>
      </c>
      <c r="K448">
        <v>571.18148455042899</v>
      </c>
      <c r="L448">
        <v>520.676449534982</v>
      </c>
      <c r="M448">
        <v>44.387814904836297</v>
      </c>
      <c r="N448">
        <v>0.60977910406823399</v>
      </c>
      <c r="O448">
        <v>32.329999082316199</v>
      </c>
      <c r="P448">
        <v>51.305193001943799</v>
      </c>
      <c r="Q448">
        <v>6.0136188083166002E-2</v>
      </c>
    </row>
    <row r="449" spans="1:17" x14ac:dyDescent="0.3">
      <c r="A449" t="s">
        <v>1017</v>
      </c>
      <c r="B449" t="s">
        <v>1018</v>
      </c>
      <c r="C449" t="s">
        <v>3113</v>
      </c>
      <c r="D449" t="s">
        <v>267</v>
      </c>
      <c r="E449">
        <v>13197.318079999999</v>
      </c>
      <c r="F449">
        <v>4180.6000000000004</v>
      </c>
      <c r="G449">
        <v>23.937758076996399</v>
      </c>
      <c r="H449">
        <v>-1.3739359977702701</v>
      </c>
      <c r="I449">
        <v>-16.3403396536123</v>
      </c>
      <c r="J449">
        <v>3.6031145081667102</v>
      </c>
      <c r="K449">
        <v>4238.1014683077101</v>
      </c>
      <c r="L449">
        <v>4025.6141730345998</v>
      </c>
      <c r="M449">
        <v>49.206816481215</v>
      </c>
      <c r="N449">
        <v>1.5708881976395399</v>
      </c>
      <c r="O449">
        <v>19.600057408027499</v>
      </c>
      <c r="P449">
        <v>45.1068186945731</v>
      </c>
      <c r="Q449">
        <v>0.166104673314623</v>
      </c>
    </row>
    <row r="450" spans="1:17" x14ac:dyDescent="0.3">
      <c r="A450" t="s">
        <v>1019</v>
      </c>
      <c r="B450" t="s">
        <v>1020</v>
      </c>
      <c r="C450" t="s">
        <v>3107</v>
      </c>
      <c r="D450" t="s">
        <v>406</v>
      </c>
      <c r="E450">
        <v>13151.722275509999</v>
      </c>
      <c r="F450">
        <v>273.64999999999998</v>
      </c>
      <c r="G450">
        <v>-3.222599900164</v>
      </c>
      <c r="H450">
        <v>-4.6436753811679203</v>
      </c>
      <c r="I450">
        <v>-29.649061197909401</v>
      </c>
      <c r="J450">
        <v>3.14310409478388</v>
      </c>
      <c r="K450">
        <v>304.19451162961502</v>
      </c>
      <c r="L450">
        <v>316.28899331110603</v>
      </c>
      <c r="M450">
        <v>36.7407464692144</v>
      </c>
      <c r="N450">
        <v>0.328906407638757</v>
      </c>
      <c r="O450">
        <v>50.913575735428402</v>
      </c>
      <c r="P450">
        <v>18.540177604505001</v>
      </c>
      <c r="Q450">
        <v>7.3381722547493006E-2</v>
      </c>
    </row>
    <row r="451" spans="1:17" x14ac:dyDescent="0.3">
      <c r="A451" t="s">
        <v>1021</v>
      </c>
      <c r="B451" t="s">
        <v>1022</v>
      </c>
      <c r="C451" t="s">
        <v>3114</v>
      </c>
      <c r="D451" t="s">
        <v>114</v>
      </c>
      <c r="E451">
        <v>13126.18360215</v>
      </c>
      <c r="F451">
        <v>44.79</v>
      </c>
      <c r="G451">
        <v>-14.451269840608999</v>
      </c>
      <c r="H451">
        <v>-5.7600006427987598</v>
      </c>
      <c r="I451">
        <v>-36.08695694963</v>
      </c>
      <c r="J451">
        <v>-5.6729619906757497E-2</v>
      </c>
      <c r="K451">
        <v>48.917970537846699</v>
      </c>
      <c r="L451">
        <v>53.0291839503167</v>
      </c>
      <c r="M451">
        <v>39.876056162890002</v>
      </c>
      <c r="N451">
        <v>0.84615470617782496</v>
      </c>
      <c r="O451">
        <v>64.545657512837593</v>
      </c>
      <c r="P451">
        <v>8.1884057971014492</v>
      </c>
    </row>
    <row r="452" spans="1:17" x14ac:dyDescent="0.3">
      <c r="A452" t="s">
        <v>1023</v>
      </c>
      <c r="B452" t="s">
        <v>1024</v>
      </c>
      <c r="C452" t="s">
        <v>3105</v>
      </c>
      <c r="D452" t="s">
        <v>27</v>
      </c>
      <c r="E452">
        <v>13029.593300455001</v>
      </c>
      <c r="F452">
        <v>68.36</v>
      </c>
      <c r="G452">
        <v>-39.857357352800904</v>
      </c>
      <c r="H452">
        <v>-9.1256641057728398</v>
      </c>
      <c r="I452">
        <v>-15.266013187509801</v>
      </c>
      <c r="J452">
        <v>1.42461240923794</v>
      </c>
      <c r="K452">
        <v>77.439835803179804</v>
      </c>
      <c r="L452">
        <v>83.065550479577396</v>
      </c>
      <c r="M452">
        <v>28.948195727352601</v>
      </c>
      <c r="N452">
        <v>0.31996606898459101</v>
      </c>
      <c r="O452">
        <v>62.9607957870099</v>
      </c>
      <c r="P452">
        <v>5.08839354342813</v>
      </c>
      <c r="Q452">
        <v>-3.6617725926000001E-3</v>
      </c>
    </row>
    <row r="453" spans="1:17" x14ac:dyDescent="0.3">
      <c r="A453" t="s">
        <v>1025</v>
      </c>
      <c r="B453" t="s">
        <v>1026</v>
      </c>
      <c r="C453" t="s">
        <v>3121</v>
      </c>
      <c r="D453" t="s">
        <v>1027</v>
      </c>
      <c r="E453">
        <v>12999.060151739999</v>
      </c>
      <c r="F453">
        <v>84.3</v>
      </c>
      <c r="G453">
        <v>-19.5832959843999</v>
      </c>
      <c r="H453">
        <v>7.9606307564986398</v>
      </c>
      <c r="I453">
        <v>1.076978858807</v>
      </c>
      <c r="J453">
        <v>7.3076103270813801</v>
      </c>
      <c r="K453">
        <v>83.503940126701394</v>
      </c>
      <c r="L453">
        <v>85.594185712562094</v>
      </c>
      <c r="M453">
        <v>55.707104501231399</v>
      </c>
      <c r="N453">
        <v>0.84008556627310005</v>
      </c>
      <c r="O453">
        <v>60.972716488730697</v>
      </c>
      <c r="P453">
        <v>17.002081887578001</v>
      </c>
      <c r="Q453">
        <v>1.5392843636984E-2</v>
      </c>
    </row>
    <row r="454" spans="1:17" x14ac:dyDescent="0.3">
      <c r="A454" t="s">
        <v>1028</v>
      </c>
      <c r="B454" t="s">
        <v>1029</v>
      </c>
      <c r="C454" t="s">
        <v>3104</v>
      </c>
      <c r="D454" t="s">
        <v>565</v>
      </c>
      <c r="E454">
        <v>12989.868611399999</v>
      </c>
      <c r="F454">
        <v>1641.3</v>
      </c>
      <c r="G454">
        <v>-10.5176647382909</v>
      </c>
      <c r="H454">
        <v>0.44068938601581598</v>
      </c>
      <c r="I454">
        <v>-1.7943092239367799</v>
      </c>
      <c r="J454">
        <v>-0.75672995387928799</v>
      </c>
      <c r="K454">
        <v>1707.32768270012</v>
      </c>
      <c r="L454">
        <v>1680.6625023525301</v>
      </c>
      <c r="M454">
        <v>31.899484991339399</v>
      </c>
      <c r="N454">
        <v>0.59334305825779898</v>
      </c>
      <c r="O454">
        <v>20.572107475781301</v>
      </c>
      <c r="P454">
        <v>25.577658760520201</v>
      </c>
      <c r="Q454">
        <v>-9.5192796226264004E-2</v>
      </c>
    </row>
    <row r="455" spans="1:17" hidden="1" x14ac:dyDescent="0.3">
      <c r="A455" t="s">
        <v>1030</v>
      </c>
      <c r="B455" t="s">
        <v>1031</v>
      </c>
      <c r="C455" t="s">
        <v>3119</v>
      </c>
      <c r="D455" t="s">
        <v>1032</v>
      </c>
      <c r="E455">
        <v>12906.893384999599</v>
      </c>
      <c r="F455">
        <v>100</v>
      </c>
      <c r="G455">
        <v>-18.0277404288443</v>
      </c>
      <c r="M455">
        <v>50</v>
      </c>
      <c r="N455">
        <v>1</v>
      </c>
      <c r="O455">
        <v>0</v>
      </c>
      <c r="P455">
        <v>0</v>
      </c>
    </row>
    <row r="456" spans="1:17" x14ac:dyDescent="0.3">
      <c r="A456" t="s">
        <v>1033</v>
      </c>
      <c r="B456" t="s">
        <v>1034</v>
      </c>
      <c r="C456" t="s">
        <v>3118</v>
      </c>
      <c r="D456" t="s">
        <v>490</v>
      </c>
      <c r="E456">
        <v>12891.174200809999</v>
      </c>
      <c r="F456">
        <v>687.35</v>
      </c>
      <c r="G456">
        <v>5.5519071799294304</v>
      </c>
      <c r="H456">
        <v>-6.3675336607468003</v>
      </c>
      <c r="I456">
        <v>-4.4659695181799304</v>
      </c>
      <c r="J456">
        <v>-1.0583985023340099</v>
      </c>
      <c r="K456">
        <v>778.57764891617705</v>
      </c>
      <c r="L456">
        <v>741.85977384128796</v>
      </c>
      <c r="M456">
        <v>17.977837798901</v>
      </c>
      <c r="N456">
        <v>0.71504810058150403</v>
      </c>
      <c r="O456">
        <v>34.807594384229198</v>
      </c>
      <c r="P456">
        <v>31.865707434052698</v>
      </c>
      <c r="Q456">
        <v>0.107652952890786</v>
      </c>
    </row>
    <row r="457" spans="1:17" x14ac:dyDescent="0.3">
      <c r="A457" t="s">
        <v>1035</v>
      </c>
      <c r="B457" t="s">
        <v>1036</v>
      </c>
      <c r="C457" t="s">
        <v>3113</v>
      </c>
      <c r="D457" t="s">
        <v>85</v>
      </c>
      <c r="E457">
        <v>12870.994392945</v>
      </c>
      <c r="F457">
        <v>2299.0500000000002</v>
      </c>
      <c r="G457">
        <v>6.1512103623977499</v>
      </c>
      <c r="H457">
        <v>-1.34649706434863</v>
      </c>
      <c r="I457">
        <v>-31.257573008683099</v>
      </c>
      <c r="J457">
        <v>6.26444192793873</v>
      </c>
      <c r="K457">
        <v>2425.8761502822599</v>
      </c>
      <c r="L457">
        <v>2540.2271390480801</v>
      </c>
      <c r="M457">
        <v>52.761753347223198</v>
      </c>
      <c r="N457">
        <v>1.12200946290264</v>
      </c>
      <c r="O457">
        <v>58.978708597029197</v>
      </c>
      <c r="P457">
        <v>31.299257567104501</v>
      </c>
      <c r="Q457">
        <v>0.117901711286309</v>
      </c>
    </row>
    <row r="458" spans="1:17" x14ac:dyDescent="0.3">
      <c r="A458" t="s">
        <v>1037</v>
      </c>
      <c r="B458" t="s">
        <v>1038</v>
      </c>
      <c r="C458" t="s">
        <v>3104</v>
      </c>
      <c r="D458" t="s">
        <v>54</v>
      </c>
      <c r="E458">
        <v>12721.067542141</v>
      </c>
      <c r="F458">
        <v>150.29</v>
      </c>
      <c r="G458">
        <v>-17.174042155791199</v>
      </c>
      <c r="H458">
        <v>5.6978897932778603</v>
      </c>
      <c r="I458">
        <v>-20.1722600517095</v>
      </c>
      <c r="J458">
        <v>-3.2658672867629499</v>
      </c>
      <c r="K458">
        <v>171.53721208984999</v>
      </c>
      <c r="L458">
        <v>181.03264841840701</v>
      </c>
      <c r="M458">
        <v>36.969573879419201</v>
      </c>
      <c r="N458">
        <v>1.35595543128973</v>
      </c>
      <c r="O458">
        <v>53.3036130148379</v>
      </c>
      <c r="P458">
        <v>8.6302855077701395</v>
      </c>
      <c r="Q458">
        <v>-3.1354725359016997E-2</v>
      </c>
    </row>
    <row r="459" spans="1:17" x14ac:dyDescent="0.3">
      <c r="A459" t="s">
        <v>1039</v>
      </c>
      <c r="B459" t="s">
        <v>1040</v>
      </c>
      <c r="C459" t="s">
        <v>3113</v>
      </c>
      <c r="D459" t="s">
        <v>178</v>
      </c>
      <c r="E459">
        <v>12675.230046049999</v>
      </c>
      <c r="F459">
        <v>564.85</v>
      </c>
      <c r="G459">
        <v>10.7226105961486</v>
      </c>
      <c r="H459">
        <v>-2.1381843345779599</v>
      </c>
      <c r="I459">
        <v>-4.6729104750439898</v>
      </c>
      <c r="J459">
        <v>5.1951206772483802</v>
      </c>
      <c r="K459">
        <v>604.31728515810801</v>
      </c>
      <c r="L459">
        <v>571.88637294488205</v>
      </c>
      <c r="M459">
        <v>46.388744630414301</v>
      </c>
      <c r="N459">
        <v>0.59865500652514303</v>
      </c>
      <c r="O459">
        <v>30.848897937505502</v>
      </c>
      <c r="P459">
        <v>42.9457168163988</v>
      </c>
      <c r="Q459">
        <v>0.17684360245578801</v>
      </c>
    </row>
    <row r="460" spans="1:17" x14ac:dyDescent="0.3">
      <c r="A460" t="s">
        <v>1041</v>
      </c>
      <c r="B460" t="s">
        <v>1042</v>
      </c>
      <c r="C460" t="s">
        <v>568</v>
      </c>
      <c r="D460" t="s">
        <v>568</v>
      </c>
      <c r="E460">
        <v>12673.08561</v>
      </c>
      <c r="F460">
        <v>448.3</v>
      </c>
      <c r="G460">
        <v>-1.3437216886049099</v>
      </c>
      <c r="H460">
        <v>-0.172391279082342</v>
      </c>
      <c r="I460">
        <v>-2.9245784714600398</v>
      </c>
      <c r="J460">
        <v>-2.4712931578775499</v>
      </c>
      <c r="K460">
        <v>470.02586650211902</v>
      </c>
      <c r="L460">
        <v>460.91972780613202</v>
      </c>
      <c r="M460">
        <v>25.225742169743899</v>
      </c>
      <c r="N460">
        <v>0.52748233653888699</v>
      </c>
      <c r="O460">
        <v>32.054427838500999</v>
      </c>
      <c r="P460">
        <v>19.578554281141599</v>
      </c>
      <c r="Q460">
        <v>3.573438602992E-3</v>
      </c>
    </row>
    <row r="461" spans="1:17" x14ac:dyDescent="0.3">
      <c r="A461" t="s">
        <v>1043</v>
      </c>
      <c r="B461" t="s">
        <v>1044</v>
      </c>
      <c r="C461" t="s">
        <v>3104</v>
      </c>
      <c r="D461" t="s">
        <v>487</v>
      </c>
      <c r="E461">
        <v>12607.506878856</v>
      </c>
      <c r="F461">
        <v>131.91</v>
      </c>
      <c r="G461">
        <v>38.999607965923701</v>
      </c>
      <c r="H461">
        <v>-14.5119490304915</v>
      </c>
      <c r="I461">
        <v>57.615650668553499</v>
      </c>
      <c r="J461">
        <v>0.93606334328202201</v>
      </c>
      <c r="K461">
        <v>134.23298679813701</v>
      </c>
      <c r="L461">
        <v>110.129792020846</v>
      </c>
      <c r="M461">
        <v>38.839093759618997</v>
      </c>
      <c r="N461">
        <v>0.37036628787180798</v>
      </c>
      <c r="O461">
        <v>27.928132817830299</v>
      </c>
      <c r="P461">
        <v>91.173913043478194</v>
      </c>
      <c r="Q461">
        <v>5.9974996688702001E-2</v>
      </c>
    </row>
    <row r="462" spans="1:17" x14ac:dyDescent="0.3">
      <c r="A462" t="s">
        <v>1045</v>
      </c>
      <c r="B462" t="s">
        <v>1046</v>
      </c>
      <c r="C462" t="s">
        <v>3104</v>
      </c>
      <c r="D462" t="s">
        <v>24</v>
      </c>
      <c r="E462">
        <v>12598.088415136001</v>
      </c>
      <c r="F462">
        <v>170.09</v>
      </c>
      <c r="G462">
        <v>-5.06747552818213</v>
      </c>
      <c r="H462">
        <v>15.7283118253458</v>
      </c>
      <c r="I462">
        <v>13.659930240259101</v>
      </c>
      <c r="J462">
        <v>-5.46039054414309E-2</v>
      </c>
      <c r="K462">
        <v>168.49278960638301</v>
      </c>
      <c r="L462">
        <v>159.00367975332199</v>
      </c>
      <c r="M462">
        <v>38.4254808740315</v>
      </c>
      <c r="N462">
        <v>0.66602946104843497</v>
      </c>
      <c r="O462">
        <v>7.1432770886001604</v>
      </c>
      <c r="P462">
        <v>35.637958532695301</v>
      </c>
      <c r="Q462">
        <v>-3.522153333356E-3</v>
      </c>
    </row>
    <row r="463" spans="1:17" hidden="1" x14ac:dyDescent="0.3">
      <c r="A463" t="s">
        <v>1047</v>
      </c>
      <c r="B463" t="s">
        <v>1048</v>
      </c>
      <c r="C463" t="s">
        <v>3119</v>
      </c>
      <c r="D463" t="s">
        <v>129</v>
      </c>
      <c r="E463">
        <v>12526.47456585</v>
      </c>
      <c r="F463">
        <v>412.25</v>
      </c>
      <c r="G463">
        <v>59.809290287879101</v>
      </c>
      <c r="H463">
        <v>2.0900641413629799</v>
      </c>
      <c r="I463">
        <v>26.588672771536501</v>
      </c>
      <c r="J463">
        <v>4.1109510864300001</v>
      </c>
      <c r="K463">
        <v>406.69326024027902</v>
      </c>
      <c r="L463">
        <v>348.33516278313198</v>
      </c>
      <c r="M463">
        <v>50.088140856864101</v>
      </c>
      <c r="N463">
        <v>0.56987737008586403</v>
      </c>
      <c r="O463">
        <v>15.597331716191601</v>
      </c>
      <c r="P463">
        <v>101.58924205378899</v>
      </c>
      <c r="Q463">
        <v>0.17779397999903301</v>
      </c>
    </row>
    <row r="464" spans="1:17" hidden="1" x14ac:dyDescent="0.3">
      <c r="A464" t="s">
        <v>1049</v>
      </c>
      <c r="B464" t="s">
        <v>1050</v>
      </c>
      <c r="C464" t="s">
        <v>3119</v>
      </c>
      <c r="D464" t="s">
        <v>178</v>
      </c>
      <c r="E464">
        <v>12513.573123639901</v>
      </c>
      <c r="F464">
        <v>10386.799999999999</v>
      </c>
      <c r="G464">
        <v>197.18226199892899</v>
      </c>
      <c r="H464">
        <v>-6.6120257558984701</v>
      </c>
      <c r="I464">
        <v>42.944680730926798</v>
      </c>
      <c r="J464">
        <v>1.96968313594609</v>
      </c>
      <c r="K464">
        <v>11468.0430356816</v>
      </c>
      <c r="L464">
        <v>8986.9785014209501</v>
      </c>
      <c r="M464">
        <v>24.520438391681498</v>
      </c>
      <c r="N464">
        <v>0.71196642421479905</v>
      </c>
      <c r="O464">
        <v>33.8236993106635</v>
      </c>
      <c r="P464">
        <v>218.93634660852999</v>
      </c>
      <c r="Q464">
        <v>0.23134700036376599</v>
      </c>
    </row>
    <row r="465" spans="1:17" x14ac:dyDescent="0.3">
      <c r="A465" t="s">
        <v>1051</v>
      </c>
      <c r="B465" t="s">
        <v>1052</v>
      </c>
      <c r="C465" t="s">
        <v>3113</v>
      </c>
      <c r="D465" t="s">
        <v>48</v>
      </c>
      <c r="E465">
        <v>12416.574094400001</v>
      </c>
      <c r="F465">
        <v>675.5</v>
      </c>
      <c r="G465">
        <v>0.58782802455269501</v>
      </c>
      <c r="H465">
        <v>-7.4009397520475799</v>
      </c>
      <c r="I465">
        <v>24.986397226703001</v>
      </c>
      <c r="J465">
        <v>3.5728562410879099</v>
      </c>
      <c r="K465">
        <v>726.53242406074799</v>
      </c>
      <c r="L465">
        <v>658.44517051022899</v>
      </c>
      <c r="M465">
        <v>32.555107450727299</v>
      </c>
      <c r="N465">
        <v>0.34930050907909399</v>
      </c>
      <c r="O465">
        <v>22.383419689119101</v>
      </c>
      <c r="P465">
        <v>50.78125</v>
      </c>
      <c r="Q465">
        <v>8.6483849235291996E-2</v>
      </c>
    </row>
    <row r="466" spans="1:17" x14ac:dyDescent="0.3">
      <c r="A466" t="s">
        <v>1053</v>
      </c>
      <c r="B466" t="s">
        <v>1054</v>
      </c>
      <c r="C466" t="s">
        <v>3106</v>
      </c>
      <c r="D466" t="s">
        <v>120</v>
      </c>
      <c r="E466">
        <v>12297.229988719901</v>
      </c>
      <c r="F466">
        <v>1944.35</v>
      </c>
      <c r="G466">
        <v>6.1563305937014299</v>
      </c>
      <c r="H466">
        <v>4.5234646120598896</v>
      </c>
      <c r="I466">
        <v>8.9093039615026992</v>
      </c>
      <c r="J466">
        <v>4.3346194639544802</v>
      </c>
      <c r="K466">
        <v>1980.99819484264</v>
      </c>
      <c r="L466">
        <v>1911.02608785658</v>
      </c>
      <c r="M466">
        <v>50.930196406019498</v>
      </c>
      <c r="N466">
        <v>1.07711110928596</v>
      </c>
      <c r="O466">
        <v>27.7547766605806</v>
      </c>
      <c r="P466">
        <v>35.010241988681699</v>
      </c>
      <c r="Q466">
        <v>-5.0800438071217001E-2</v>
      </c>
    </row>
    <row r="467" spans="1:17" x14ac:dyDescent="0.3">
      <c r="A467" t="s">
        <v>1055</v>
      </c>
      <c r="B467" t="s">
        <v>1056</v>
      </c>
      <c r="C467" t="s">
        <v>3106</v>
      </c>
      <c r="D467" t="s">
        <v>367</v>
      </c>
      <c r="E467">
        <v>12190.31459912</v>
      </c>
      <c r="F467">
        <v>351.05</v>
      </c>
      <c r="G467">
        <v>37.3326610310096</v>
      </c>
      <c r="H467">
        <v>-13.6019982921215</v>
      </c>
      <c r="I467">
        <v>61.517620520031002</v>
      </c>
      <c r="J467">
        <v>-6.5060835906363401</v>
      </c>
      <c r="K467">
        <v>376.76003194930502</v>
      </c>
      <c r="L467">
        <v>304.047945384473</v>
      </c>
      <c r="M467">
        <v>37.563611894131803</v>
      </c>
      <c r="N467">
        <v>0.63829257585625498</v>
      </c>
      <c r="O467">
        <v>27.602905569007198</v>
      </c>
      <c r="P467">
        <v>119.40625</v>
      </c>
      <c r="Q467">
        <v>0.18208422619857101</v>
      </c>
    </row>
    <row r="468" spans="1:17" x14ac:dyDescent="0.3">
      <c r="A468" t="s">
        <v>1057</v>
      </c>
      <c r="B468" t="s">
        <v>1058</v>
      </c>
      <c r="C468" t="s">
        <v>3112</v>
      </c>
      <c r="D468" t="s">
        <v>438</v>
      </c>
      <c r="E468">
        <v>12128.859789475</v>
      </c>
      <c r="F468">
        <v>2481.0500000000002</v>
      </c>
      <c r="G468">
        <v>-8.3418910483976898</v>
      </c>
      <c r="H468">
        <v>5.3071215436963897</v>
      </c>
      <c r="I468">
        <v>14.476408646774599</v>
      </c>
      <c r="J468">
        <v>8.4441827477436</v>
      </c>
      <c r="K468">
        <v>2349.8488760311202</v>
      </c>
      <c r="L468">
        <v>2181.3628527968899</v>
      </c>
      <c r="M468">
        <v>78.727866809509095</v>
      </c>
      <c r="N468">
        <v>0.71169959234828495</v>
      </c>
      <c r="O468">
        <v>8.8248926865641408</v>
      </c>
      <c r="P468">
        <v>50.494358849933299</v>
      </c>
      <c r="Q468">
        <v>0.1948754174381</v>
      </c>
    </row>
    <row r="469" spans="1:17" x14ac:dyDescent="0.3">
      <c r="A469" t="s">
        <v>1059</v>
      </c>
      <c r="B469" t="s">
        <v>1060</v>
      </c>
      <c r="C469" t="s">
        <v>3113</v>
      </c>
      <c r="D469" t="s">
        <v>114</v>
      </c>
      <c r="E469">
        <v>12121.15693786</v>
      </c>
      <c r="F469">
        <v>181.19</v>
      </c>
      <c r="G469">
        <v>18.695548048249499</v>
      </c>
      <c r="H469">
        <v>4.17706270184829</v>
      </c>
      <c r="I469">
        <v>-6.66749577056334</v>
      </c>
      <c r="J469">
        <v>1.14928118643184</v>
      </c>
      <c r="K469">
        <v>192.95860498704201</v>
      </c>
      <c r="L469">
        <v>182.48669675046301</v>
      </c>
      <c r="M469">
        <v>30.699845071720102</v>
      </c>
      <c r="N469">
        <v>0.51152279533830103</v>
      </c>
      <c r="O469">
        <v>35.101274904796</v>
      </c>
      <c r="P469">
        <v>40.7410284293925</v>
      </c>
      <c r="Q469">
        <v>0.13451199853031001</v>
      </c>
    </row>
    <row r="470" spans="1:17" x14ac:dyDescent="0.3">
      <c r="A470" t="s">
        <v>1061</v>
      </c>
      <c r="B470" t="s">
        <v>1062</v>
      </c>
      <c r="C470" t="s">
        <v>3104</v>
      </c>
      <c r="D470" t="s">
        <v>206</v>
      </c>
      <c r="E470">
        <v>12008.1442334</v>
      </c>
      <c r="F470">
        <v>2900.05</v>
      </c>
      <c r="G470">
        <v>117.221512598361</v>
      </c>
      <c r="H470">
        <v>18.246470385809499</v>
      </c>
      <c r="I470">
        <v>74.235465004848507</v>
      </c>
      <c r="J470">
        <v>4.48216406038018</v>
      </c>
      <c r="K470">
        <v>2702.3316383237502</v>
      </c>
      <c r="L470">
        <v>2104.9881550364298</v>
      </c>
      <c r="M470">
        <v>47.789759029029298</v>
      </c>
      <c r="N470">
        <v>0.70451748396499703</v>
      </c>
      <c r="O470">
        <v>28.797779348631899</v>
      </c>
      <c r="P470">
        <v>155.51101321585901</v>
      </c>
      <c r="Q470">
        <v>0.17896403438937999</v>
      </c>
    </row>
    <row r="471" spans="1:17" x14ac:dyDescent="0.3">
      <c r="A471" t="s">
        <v>1063</v>
      </c>
      <c r="B471" t="s">
        <v>1064</v>
      </c>
      <c r="C471" t="s">
        <v>3113</v>
      </c>
      <c r="D471" t="s">
        <v>114</v>
      </c>
      <c r="E471">
        <v>12005.311483949999</v>
      </c>
      <c r="F471">
        <v>395.3</v>
      </c>
      <c r="G471">
        <v>0.36099871461175298</v>
      </c>
      <c r="H471">
        <v>-3.05765669813746</v>
      </c>
      <c r="I471">
        <v>11.604295375475701</v>
      </c>
      <c r="J471">
        <v>7.0402323036108303</v>
      </c>
      <c r="K471">
        <v>387.15691475603501</v>
      </c>
      <c r="L471">
        <v>357.62837491140601</v>
      </c>
      <c r="M471">
        <v>48.662042366921803</v>
      </c>
      <c r="N471">
        <v>0.50402768750137905</v>
      </c>
      <c r="O471">
        <v>14.0905641285099</v>
      </c>
      <c r="P471">
        <v>44.772019776597602</v>
      </c>
      <c r="Q471">
        <v>0.167057185951204</v>
      </c>
    </row>
    <row r="472" spans="1:17" x14ac:dyDescent="0.3">
      <c r="A472" t="s">
        <v>1065</v>
      </c>
      <c r="B472" t="s">
        <v>1066</v>
      </c>
      <c r="C472" t="s">
        <v>3111</v>
      </c>
      <c r="D472" t="s">
        <v>69</v>
      </c>
      <c r="E472">
        <v>11948.6590986149</v>
      </c>
      <c r="F472">
        <v>334.55</v>
      </c>
      <c r="G472">
        <v>-22.031716007433001</v>
      </c>
      <c r="H472">
        <v>2.05847935712795</v>
      </c>
      <c r="I472">
        <v>-0.41920455211018598</v>
      </c>
      <c r="J472">
        <v>3.8879703361821099</v>
      </c>
      <c r="K472">
        <v>346.864824985599</v>
      </c>
      <c r="L472">
        <v>345.30757683598603</v>
      </c>
      <c r="M472">
        <v>38.149672820497301</v>
      </c>
      <c r="N472">
        <v>0.15859683303489999</v>
      </c>
      <c r="O472">
        <v>18.965774921536301</v>
      </c>
      <c r="P472">
        <v>14.8472365259183</v>
      </c>
      <c r="Q472">
        <v>-9.9005249141505006E-2</v>
      </c>
    </row>
    <row r="473" spans="1:17" hidden="1" x14ac:dyDescent="0.3">
      <c r="A473" t="s">
        <v>1067</v>
      </c>
      <c r="B473" t="s">
        <v>1068</v>
      </c>
      <c r="C473" t="s">
        <v>3119</v>
      </c>
      <c r="D473" t="s">
        <v>438</v>
      </c>
      <c r="E473">
        <v>11892.768889085</v>
      </c>
      <c r="F473">
        <v>1952.65</v>
      </c>
      <c r="G473">
        <v>-48.100936664466502</v>
      </c>
      <c r="H473">
        <v>-11.26038133828</v>
      </c>
      <c r="I473">
        <v>-35.583218279590298</v>
      </c>
      <c r="J473">
        <v>-4.4592681678557202</v>
      </c>
      <c r="K473">
        <v>2267.7332426442299</v>
      </c>
      <c r="M473">
        <v>27.412688525442299</v>
      </c>
      <c r="O473">
        <v>58.758610093974802</v>
      </c>
      <c r="P473">
        <v>0.33914853164103098</v>
      </c>
    </row>
    <row r="474" spans="1:17" x14ac:dyDescent="0.3">
      <c r="A474" t="s">
        <v>1069</v>
      </c>
      <c r="B474" t="s">
        <v>1070</v>
      </c>
      <c r="C474" t="s">
        <v>3109</v>
      </c>
      <c r="D474" t="s">
        <v>267</v>
      </c>
      <c r="E474">
        <v>11837.617396260001</v>
      </c>
      <c r="F474">
        <v>4962.2</v>
      </c>
      <c r="G474">
        <v>-20.127726748151701</v>
      </c>
      <c r="H474">
        <v>-11.476348853870901</v>
      </c>
      <c r="I474">
        <v>9.5388962883977406</v>
      </c>
      <c r="J474">
        <v>6.2346861802378797</v>
      </c>
      <c r="K474">
        <v>5444.9350342019598</v>
      </c>
      <c r="L474">
        <v>5197.9476054344505</v>
      </c>
      <c r="M474">
        <v>48.132860048291001</v>
      </c>
      <c r="N474">
        <v>0.62298323971634195</v>
      </c>
      <c r="O474">
        <v>43.509935109427197</v>
      </c>
      <c r="P474">
        <v>31.203976679314099</v>
      </c>
      <c r="Q474">
        <v>9.6533385753362996E-2</v>
      </c>
    </row>
    <row r="475" spans="1:17" x14ac:dyDescent="0.3">
      <c r="A475" t="s">
        <v>1071</v>
      </c>
      <c r="B475" t="s">
        <v>1072</v>
      </c>
      <c r="C475" t="s">
        <v>3108</v>
      </c>
      <c r="D475" t="s">
        <v>247</v>
      </c>
      <c r="E475">
        <v>11780.83594298</v>
      </c>
      <c r="F475">
        <v>1068.75</v>
      </c>
      <c r="G475">
        <v>53.935252330608499</v>
      </c>
      <c r="H475">
        <v>12.650369132120799</v>
      </c>
      <c r="I475">
        <v>32.537674624947499</v>
      </c>
      <c r="J475">
        <v>5.8601206799131598</v>
      </c>
      <c r="K475">
        <v>969.05466328907301</v>
      </c>
      <c r="L475">
        <v>820.36728385776803</v>
      </c>
      <c r="M475">
        <v>70.369448389187596</v>
      </c>
      <c r="N475">
        <v>1.61952144601254</v>
      </c>
      <c r="O475">
        <v>6.5403508771930001</v>
      </c>
      <c r="P475">
        <v>84.013429752066102</v>
      </c>
      <c r="Q475">
        <v>6.6629832360190003E-2</v>
      </c>
    </row>
    <row r="476" spans="1:17" x14ac:dyDescent="0.3">
      <c r="A476" t="s">
        <v>1073</v>
      </c>
      <c r="B476" t="s">
        <v>1074</v>
      </c>
      <c r="C476" t="s">
        <v>3109</v>
      </c>
      <c r="D476" t="s">
        <v>232</v>
      </c>
      <c r="E476">
        <v>11706.765114624999</v>
      </c>
      <c r="F476">
        <v>1426.25</v>
      </c>
      <c r="G476">
        <v>-6.1499079165291004</v>
      </c>
      <c r="H476">
        <v>-10.283176107382401</v>
      </c>
      <c r="I476">
        <v>-19.955678810137101</v>
      </c>
      <c r="J476">
        <v>0.111967621708529</v>
      </c>
      <c r="K476">
        <v>1601.56243932039</v>
      </c>
      <c r="L476">
        <v>1608.8536366528899</v>
      </c>
      <c r="M476">
        <v>21.411180085109098</v>
      </c>
      <c r="N476">
        <v>0.56403934847443504</v>
      </c>
      <c r="O476">
        <v>55.789658194566101</v>
      </c>
      <c r="P476">
        <v>21.130408934561899</v>
      </c>
      <c r="Q476">
        <v>5.3091053122002997E-2</v>
      </c>
    </row>
    <row r="477" spans="1:17" x14ac:dyDescent="0.3">
      <c r="A477" t="s">
        <v>1075</v>
      </c>
      <c r="B477" t="s">
        <v>1076</v>
      </c>
      <c r="C477" t="s">
        <v>3105</v>
      </c>
      <c r="D477" t="s">
        <v>1077</v>
      </c>
      <c r="E477">
        <v>11706.228395325001</v>
      </c>
      <c r="F477">
        <v>364.75</v>
      </c>
      <c r="G477">
        <v>20.171189262980601</v>
      </c>
      <c r="H477">
        <v>-5.2076333640160897</v>
      </c>
      <c r="I477">
        <v>-19.405642746919298</v>
      </c>
      <c r="J477">
        <v>8.2741517567114196E-3</v>
      </c>
      <c r="K477">
        <v>419.05267460276002</v>
      </c>
      <c r="L477">
        <v>409.4552854913</v>
      </c>
      <c r="M477">
        <v>27.6347083853342</v>
      </c>
      <c r="N477">
        <v>0.45177894358302301</v>
      </c>
      <c r="O477">
        <v>69.376285126799104</v>
      </c>
      <c r="P477">
        <v>38.767357808636</v>
      </c>
      <c r="Q477">
        <v>0.107330548734918</v>
      </c>
    </row>
    <row r="478" spans="1:17" x14ac:dyDescent="0.3">
      <c r="A478" t="s">
        <v>1078</v>
      </c>
      <c r="B478" t="s">
        <v>1079</v>
      </c>
      <c r="C478" t="s">
        <v>3104</v>
      </c>
      <c r="D478" t="s">
        <v>565</v>
      </c>
      <c r="E478">
        <v>11647.091805765</v>
      </c>
      <c r="F478">
        <v>159.69999999999999</v>
      </c>
      <c r="G478">
        <v>-27.5409529427656</v>
      </c>
      <c r="H478">
        <v>9.4079800712333199</v>
      </c>
      <c r="I478">
        <v>-5.6981025188902796</v>
      </c>
      <c r="J478">
        <v>12.1236276349983</v>
      </c>
      <c r="K478">
        <v>149.64171478621</v>
      </c>
      <c r="L478">
        <v>159.08935517942101</v>
      </c>
      <c r="M478">
        <v>74.078495523575896</v>
      </c>
      <c r="N478">
        <v>1.27556732750121</v>
      </c>
      <c r="O478">
        <v>31.056592534222599</v>
      </c>
      <c r="P478">
        <v>22.1975667610375</v>
      </c>
      <c r="Q478">
        <v>-3.3336757622508997E-2</v>
      </c>
    </row>
    <row r="479" spans="1:17" hidden="1" x14ac:dyDescent="0.3">
      <c r="A479" t="s">
        <v>1080</v>
      </c>
      <c r="B479" t="s">
        <v>1081</v>
      </c>
      <c r="C479" t="s">
        <v>3119</v>
      </c>
      <c r="D479" t="s">
        <v>276</v>
      </c>
      <c r="E479">
        <v>11645.54103909</v>
      </c>
      <c r="F479">
        <v>862.85</v>
      </c>
      <c r="G479">
        <v>-7.9633230552873897</v>
      </c>
      <c r="H479">
        <v>2.3234277647716102</v>
      </c>
      <c r="I479">
        <v>17.475235473661499</v>
      </c>
      <c r="J479">
        <v>2.4200945415227699</v>
      </c>
      <c r="K479">
        <v>875.83031738272302</v>
      </c>
      <c r="L479">
        <v>838.63066597552699</v>
      </c>
      <c r="M479">
        <v>43.529570307393499</v>
      </c>
      <c r="N479">
        <v>0.395737273284955</v>
      </c>
      <c r="O479">
        <v>18.7923741090571</v>
      </c>
      <c r="P479">
        <v>33.330757938654102</v>
      </c>
      <c r="Q479">
        <v>-7.4193281663567007E-2</v>
      </c>
    </row>
    <row r="480" spans="1:17" x14ac:dyDescent="0.3">
      <c r="A480" t="s">
        <v>1082</v>
      </c>
      <c r="B480" t="s">
        <v>1083</v>
      </c>
      <c r="C480" t="s">
        <v>3113</v>
      </c>
      <c r="D480" t="s">
        <v>267</v>
      </c>
      <c r="E480">
        <v>11628.740614300001</v>
      </c>
      <c r="F480">
        <v>1811.4</v>
      </c>
      <c r="G480">
        <v>59.456092610544196</v>
      </c>
      <c r="H480">
        <v>4.2584877098406304</v>
      </c>
      <c r="I480">
        <v>14.205608538028301</v>
      </c>
      <c r="J480">
        <v>-11.014983775128201</v>
      </c>
      <c r="K480">
        <v>1900.2892437334699</v>
      </c>
      <c r="L480">
        <v>1626.34021198595</v>
      </c>
      <c r="M480">
        <v>31.6651088516176</v>
      </c>
      <c r="N480">
        <v>2.6056063428309302</v>
      </c>
      <c r="O480">
        <v>28.569062603511</v>
      </c>
      <c r="P480">
        <v>87.914310908242101</v>
      </c>
      <c r="Q480">
        <v>0.12302931819959</v>
      </c>
    </row>
    <row r="481" spans="1:17" hidden="1" x14ac:dyDescent="0.3">
      <c r="A481" t="s">
        <v>1084</v>
      </c>
      <c r="B481" t="s">
        <v>1085</v>
      </c>
      <c r="C481" t="s">
        <v>3119</v>
      </c>
      <c r="D481" t="s">
        <v>75</v>
      </c>
      <c r="E481">
        <v>11516.9498752</v>
      </c>
      <c r="F481">
        <v>86.49</v>
      </c>
      <c r="G481">
        <v>-29.738534726196701</v>
      </c>
      <c r="H481">
        <v>3.30067846845379</v>
      </c>
      <c r="I481">
        <v>-15.1717504414949</v>
      </c>
      <c r="J481">
        <v>-0.70048128387694097</v>
      </c>
      <c r="K481">
        <v>89.8050970844332</v>
      </c>
      <c r="L481">
        <v>94.557209007482399</v>
      </c>
      <c r="M481">
        <v>13.715137464591701</v>
      </c>
      <c r="N481">
        <v>0.70051180941573299</v>
      </c>
      <c r="O481">
        <v>20.245115042201402</v>
      </c>
      <c r="P481">
        <v>0.44129601672278002</v>
      </c>
    </row>
    <row r="482" spans="1:17" x14ac:dyDescent="0.3">
      <c r="A482" t="s">
        <v>1086</v>
      </c>
      <c r="B482" t="s">
        <v>1087</v>
      </c>
      <c r="C482" t="s">
        <v>3121</v>
      </c>
      <c r="D482" t="s">
        <v>622</v>
      </c>
      <c r="E482">
        <v>11386.957724100001</v>
      </c>
      <c r="F482">
        <v>122.54</v>
      </c>
      <c r="G482">
        <v>-69.352467340462994</v>
      </c>
      <c r="H482">
        <v>-3.91583876824027</v>
      </c>
      <c r="I482">
        <v>-20.621837818800699</v>
      </c>
      <c r="J482">
        <v>7.0376308467950297</v>
      </c>
      <c r="K482">
        <v>126.797062794921</v>
      </c>
      <c r="L482">
        <v>152.31795108435401</v>
      </c>
      <c r="M482">
        <v>45.498457602094398</v>
      </c>
      <c r="N482">
        <v>0.71637374321949199</v>
      </c>
      <c r="O482">
        <v>144.57320058756301</v>
      </c>
      <c r="P482">
        <v>7.1528506470793998</v>
      </c>
      <c r="Q482">
        <v>-0.13140692728705</v>
      </c>
    </row>
    <row r="483" spans="1:17" x14ac:dyDescent="0.3">
      <c r="A483" t="s">
        <v>1088</v>
      </c>
      <c r="B483" t="s">
        <v>1089</v>
      </c>
      <c r="C483" t="s">
        <v>3109</v>
      </c>
      <c r="D483" t="s">
        <v>211</v>
      </c>
      <c r="E483">
        <v>11269.9556369</v>
      </c>
      <c r="F483">
        <v>479</v>
      </c>
      <c r="G483">
        <v>19.571691389337399</v>
      </c>
      <c r="H483">
        <v>-4.53018642343471</v>
      </c>
      <c r="I483">
        <v>9.0358515245005595</v>
      </c>
      <c r="J483">
        <v>0.44753946273934297</v>
      </c>
      <c r="K483">
        <v>522.98279295411999</v>
      </c>
      <c r="L483">
        <v>479.16290291704701</v>
      </c>
      <c r="M483">
        <v>34.374551020799899</v>
      </c>
      <c r="N483">
        <v>0.36027276639132899</v>
      </c>
      <c r="O483">
        <v>36.116910229645001</v>
      </c>
      <c r="P483">
        <v>42.985074626865597</v>
      </c>
      <c r="Q483">
        <v>0.116608761092042</v>
      </c>
    </row>
    <row r="484" spans="1:17" x14ac:dyDescent="0.3">
      <c r="A484" t="s">
        <v>1090</v>
      </c>
      <c r="B484" t="s">
        <v>1091</v>
      </c>
      <c r="C484" t="s">
        <v>3110</v>
      </c>
      <c r="D484" t="s">
        <v>144</v>
      </c>
      <c r="E484">
        <v>11198.551723318</v>
      </c>
      <c r="F484">
        <v>16.34</v>
      </c>
      <c r="G484">
        <v>4.4722595711556199</v>
      </c>
      <c r="H484">
        <v>-12.236441891501199</v>
      </c>
      <c r="I484">
        <v>-19.633235259253301</v>
      </c>
      <c r="J484">
        <v>0.35838140155477599</v>
      </c>
      <c r="K484">
        <v>18.2407482663703</v>
      </c>
      <c r="L484">
        <v>17.468237609626001</v>
      </c>
      <c r="M484">
        <v>25.632630379315199</v>
      </c>
      <c r="N484">
        <v>0.90709441136728397</v>
      </c>
      <c r="O484">
        <v>46.878824969400199</v>
      </c>
      <c r="P484">
        <v>33.387755102040799</v>
      </c>
      <c r="Q484">
        <v>0.115208483290869</v>
      </c>
    </row>
    <row r="485" spans="1:17" x14ac:dyDescent="0.3">
      <c r="A485" t="s">
        <v>1092</v>
      </c>
      <c r="B485" t="s">
        <v>1093</v>
      </c>
      <c r="C485" t="s">
        <v>3112</v>
      </c>
      <c r="D485" t="s">
        <v>117</v>
      </c>
      <c r="E485">
        <v>11150.129292</v>
      </c>
      <c r="F485">
        <v>806.8</v>
      </c>
      <c r="G485">
        <v>47.163427021574698</v>
      </c>
      <c r="H485">
        <v>-9.0876445665092902</v>
      </c>
      <c r="I485">
        <v>7.1654367782962396</v>
      </c>
      <c r="J485">
        <v>-4.6874336779989303</v>
      </c>
      <c r="K485">
        <v>842.57929580918801</v>
      </c>
      <c r="L485">
        <v>720.72384639888901</v>
      </c>
      <c r="M485">
        <v>24.150027605835501</v>
      </c>
      <c r="N485">
        <v>0.74680979383924095</v>
      </c>
      <c r="O485">
        <v>21.467526028755501</v>
      </c>
      <c r="P485">
        <v>84.601304198604197</v>
      </c>
    </row>
    <row r="486" spans="1:17" x14ac:dyDescent="0.3">
      <c r="A486" t="s">
        <v>1094</v>
      </c>
      <c r="B486" t="s">
        <v>1095</v>
      </c>
      <c r="C486" t="s">
        <v>3109</v>
      </c>
      <c r="D486" t="s">
        <v>416</v>
      </c>
      <c r="E486">
        <v>11136.31482852</v>
      </c>
      <c r="F486">
        <v>2753.1</v>
      </c>
      <c r="G486">
        <v>15.5446486343559</v>
      </c>
      <c r="H486">
        <v>-0.20271123984860601</v>
      </c>
      <c r="I486">
        <v>12.572527047661801</v>
      </c>
      <c r="J486">
        <v>5.6053480604438404</v>
      </c>
      <c r="K486">
        <v>2844.2580518354198</v>
      </c>
      <c r="L486">
        <v>2676.9905497048999</v>
      </c>
      <c r="M486">
        <v>43.453254763395897</v>
      </c>
      <c r="N486">
        <v>0.41765002140715901</v>
      </c>
      <c r="O486">
        <v>18.520940031237501</v>
      </c>
      <c r="P486">
        <v>33.580786026200798</v>
      </c>
      <c r="Q486">
        <v>8.9664578487259006E-2</v>
      </c>
    </row>
    <row r="487" spans="1:17" x14ac:dyDescent="0.3">
      <c r="A487" t="s">
        <v>1096</v>
      </c>
      <c r="B487" t="s">
        <v>1097</v>
      </c>
      <c r="C487" t="s">
        <v>3102</v>
      </c>
      <c r="D487" t="s">
        <v>188</v>
      </c>
      <c r="E487">
        <v>11115.957247230001</v>
      </c>
      <c r="F487">
        <v>1125.3499999999999</v>
      </c>
      <c r="G487">
        <v>-9.4457048471462901</v>
      </c>
      <c r="H487">
        <v>-23.503952582434</v>
      </c>
      <c r="I487">
        <v>-16.924707832936601</v>
      </c>
      <c r="J487">
        <v>-14.7134708553771</v>
      </c>
      <c r="K487">
        <v>1553.3769755993301</v>
      </c>
      <c r="L487">
        <v>1537.17221563201</v>
      </c>
      <c r="M487">
        <v>9.5494721156127191</v>
      </c>
      <c r="N487">
        <v>1.46743467578092</v>
      </c>
      <c r="O487">
        <v>76.656151419558299</v>
      </c>
      <c r="P487">
        <v>10.5940740012775</v>
      </c>
      <c r="Q487">
        <v>3.1604747647300002E-3</v>
      </c>
    </row>
    <row r="488" spans="1:17" hidden="1" x14ac:dyDescent="0.3">
      <c r="A488" t="s">
        <v>1098</v>
      </c>
      <c r="B488" t="s">
        <v>1099</v>
      </c>
      <c r="C488" t="s">
        <v>3119</v>
      </c>
      <c r="D488" t="s">
        <v>51</v>
      </c>
      <c r="E488">
        <v>11051.474272919901</v>
      </c>
      <c r="F488">
        <v>4798.6000000000004</v>
      </c>
      <c r="G488">
        <v>-19.620480308522101</v>
      </c>
      <c r="H488">
        <v>4.8178666434353596</v>
      </c>
      <c r="I488">
        <v>-5.7828062990881897</v>
      </c>
      <c r="J488">
        <v>0.62057215703858404</v>
      </c>
      <c r="M488">
        <v>36.591927022876497</v>
      </c>
      <c r="O488">
        <v>12.0118367857291</v>
      </c>
      <c r="P488">
        <v>13.9390485688167</v>
      </c>
    </row>
    <row r="489" spans="1:17" x14ac:dyDescent="0.3">
      <c r="A489" t="s">
        <v>1100</v>
      </c>
      <c r="B489" t="s">
        <v>1101</v>
      </c>
      <c r="C489" t="s">
        <v>3115</v>
      </c>
      <c r="D489" t="s">
        <v>91</v>
      </c>
      <c r="E489">
        <v>11043</v>
      </c>
      <c r="F489">
        <v>73.62</v>
      </c>
      <c r="G489">
        <v>26.3059124954125</v>
      </c>
      <c r="H489">
        <v>-3.30785347930567</v>
      </c>
      <c r="I489">
        <v>-6.0689653517063</v>
      </c>
      <c r="J489">
        <v>-0.17070164780042599</v>
      </c>
      <c r="K489">
        <v>82.507741337087495</v>
      </c>
      <c r="L489">
        <v>80.3714974998407</v>
      </c>
      <c r="M489">
        <v>30.1152610089141</v>
      </c>
      <c r="N489">
        <v>1.4030166182375601</v>
      </c>
      <c r="O489">
        <v>79.027438196142299</v>
      </c>
      <c r="P489">
        <v>47.535070140280503</v>
      </c>
      <c r="Q489">
        <v>6.6063734144874001E-2</v>
      </c>
    </row>
    <row r="490" spans="1:17" x14ac:dyDescent="0.3">
      <c r="A490" t="s">
        <v>1102</v>
      </c>
      <c r="B490" t="s">
        <v>1103</v>
      </c>
      <c r="C490" t="s">
        <v>3121</v>
      </c>
      <c r="D490" t="s">
        <v>1027</v>
      </c>
      <c r="E490">
        <v>11022.27884775</v>
      </c>
      <c r="F490">
        <v>899.05</v>
      </c>
      <c r="G490">
        <v>114.91694152477601</v>
      </c>
      <c r="H490">
        <v>20.6699378222166</v>
      </c>
      <c r="I490">
        <v>105.87640738970499</v>
      </c>
      <c r="J490">
        <v>3.5841099110916002</v>
      </c>
      <c r="K490">
        <v>802.54368364712695</v>
      </c>
      <c r="L490">
        <v>611.88229814552403</v>
      </c>
      <c r="M490">
        <v>43.5326003433021</v>
      </c>
      <c r="N490">
        <v>0.65726433581848898</v>
      </c>
      <c r="O490">
        <v>5.6670930426561297</v>
      </c>
      <c r="P490">
        <v>167.61422830778301</v>
      </c>
      <c r="Q490">
        <v>0.20092921630300001</v>
      </c>
    </row>
    <row r="491" spans="1:17" x14ac:dyDescent="0.3">
      <c r="A491" t="s">
        <v>1104</v>
      </c>
      <c r="B491" t="s">
        <v>1105</v>
      </c>
      <c r="C491" t="s">
        <v>3118</v>
      </c>
      <c r="D491" t="s">
        <v>490</v>
      </c>
      <c r="E491">
        <v>11009.02708002</v>
      </c>
      <c r="F491">
        <v>830.35</v>
      </c>
      <c r="G491">
        <v>-23.442408009378902</v>
      </c>
      <c r="H491">
        <v>-5.4358259780609099</v>
      </c>
      <c r="I491">
        <v>-4.6391064462384399</v>
      </c>
      <c r="J491">
        <v>1.0249904869214099</v>
      </c>
      <c r="K491">
        <v>873.05387016345105</v>
      </c>
      <c r="L491">
        <v>884.95105826918996</v>
      </c>
      <c r="M491">
        <v>46.0130852837313</v>
      </c>
      <c r="N491">
        <v>0.14926226574220899</v>
      </c>
      <c r="O491">
        <v>28.981754681760599</v>
      </c>
      <c r="P491">
        <v>9.0342065524259692</v>
      </c>
      <c r="Q491">
        <v>-2.4387705469323999E-2</v>
      </c>
    </row>
    <row r="492" spans="1:17" x14ac:dyDescent="0.3">
      <c r="A492" t="s">
        <v>1106</v>
      </c>
      <c r="B492" t="s">
        <v>1107</v>
      </c>
      <c r="C492" t="s">
        <v>3111</v>
      </c>
      <c r="D492" t="s">
        <v>69</v>
      </c>
      <c r="E492">
        <v>10995.15269148</v>
      </c>
      <c r="F492">
        <v>354.8</v>
      </c>
      <c r="G492">
        <v>44.983454453495099</v>
      </c>
      <c r="H492">
        <v>4.4477519284145703</v>
      </c>
      <c r="I492">
        <v>64.867524472114894</v>
      </c>
      <c r="J492">
        <v>1.4398839941858499</v>
      </c>
      <c r="K492">
        <v>357.37974228700699</v>
      </c>
      <c r="L492">
        <v>308.37407007559199</v>
      </c>
      <c r="M492">
        <v>34.732434160833002</v>
      </c>
      <c r="N492">
        <v>0.73884140904920703</v>
      </c>
      <c r="O492">
        <v>8.5118376550168993</v>
      </c>
      <c r="P492">
        <v>105.62155896841401</v>
      </c>
      <c r="Q492">
        <v>7.0196261491565007E-2</v>
      </c>
    </row>
    <row r="493" spans="1:17" hidden="1" x14ac:dyDescent="0.3">
      <c r="A493" t="s">
        <v>1108</v>
      </c>
      <c r="B493" t="s">
        <v>1109</v>
      </c>
      <c r="C493" t="s">
        <v>3119</v>
      </c>
      <c r="D493" t="s">
        <v>276</v>
      </c>
      <c r="E493">
        <v>10983.8164548</v>
      </c>
      <c r="F493">
        <v>567.70000000000005</v>
      </c>
      <c r="G493">
        <v>-6.3200451390595402</v>
      </c>
      <c r="H493">
        <v>2.3403825369465698</v>
      </c>
      <c r="I493">
        <v>23.4297891831995</v>
      </c>
      <c r="J493">
        <v>2.43493220896289</v>
      </c>
      <c r="K493">
        <v>560.61301030335505</v>
      </c>
      <c r="L493">
        <v>513.18685939177101</v>
      </c>
      <c r="M493">
        <v>44.299231292683601</v>
      </c>
      <c r="N493">
        <v>1.1469399436811301</v>
      </c>
      <c r="O493">
        <v>13.440197287299601</v>
      </c>
      <c r="P493">
        <v>42.943472239707901</v>
      </c>
    </row>
    <row r="494" spans="1:17" x14ac:dyDescent="0.3">
      <c r="A494" t="s">
        <v>1110</v>
      </c>
      <c r="B494" t="s">
        <v>1111</v>
      </c>
      <c r="C494" t="s">
        <v>3104</v>
      </c>
      <c r="D494" t="s">
        <v>565</v>
      </c>
      <c r="E494">
        <v>10953.924093125001</v>
      </c>
      <c r="F494">
        <v>822.65</v>
      </c>
      <c r="G494">
        <v>-11.2366669390406</v>
      </c>
      <c r="H494">
        <v>2.2585672781231501</v>
      </c>
      <c r="I494">
        <v>6.7941246009925802</v>
      </c>
      <c r="J494">
        <v>2.58019039192249</v>
      </c>
      <c r="K494">
        <v>853.66789544184701</v>
      </c>
      <c r="L494">
        <v>823.19286808995798</v>
      </c>
      <c r="M494">
        <v>36.628509766610797</v>
      </c>
      <c r="N494">
        <v>0.34865235139441902</v>
      </c>
      <c r="O494">
        <v>15.693186652890001</v>
      </c>
      <c r="P494">
        <v>20.977941176470502</v>
      </c>
      <c r="Q494">
        <v>2.8594873660238E-2</v>
      </c>
    </row>
    <row r="495" spans="1:17" x14ac:dyDescent="0.3">
      <c r="A495" t="s">
        <v>1112</v>
      </c>
      <c r="B495" t="s">
        <v>1113</v>
      </c>
      <c r="C495" t="s">
        <v>3107</v>
      </c>
      <c r="D495" t="s">
        <v>285</v>
      </c>
      <c r="E495">
        <v>10950.5551204</v>
      </c>
      <c r="F495">
        <v>469</v>
      </c>
      <c r="G495">
        <v>40.751649266003</v>
      </c>
      <c r="H495">
        <v>-19.129993643904299</v>
      </c>
      <c r="I495">
        <v>-44.545735777538397</v>
      </c>
      <c r="J495">
        <v>1.2728336597546199</v>
      </c>
      <c r="K495">
        <v>583.05500126255004</v>
      </c>
      <c r="L495">
        <v>596.50003711561601</v>
      </c>
      <c r="M495">
        <v>18.897939211478601</v>
      </c>
      <c r="N495">
        <v>0.68794480795501101</v>
      </c>
      <c r="O495">
        <v>76.545842217483994</v>
      </c>
      <c r="P495">
        <v>56.856187290969899</v>
      </c>
      <c r="Q495">
        <v>1.4011435299391001E-2</v>
      </c>
    </row>
    <row r="496" spans="1:17" x14ac:dyDescent="0.3">
      <c r="A496" t="s">
        <v>1114</v>
      </c>
      <c r="B496" t="s">
        <v>1115</v>
      </c>
      <c r="C496" t="s">
        <v>3116</v>
      </c>
      <c r="D496" t="s">
        <v>509</v>
      </c>
      <c r="E496">
        <v>10933.354742199999</v>
      </c>
      <c r="F496">
        <v>722.85</v>
      </c>
      <c r="G496">
        <v>-35.113081103310897</v>
      </c>
      <c r="H496">
        <v>-11.028452010769101</v>
      </c>
      <c r="I496">
        <v>-18.537260309106198</v>
      </c>
      <c r="J496">
        <v>6.25547838257072E-2</v>
      </c>
      <c r="K496">
        <v>803.49194409814197</v>
      </c>
      <c r="L496">
        <v>824.08799520846298</v>
      </c>
      <c r="M496">
        <v>30.754664099374999</v>
      </c>
      <c r="N496">
        <v>0.80120107376891003</v>
      </c>
      <c r="O496">
        <v>32.392612575222998</v>
      </c>
      <c r="P496">
        <v>7.1762176588331101</v>
      </c>
      <c r="Q496">
        <v>-1.4367529322589999E-3</v>
      </c>
    </row>
    <row r="497" spans="1:17" x14ac:dyDescent="0.3">
      <c r="A497" t="s">
        <v>1116</v>
      </c>
      <c r="B497" t="s">
        <v>1117</v>
      </c>
      <c r="C497" t="s">
        <v>3113</v>
      </c>
      <c r="D497" t="s">
        <v>270</v>
      </c>
      <c r="E497">
        <v>10787.729829960001</v>
      </c>
      <c r="F497">
        <v>4643.3999999999996</v>
      </c>
      <c r="G497">
        <v>206.29790086453201</v>
      </c>
      <c r="H497">
        <v>20.534353343554599</v>
      </c>
      <c r="I497">
        <v>173.95557325392801</v>
      </c>
      <c r="J497">
        <v>24.360345820053599</v>
      </c>
      <c r="K497">
        <v>3788.0371257197999</v>
      </c>
      <c r="L497">
        <v>2764.6399129320398</v>
      </c>
      <c r="M497">
        <v>72.615819427225702</v>
      </c>
      <c r="N497">
        <v>1.56913529041276</v>
      </c>
      <c r="O497">
        <v>3.1345565749235398</v>
      </c>
      <c r="P497">
        <v>257.87283236994199</v>
      </c>
      <c r="Q497">
        <v>0.16620052098708701</v>
      </c>
    </row>
    <row r="498" spans="1:17" x14ac:dyDescent="0.3">
      <c r="A498" t="s">
        <v>1118</v>
      </c>
      <c r="B498" t="s">
        <v>1119</v>
      </c>
      <c r="C498" t="s">
        <v>3103</v>
      </c>
      <c r="D498" t="s">
        <v>21</v>
      </c>
      <c r="E498">
        <v>10785.838066119901</v>
      </c>
      <c r="F498">
        <v>720.2</v>
      </c>
      <c r="G498">
        <v>-30.780213330579802</v>
      </c>
      <c r="H498">
        <v>-1.8213939316768999</v>
      </c>
      <c r="I498">
        <v>-14.7847888560841</v>
      </c>
      <c r="J498">
        <v>-0.23127307273324901</v>
      </c>
      <c r="K498">
        <v>776.93864886762003</v>
      </c>
      <c r="L498">
        <v>811.78564277542898</v>
      </c>
      <c r="M498">
        <v>28.588589602469099</v>
      </c>
      <c r="N498">
        <v>1.05570106328045</v>
      </c>
      <c r="O498">
        <v>33.435156900860797</v>
      </c>
      <c r="P498">
        <v>0.306406685236781</v>
      </c>
      <c r="Q498">
        <v>-0.136542905807404</v>
      </c>
    </row>
    <row r="499" spans="1:17" hidden="1" x14ac:dyDescent="0.3">
      <c r="A499" t="s">
        <v>1120</v>
      </c>
      <c r="B499" t="s">
        <v>1121</v>
      </c>
      <c r="C499" t="s">
        <v>3119</v>
      </c>
      <c r="D499" t="s">
        <v>728</v>
      </c>
      <c r="E499">
        <v>10739.054693185</v>
      </c>
      <c r="F499">
        <v>108.5</v>
      </c>
      <c r="G499">
        <v>22.693975251135001</v>
      </c>
      <c r="H499">
        <v>-0.96678218028266105</v>
      </c>
      <c r="I499">
        <v>-4.2208111722289701</v>
      </c>
      <c r="J499">
        <v>-0.60201842598012101</v>
      </c>
      <c r="K499">
        <v>113.77493907475299</v>
      </c>
      <c r="L499">
        <v>107.76031636620699</v>
      </c>
      <c r="M499">
        <v>54.041415573722702</v>
      </c>
      <c r="N499">
        <v>0.73856585257521401</v>
      </c>
      <c r="O499">
        <v>14.285714285714199</v>
      </c>
      <c r="P499">
        <v>39.981937814475501</v>
      </c>
      <c r="Q499">
        <v>2.1133606920337E-2</v>
      </c>
    </row>
    <row r="500" spans="1:17" hidden="1" x14ac:dyDescent="0.3">
      <c r="A500" t="s">
        <v>1122</v>
      </c>
      <c r="B500" t="s">
        <v>1123</v>
      </c>
      <c r="C500" t="s">
        <v>3119</v>
      </c>
      <c r="D500" t="s">
        <v>728</v>
      </c>
      <c r="E500">
        <v>10625.948094249999</v>
      </c>
      <c r="F500">
        <v>516.41</v>
      </c>
      <c r="G500">
        <v>-1.5349770495108199</v>
      </c>
      <c r="H500">
        <v>2.6143960665171302</v>
      </c>
      <c r="I500">
        <v>1.3520089650476801</v>
      </c>
      <c r="J500">
        <v>1.3357856406878399</v>
      </c>
      <c r="K500">
        <v>528.308147295102</v>
      </c>
      <c r="L500">
        <v>511.403723288685</v>
      </c>
      <c r="M500">
        <v>77.9215973242584</v>
      </c>
      <c r="N500">
        <v>0.74618197330165903</v>
      </c>
      <c r="O500">
        <v>8.2047210549756908</v>
      </c>
      <c r="P500">
        <v>16.956561126964701</v>
      </c>
      <c r="Q500">
        <v>-1.3416788414562999E-2</v>
      </c>
    </row>
    <row r="501" spans="1:17" hidden="1" x14ac:dyDescent="0.3">
      <c r="A501" t="s">
        <v>1124</v>
      </c>
      <c r="B501" t="s">
        <v>1125</v>
      </c>
      <c r="C501" t="s">
        <v>3119</v>
      </c>
      <c r="D501" t="s">
        <v>88</v>
      </c>
      <c r="E501">
        <v>10619.82538548</v>
      </c>
      <c r="F501">
        <v>9292.35</v>
      </c>
      <c r="G501">
        <v>6.7602055106724697</v>
      </c>
      <c r="H501">
        <v>-10.466227506534601</v>
      </c>
      <c r="I501">
        <v>19.066647561417899</v>
      </c>
      <c r="J501">
        <v>1.0968574695948901</v>
      </c>
      <c r="K501">
        <v>10582.945425850399</v>
      </c>
      <c r="L501">
        <v>9258.0474978147304</v>
      </c>
      <c r="M501">
        <v>30.221766719194001</v>
      </c>
      <c r="N501">
        <v>0.56342161008217695</v>
      </c>
      <c r="O501">
        <v>37.618578723358397</v>
      </c>
      <c r="P501">
        <v>38.0304808306471</v>
      </c>
      <c r="Q501">
        <v>0.112295455800221</v>
      </c>
    </row>
    <row r="502" spans="1:17" x14ac:dyDescent="0.3">
      <c r="A502" t="s">
        <v>1126</v>
      </c>
      <c r="B502" t="s">
        <v>1127</v>
      </c>
      <c r="C502" t="s">
        <v>3123</v>
      </c>
      <c r="D502" t="s">
        <v>1128</v>
      </c>
      <c r="E502">
        <v>10589.164175559999</v>
      </c>
      <c r="F502">
        <v>1696.4</v>
      </c>
      <c r="G502">
        <v>173.14973983205499</v>
      </c>
      <c r="H502">
        <v>-2.6337769953526302</v>
      </c>
      <c r="I502">
        <v>66.310897633384698</v>
      </c>
      <c r="J502">
        <v>2.2938017064040701</v>
      </c>
      <c r="K502">
        <v>1598.9758119558101</v>
      </c>
      <c r="L502">
        <v>1222.1961276274899</v>
      </c>
      <c r="M502">
        <v>49.821141502369102</v>
      </c>
      <c r="N502">
        <v>0.63105768770062098</v>
      </c>
      <c r="O502">
        <v>12.334944588540401</v>
      </c>
      <c r="P502">
        <v>194.94914370164301</v>
      </c>
      <c r="Q502">
        <v>0.187512554352321</v>
      </c>
    </row>
    <row r="503" spans="1:17" x14ac:dyDescent="0.3">
      <c r="A503" t="s">
        <v>1129</v>
      </c>
      <c r="B503" t="s">
        <v>1130</v>
      </c>
      <c r="C503" t="s">
        <v>3113</v>
      </c>
      <c r="D503" t="s">
        <v>267</v>
      </c>
      <c r="E503">
        <v>10586.5368084</v>
      </c>
      <c r="F503">
        <v>5320.3</v>
      </c>
      <c r="G503">
        <v>22.4273930224082</v>
      </c>
      <c r="H503">
        <v>-2.0902469385346198</v>
      </c>
      <c r="I503">
        <v>-4.8761836750482201</v>
      </c>
      <c r="J503">
        <v>1.25934491617542</v>
      </c>
      <c r="K503">
        <v>5374.0440446975799</v>
      </c>
      <c r="L503">
        <v>4786.11226343007</v>
      </c>
      <c r="M503">
        <v>38.880576289565902</v>
      </c>
      <c r="N503">
        <v>0.43000306754688999</v>
      </c>
      <c r="O503">
        <v>12.7567994286036</v>
      </c>
      <c r="P503">
        <v>76.636786188578995</v>
      </c>
      <c r="Q503">
        <v>0.17429168941691001</v>
      </c>
    </row>
    <row r="504" spans="1:17" x14ac:dyDescent="0.3">
      <c r="A504" t="s">
        <v>1131</v>
      </c>
      <c r="B504" t="s">
        <v>1132</v>
      </c>
      <c r="C504" t="s">
        <v>3118</v>
      </c>
      <c r="D504" t="s">
        <v>490</v>
      </c>
      <c r="E504">
        <v>10583.280707039999</v>
      </c>
      <c r="F504">
        <v>669.6</v>
      </c>
      <c r="G504">
        <v>38.755525938444599</v>
      </c>
      <c r="H504">
        <v>-6.1654247083145597</v>
      </c>
      <c r="I504">
        <v>25.063834198899698</v>
      </c>
      <c r="J504">
        <v>0.98071893584291503</v>
      </c>
      <c r="K504">
        <v>702.75773159858295</v>
      </c>
      <c r="L504">
        <v>614.87497223725302</v>
      </c>
      <c r="M504">
        <v>37.889372250555503</v>
      </c>
      <c r="N504">
        <v>0.17039514587652099</v>
      </c>
      <c r="O504">
        <v>25</v>
      </c>
      <c r="P504">
        <v>61.349397590361399</v>
      </c>
      <c r="Q504">
        <v>2.7631430284490001E-3</v>
      </c>
    </row>
    <row r="505" spans="1:17" x14ac:dyDescent="0.3">
      <c r="A505" t="s">
        <v>1133</v>
      </c>
      <c r="B505" t="s">
        <v>1134</v>
      </c>
      <c r="C505" t="s">
        <v>3104</v>
      </c>
      <c r="D505" t="s">
        <v>487</v>
      </c>
      <c r="E505">
        <v>10415.55896</v>
      </c>
      <c r="F505">
        <v>522.4</v>
      </c>
      <c r="G505">
        <v>124.136396085252</v>
      </c>
      <c r="H505">
        <v>12.5708991834648</v>
      </c>
      <c r="I505">
        <v>50.003540787926397</v>
      </c>
      <c r="J505">
        <v>3.7670827055317</v>
      </c>
      <c r="K505">
        <v>486.241068440547</v>
      </c>
      <c r="L505">
        <v>391.66837094013601</v>
      </c>
      <c r="M505">
        <v>54.461411599739897</v>
      </c>
      <c r="N505">
        <v>0.96029628502107101</v>
      </c>
      <c r="O505">
        <v>3.3690658499234201</v>
      </c>
      <c r="P505">
        <v>143.08980921358699</v>
      </c>
      <c r="Q505">
        <v>0.34698435252669801</v>
      </c>
    </row>
    <row r="506" spans="1:17" hidden="1" x14ac:dyDescent="0.3">
      <c r="A506" t="s">
        <v>1135</v>
      </c>
      <c r="B506" t="s">
        <v>1136</v>
      </c>
      <c r="C506" t="s">
        <v>3119</v>
      </c>
      <c r="D506" t="s">
        <v>411</v>
      </c>
      <c r="E506">
        <v>10412.55977892</v>
      </c>
      <c r="F506">
        <v>9250</v>
      </c>
      <c r="G506">
        <v>-2.7650973629826798</v>
      </c>
      <c r="H506">
        <v>3.5244904883333601</v>
      </c>
      <c r="I506">
        <v>8.1301794987297207</v>
      </c>
      <c r="J506">
        <v>0.57152956300698998</v>
      </c>
      <c r="K506">
        <v>9612.2072574187405</v>
      </c>
      <c r="L506">
        <v>8859.5886199106299</v>
      </c>
      <c r="M506">
        <v>21.334765542643499</v>
      </c>
      <c r="N506">
        <v>0.35752235080296901</v>
      </c>
      <c r="O506">
        <v>24.312432432432399</v>
      </c>
      <c r="P506">
        <v>26.7296889984929</v>
      </c>
      <c r="Q506">
        <v>0.172952285786479</v>
      </c>
    </row>
    <row r="507" spans="1:17" x14ac:dyDescent="0.3">
      <c r="A507" t="s">
        <v>1137</v>
      </c>
      <c r="B507" t="s">
        <v>1138</v>
      </c>
      <c r="C507" t="s">
        <v>3104</v>
      </c>
      <c r="D507" t="s">
        <v>24</v>
      </c>
      <c r="E507">
        <v>10397.364815646</v>
      </c>
      <c r="F507">
        <v>94.42</v>
      </c>
      <c r="G507">
        <v>-33.083123680948901</v>
      </c>
      <c r="H507">
        <v>4.8042947519555499</v>
      </c>
      <c r="I507">
        <v>-30.732321124405999</v>
      </c>
      <c r="J507">
        <v>0.134171211223306</v>
      </c>
      <c r="K507">
        <v>101.038936080685</v>
      </c>
      <c r="L507">
        <v>109.398193471863</v>
      </c>
      <c r="M507">
        <v>37.758751603837098</v>
      </c>
      <c r="N507">
        <v>1.3560484849684</v>
      </c>
      <c r="O507">
        <v>61.512391442490902</v>
      </c>
      <c r="P507">
        <v>7.1615026671206499</v>
      </c>
      <c r="Q507">
        <v>0.101740674875184</v>
      </c>
    </row>
    <row r="508" spans="1:17" x14ac:dyDescent="0.3">
      <c r="A508" t="s">
        <v>1139</v>
      </c>
      <c r="B508" t="s">
        <v>1140</v>
      </c>
      <c r="C508" t="s">
        <v>3113</v>
      </c>
      <c r="D508" t="s">
        <v>1141</v>
      </c>
      <c r="E508">
        <v>10376.08332</v>
      </c>
      <c r="F508">
        <v>1143.2</v>
      </c>
      <c r="G508">
        <v>7.5746852320950104</v>
      </c>
      <c r="H508">
        <v>9.2233428451547805</v>
      </c>
      <c r="I508">
        <v>-17.878860696617899</v>
      </c>
      <c r="J508">
        <v>0.40548342651813701</v>
      </c>
      <c r="K508">
        <v>1159.87148666401</v>
      </c>
      <c r="L508">
        <v>1176.5313820875599</v>
      </c>
      <c r="M508">
        <v>42.5055344444336</v>
      </c>
      <c r="N508">
        <v>1.66859173362946</v>
      </c>
      <c r="O508">
        <v>31.814205738278499</v>
      </c>
      <c r="P508">
        <v>42.623666645873598</v>
      </c>
    </row>
    <row r="509" spans="1:17" x14ac:dyDescent="0.3">
      <c r="A509" t="s">
        <v>1142</v>
      </c>
      <c r="B509" t="s">
        <v>1143</v>
      </c>
      <c r="C509" t="s">
        <v>3113</v>
      </c>
      <c r="D509" t="s">
        <v>267</v>
      </c>
      <c r="E509">
        <v>10340.564722749999</v>
      </c>
      <c r="F509">
        <v>1594.75</v>
      </c>
      <c r="G509">
        <v>156.15448255454299</v>
      </c>
      <c r="H509">
        <v>16.048822775873401</v>
      </c>
      <c r="I509">
        <v>25.121116603072799</v>
      </c>
      <c r="J509">
        <v>6.1024493381326197</v>
      </c>
      <c r="K509">
        <v>1462.8558815352301</v>
      </c>
      <c r="L509">
        <v>1190.3758836870099</v>
      </c>
      <c r="M509">
        <v>55.582005725441803</v>
      </c>
      <c r="N509">
        <v>0.80384127535786298</v>
      </c>
      <c r="O509">
        <v>8.7850760307258007</v>
      </c>
      <c r="P509">
        <v>184.29450040110501</v>
      </c>
    </row>
    <row r="510" spans="1:17" x14ac:dyDescent="0.3">
      <c r="A510" t="s">
        <v>1144</v>
      </c>
      <c r="B510" t="s">
        <v>1145</v>
      </c>
      <c r="C510" t="s">
        <v>3108</v>
      </c>
      <c r="D510" t="s">
        <v>247</v>
      </c>
      <c r="E510">
        <v>10334.2132542</v>
      </c>
      <c r="F510">
        <v>2015.75</v>
      </c>
      <c r="G510">
        <v>5.5398006951084096</v>
      </c>
      <c r="H510">
        <v>-2.8708480066029001</v>
      </c>
      <c r="I510">
        <v>2.29525479319748</v>
      </c>
      <c r="J510">
        <v>2.5317965989104699E-2</v>
      </c>
      <c r="K510">
        <v>2129.5618194262502</v>
      </c>
      <c r="L510">
        <v>1972.8071030660301</v>
      </c>
      <c r="M510">
        <v>30.1910508166726</v>
      </c>
      <c r="N510">
        <v>1.3714903082384899</v>
      </c>
      <c r="O510">
        <v>15.009301748728699</v>
      </c>
      <c r="P510">
        <v>39.017241379310299</v>
      </c>
      <c r="Q510">
        <v>-7.5445912671416995E-2</v>
      </c>
    </row>
    <row r="511" spans="1:17" x14ac:dyDescent="0.3">
      <c r="A511" t="s">
        <v>1146</v>
      </c>
      <c r="B511" t="s">
        <v>1147</v>
      </c>
      <c r="C511" t="s">
        <v>3113</v>
      </c>
      <c r="D511" t="s">
        <v>69</v>
      </c>
      <c r="E511">
        <v>10300.291128880001</v>
      </c>
      <c r="F511">
        <v>498.8</v>
      </c>
      <c r="G511">
        <v>-46.064798105077301</v>
      </c>
      <c r="H511">
        <v>-8.9923893036517804</v>
      </c>
      <c r="I511">
        <v>-28.404058046161801</v>
      </c>
      <c r="J511">
        <v>-1.53053716180517</v>
      </c>
      <c r="K511">
        <v>578.72633330296503</v>
      </c>
      <c r="L511">
        <v>618.80647879539094</v>
      </c>
      <c r="M511">
        <v>13.462354636276199</v>
      </c>
      <c r="N511">
        <v>0.84055923848376601</v>
      </c>
      <c r="O511">
        <v>65.196471531675996</v>
      </c>
      <c r="P511">
        <v>1.7959183673469299</v>
      </c>
      <c r="Q511">
        <v>3.4479439632713001E-2</v>
      </c>
    </row>
    <row r="512" spans="1:17" x14ac:dyDescent="0.3">
      <c r="A512" t="s">
        <v>1148</v>
      </c>
      <c r="B512" t="s">
        <v>1149</v>
      </c>
      <c r="C512" t="s">
        <v>3106</v>
      </c>
      <c r="D512" t="s">
        <v>958</v>
      </c>
      <c r="E512">
        <v>10270.773612769901</v>
      </c>
      <c r="F512">
        <v>508.7</v>
      </c>
      <c r="G512">
        <v>-0.51909762746153298</v>
      </c>
      <c r="H512">
        <v>-12.045563639677599</v>
      </c>
      <c r="I512">
        <v>31.040093296141801</v>
      </c>
      <c r="J512">
        <v>-3.96057407509258</v>
      </c>
      <c r="K512">
        <v>587.39140264229695</v>
      </c>
      <c r="L512">
        <v>504.46856748539398</v>
      </c>
      <c r="M512">
        <v>11.7857290901512</v>
      </c>
      <c r="N512">
        <v>0.41409643260922002</v>
      </c>
      <c r="O512">
        <v>35.993709455474701</v>
      </c>
      <c r="P512">
        <v>48.093158660844203</v>
      </c>
      <c r="Q512">
        <v>4.5298923363943998E-2</v>
      </c>
    </row>
    <row r="513" spans="1:17" x14ac:dyDescent="0.3">
      <c r="A513" t="s">
        <v>1150</v>
      </c>
      <c r="B513" t="s">
        <v>1151</v>
      </c>
      <c r="C513" t="s">
        <v>3114</v>
      </c>
      <c r="D513" t="s">
        <v>126</v>
      </c>
      <c r="E513">
        <v>10226.879999999999</v>
      </c>
      <c r="F513">
        <v>321.60000000000002</v>
      </c>
      <c r="G513">
        <v>-32.748229413945602</v>
      </c>
      <c r="H513">
        <v>-1.4041180473663299</v>
      </c>
      <c r="I513">
        <v>-28.5208831372147</v>
      </c>
      <c r="J513">
        <v>1.93993343735349</v>
      </c>
      <c r="K513">
        <v>353.90669763393498</v>
      </c>
      <c r="L513">
        <v>365.16263195581303</v>
      </c>
      <c r="M513">
        <v>30.019931223738698</v>
      </c>
      <c r="N513">
        <v>0.736575655045967</v>
      </c>
      <c r="O513">
        <v>57.338308457711399</v>
      </c>
      <c r="P513">
        <v>4.1450777202072402</v>
      </c>
      <c r="Q513">
        <v>0.143936562955333</v>
      </c>
    </row>
    <row r="514" spans="1:17" hidden="1" x14ac:dyDescent="0.3">
      <c r="A514" t="s">
        <v>1152</v>
      </c>
      <c r="B514" t="s">
        <v>1153</v>
      </c>
      <c r="C514" t="s">
        <v>3119</v>
      </c>
      <c r="D514" t="s">
        <v>232</v>
      </c>
      <c r="E514">
        <v>10171.88985897</v>
      </c>
      <c r="F514">
        <v>12907.85</v>
      </c>
      <c r="G514">
        <v>49.537037845119698</v>
      </c>
      <c r="H514">
        <v>4.5557873070874404</v>
      </c>
      <c r="I514">
        <v>15.713915768242799</v>
      </c>
      <c r="J514">
        <v>5.4175172498473998</v>
      </c>
      <c r="K514">
        <v>12980.401582529599</v>
      </c>
      <c r="L514">
        <v>11278.7973032092</v>
      </c>
      <c r="M514">
        <v>41.338557516623901</v>
      </c>
      <c r="N514">
        <v>0.395660749506903</v>
      </c>
      <c r="O514">
        <v>16.053409359420801</v>
      </c>
      <c r="P514">
        <v>100.276958882854</v>
      </c>
      <c r="Q514">
        <v>0.15778216024063599</v>
      </c>
    </row>
    <row r="515" spans="1:17" x14ac:dyDescent="0.3">
      <c r="A515" t="s">
        <v>1154</v>
      </c>
      <c r="B515" t="s">
        <v>1155</v>
      </c>
      <c r="C515" t="s">
        <v>3108</v>
      </c>
      <c r="D515" t="s">
        <v>247</v>
      </c>
      <c r="E515">
        <v>10110.93625262</v>
      </c>
      <c r="F515">
        <v>1542.1</v>
      </c>
      <c r="G515">
        <v>29.956370792605401</v>
      </c>
      <c r="H515">
        <v>13.219761503871799</v>
      </c>
      <c r="I515">
        <v>27.231471355893198</v>
      </c>
      <c r="J515">
        <v>0.25941769927882202</v>
      </c>
      <c r="K515">
        <v>1394.3577421651901</v>
      </c>
      <c r="L515">
        <v>1287.9543561262001</v>
      </c>
      <c r="M515">
        <v>75.913167167245703</v>
      </c>
      <c r="N515">
        <v>1.04703945879614</v>
      </c>
      <c r="O515">
        <v>7.2530964269502602</v>
      </c>
      <c r="P515">
        <v>54.202289885505699</v>
      </c>
    </row>
    <row r="516" spans="1:17" x14ac:dyDescent="0.3">
      <c r="A516" t="s">
        <v>1156</v>
      </c>
      <c r="B516" t="s">
        <v>1157</v>
      </c>
      <c r="C516" t="s">
        <v>3113</v>
      </c>
      <c r="D516" t="s">
        <v>1158</v>
      </c>
      <c r="E516">
        <v>10042.2404212</v>
      </c>
      <c r="F516">
        <v>1066</v>
      </c>
      <c r="G516">
        <v>-13.157736548363101</v>
      </c>
      <c r="H516">
        <v>2.6999634116868698</v>
      </c>
      <c r="I516">
        <v>-2.3464210621625199</v>
      </c>
      <c r="J516">
        <v>0.69822232568076503</v>
      </c>
      <c r="K516">
        <v>1128.22789825426</v>
      </c>
      <c r="L516">
        <v>1078.94365537212</v>
      </c>
      <c r="M516">
        <v>37.234626307078599</v>
      </c>
      <c r="N516">
        <v>0.92166503586378801</v>
      </c>
      <c r="O516">
        <v>21.946529080675401</v>
      </c>
      <c r="P516">
        <v>31.087063453024999</v>
      </c>
    </row>
    <row r="517" spans="1:17" x14ac:dyDescent="0.3">
      <c r="A517" t="s">
        <v>1159</v>
      </c>
      <c r="B517" t="s">
        <v>1160</v>
      </c>
      <c r="C517" t="s">
        <v>3106</v>
      </c>
      <c r="D517" t="s">
        <v>120</v>
      </c>
      <c r="E517">
        <v>10025.69885151</v>
      </c>
      <c r="F517">
        <v>1632.9</v>
      </c>
      <c r="G517">
        <v>14.183873899702199</v>
      </c>
      <c r="H517">
        <v>-3.56809936681063</v>
      </c>
      <c r="I517">
        <v>23.822232715733801</v>
      </c>
      <c r="J517">
        <v>3.5710985411198499</v>
      </c>
      <c r="K517">
        <v>1739.9833528439699</v>
      </c>
      <c r="L517">
        <v>1482.4927247394201</v>
      </c>
      <c r="M517">
        <v>35.429981031261597</v>
      </c>
      <c r="N517">
        <v>0.41058560050496301</v>
      </c>
      <c r="O517">
        <v>34.729622144650598</v>
      </c>
      <c r="P517">
        <v>69.335269107124304</v>
      </c>
      <c r="Q517">
        <v>0.16300495499523701</v>
      </c>
    </row>
    <row r="518" spans="1:17" x14ac:dyDescent="0.3">
      <c r="A518" t="s">
        <v>1161</v>
      </c>
      <c r="B518" t="s">
        <v>1162</v>
      </c>
      <c r="C518" t="s">
        <v>3107</v>
      </c>
      <c r="D518" t="s">
        <v>48</v>
      </c>
      <c r="E518">
        <v>10008.850578383999</v>
      </c>
      <c r="F518">
        <v>178.08</v>
      </c>
      <c r="G518">
        <v>5.7687771539483901</v>
      </c>
      <c r="H518">
        <v>1.50376028265678</v>
      </c>
      <c r="I518">
        <v>-38.364925660236302</v>
      </c>
      <c r="J518">
        <v>1.49901366561801</v>
      </c>
      <c r="K518">
        <v>196.85971401686899</v>
      </c>
      <c r="L518">
        <v>208.38704883566501</v>
      </c>
      <c r="M518">
        <v>34.077533056834099</v>
      </c>
      <c r="N518">
        <v>0.47521077221083902</v>
      </c>
      <c r="O518">
        <v>70.653638814016105</v>
      </c>
      <c r="P518">
        <v>25.541064504758499</v>
      </c>
      <c r="Q518">
        <v>9.4882371838282006E-2</v>
      </c>
    </row>
    <row r="519" spans="1:17" x14ac:dyDescent="0.3">
      <c r="A519" t="s">
        <v>1163</v>
      </c>
      <c r="B519" t="s">
        <v>1164</v>
      </c>
      <c r="C519" t="s">
        <v>568</v>
      </c>
      <c r="D519" t="s">
        <v>568</v>
      </c>
      <c r="E519">
        <v>9965.2374848069994</v>
      </c>
      <c r="F519">
        <v>20.07</v>
      </c>
      <c r="G519">
        <v>-18.0277404288443</v>
      </c>
      <c r="H519">
        <v>-6.6395968542737096</v>
      </c>
      <c r="I519">
        <v>-28.333949555302699</v>
      </c>
      <c r="J519">
        <v>1.65828017992859</v>
      </c>
      <c r="K519">
        <v>23.2263603963289</v>
      </c>
      <c r="L519">
        <v>24.850788044626999</v>
      </c>
      <c r="M519">
        <v>25.429091988530601</v>
      </c>
      <c r="N519">
        <v>0.28212639753407398</v>
      </c>
      <c r="O519">
        <v>94.569008470353694</v>
      </c>
      <c r="P519">
        <v>2.92307692307691</v>
      </c>
      <c r="Q519">
        <v>-7.3149995004819996E-3</v>
      </c>
    </row>
    <row r="520" spans="1:17" x14ac:dyDescent="0.3">
      <c r="A520" t="s">
        <v>1165</v>
      </c>
      <c r="B520" t="s">
        <v>1166</v>
      </c>
      <c r="C520" t="s">
        <v>3109</v>
      </c>
      <c r="D520" t="s">
        <v>416</v>
      </c>
      <c r="E520">
        <v>9907.1940761850001</v>
      </c>
      <c r="F520">
        <v>361.55</v>
      </c>
      <c r="G520">
        <v>-7.5289764329159299</v>
      </c>
      <c r="H520">
        <v>0.71539911712833504</v>
      </c>
      <c r="I520">
        <v>-14.261565007172701</v>
      </c>
      <c r="J520">
        <v>5.1299911138159802</v>
      </c>
      <c r="K520">
        <v>394.95239166909499</v>
      </c>
      <c r="L520">
        <v>399.32050997484703</v>
      </c>
      <c r="M520">
        <v>32.4589950193634</v>
      </c>
      <c r="N520">
        <v>0.69241710001064505</v>
      </c>
      <c r="O520">
        <v>53.215322915226103</v>
      </c>
      <c r="P520">
        <v>8.9006024096385392</v>
      </c>
      <c r="Q520">
        <v>0.106518358803483</v>
      </c>
    </row>
    <row r="521" spans="1:17" hidden="1" x14ac:dyDescent="0.3">
      <c r="A521" t="s">
        <v>1167</v>
      </c>
      <c r="B521" t="s">
        <v>1168</v>
      </c>
      <c r="C521" t="s">
        <v>3119</v>
      </c>
      <c r="D521" t="s">
        <v>250</v>
      </c>
      <c r="E521">
        <v>9898.78242555</v>
      </c>
      <c r="F521">
        <v>588.95000000000005</v>
      </c>
      <c r="G521">
        <v>100.28615748742401</v>
      </c>
      <c r="H521">
        <v>15.7946369548568</v>
      </c>
      <c r="I521">
        <v>124.499034743788</v>
      </c>
      <c r="J521">
        <v>8.2490293504163006</v>
      </c>
      <c r="K521">
        <v>508.96219510038702</v>
      </c>
      <c r="L521">
        <v>403.66716096532502</v>
      </c>
      <c r="M521">
        <v>71.579732474619107</v>
      </c>
      <c r="N521">
        <v>2.4282706276566901</v>
      </c>
      <c r="O521">
        <v>2.9374310213090999</v>
      </c>
      <c r="P521">
        <v>180.71973307912299</v>
      </c>
      <c r="Q521">
        <v>0.11717294899682</v>
      </c>
    </row>
    <row r="522" spans="1:17" hidden="1" x14ac:dyDescent="0.3">
      <c r="A522" t="s">
        <v>1169</v>
      </c>
      <c r="B522" t="s">
        <v>1170</v>
      </c>
      <c r="C522" t="s">
        <v>3119</v>
      </c>
      <c r="D522" t="s">
        <v>144</v>
      </c>
      <c r="E522">
        <v>9872.0949096299992</v>
      </c>
      <c r="F522">
        <v>752.1</v>
      </c>
      <c r="G522">
        <v>70.280409187207198</v>
      </c>
      <c r="H522">
        <v>-0.51161311639986995</v>
      </c>
      <c r="I522">
        <v>-25.360926310388201</v>
      </c>
      <c r="J522">
        <v>2.6120225217614901</v>
      </c>
      <c r="K522">
        <v>810.44735205478196</v>
      </c>
      <c r="L522">
        <v>787.723835195741</v>
      </c>
      <c r="M522">
        <v>41.192335286588197</v>
      </c>
      <c r="N522">
        <v>1.1247393114377999</v>
      </c>
      <c r="O522">
        <v>48.650445419492002</v>
      </c>
      <c r="P522">
        <v>100.88141025641001</v>
      </c>
      <c r="Q522">
        <v>0.247634607086827</v>
      </c>
    </row>
    <row r="523" spans="1:17" x14ac:dyDescent="0.3">
      <c r="A523" t="s">
        <v>1171</v>
      </c>
      <c r="B523" t="s">
        <v>1172</v>
      </c>
      <c r="C523" t="s">
        <v>3103</v>
      </c>
      <c r="D523" t="s">
        <v>21</v>
      </c>
      <c r="E523">
        <v>9857.8298248499996</v>
      </c>
      <c r="F523">
        <v>3193.05</v>
      </c>
      <c r="G523">
        <v>10.2531756016899</v>
      </c>
      <c r="H523">
        <v>9.1242276994259992</v>
      </c>
      <c r="I523">
        <v>24.919282681084201</v>
      </c>
      <c r="J523">
        <v>4.76689045329677</v>
      </c>
      <c r="K523">
        <v>2867.9672640591998</v>
      </c>
      <c r="L523">
        <v>2717.5893200580999</v>
      </c>
      <c r="M523">
        <v>82.695468595634296</v>
      </c>
      <c r="N523">
        <v>1.6832385374368</v>
      </c>
      <c r="O523">
        <v>2.1343229827280998</v>
      </c>
      <c r="P523">
        <v>49.378961895628102</v>
      </c>
      <c r="Q523">
        <v>2.0046031694624E-2</v>
      </c>
    </row>
    <row r="524" spans="1:17" x14ac:dyDescent="0.3">
      <c r="A524" t="s">
        <v>1173</v>
      </c>
      <c r="B524" t="s">
        <v>1174</v>
      </c>
      <c r="C524" t="s">
        <v>3110</v>
      </c>
      <c r="D524" t="s">
        <v>303</v>
      </c>
      <c r="E524">
        <v>9847.8214828399996</v>
      </c>
      <c r="F524">
        <v>248.6</v>
      </c>
      <c r="G524">
        <v>25.3863503536674</v>
      </c>
      <c r="H524">
        <v>-3.4917203675268</v>
      </c>
      <c r="I524">
        <v>44.4649121103607</v>
      </c>
      <c r="J524">
        <v>3.8180079299904102</v>
      </c>
      <c r="K524">
        <v>268.01285692553301</v>
      </c>
      <c r="L524">
        <v>231.11714737846199</v>
      </c>
      <c r="M524">
        <v>32.696788301354303</v>
      </c>
      <c r="N524">
        <v>0.154180654169746</v>
      </c>
      <c r="O524">
        <v>41.190667739340299</v>
      </c>
      <c r="P524">
        <v>72.101073035652405</v>
      </c>
      <c r="Q524">
        <v>9.5157501801561004E-2</v>
      </c>
    </row>
    <row r="525" spans="1:17" x14ac:dyDescent="0.3">
      <c r="A525" t="s">
        <v>1175</v>
      </c>
      <c r="B525" t="s">
        <v>1176</v>
      </c>
      <c r="C525" t="s">
        <v>3104</v>
      </c>
      <c r="D525" t="s">
        <v>411</v>
      </c>
      <c r="E525">
        <v>9845.7857377599994</v>
      </c>
      <c r="F525">
        <v>318.39999999999998</v>
      </c>
      <c r="G525">
        <v>151.21920950805</v>
      </c>
      <c r="H525">
        <v>-22.6362639774988</v>
      </c>
      <c r="I525">
        <v>71.638617940174598</v>
      </c>
      <c r="J525">
        <v>2.3479706213040399</v>
      </c>
      <c r="K525">
        <v>345.306630043822</v>
      </c>
      <c r="L525">
        <v>250.18532218367201</v>
      </c>
      <c r="M525">
        <v>31.845643692309299</v>
      </c>
      <c r="N525">
        <v>0.58931414879281496</v>
      </c>
      <c r="O525">
        <v>41.0018844221105</v>
      </c>
      <c r="P525">
        <v>194.81481481481401</v>
      </c>
      <c r="Q525">
        <v>0.13095691660637501</v>
      </c>
    </row>
    <row r="526" spans="1:17" hidden="1" x14ac:dyDescent="0.3">
      <c r="A526" t="s">
        <v>1177</v>
      </c>
      <c r="B526" t="s">
        <v>1178</v>
      </c>
      <c r="C526" t="s">
        <v>3119</v>
      </c>
      <c r="D526" t="s">
        <v>267</v>
      </c>
      <c r="E526">
        <v>9815.6963675000006</v>
      </c>
      <c r="F526">
        <v>4899.25</v>
      </c>
      <c r="G526">
        <v>357.00862849754498</v>
      </c>
      <c r="H526">
        <v>14.1404133799084</v>
      </c>
      <c r="I526">
        <v>70.388061098723796</v>
      </c>
      <c r="J526">
        <v>12.6834844602225</v>
      </c>
      <c r="K526">
        <v>4483.3860515301103</v>
      </c>
      <c r="L526">
        <v>3408.4459498309702</v>
      </c>
      <c r="M526">
        <v>66.154402433588999</v>
      </c>
      <c r="N526">
        <v>1.1893356659927701</v>
      </c>
      <c r="O526">
        <v>4.6037658825330396</v>
      </c>
      <c r="P526">
        <v>427.39652295602502</v>
      </c>
      <c r="Q526">
        <v>0.19040295977860999</v>
      </c>
    </row>
    <row r="527" spans="1:17" x14ac:dyDescent="0.3">
      <c r="A527" t="s">
        <v>1179</v>
      </c>
      <c r="B527" t="s">
        <v>1180</v>
      </c>
      <c r="C527" t="s">
        <v>3118</v>
      </c>
      <c r="D527" t="s">
        <v>490</v>
      </c>
      <c r="E527">
        <v>9778.2331863599993</v>
      </c>
      <c r="F527">
        <v>1912.2</v>
      </c>
      <c r="G527">
        <v>-26.530087846684701</v>
      </c>
      <c r="H527">
        <v>-7.22016658216487</v>
      </c>
      <c r="I527">
        <v>-7.8251130046606301</v>
      </c>
      <c r="J527">
        <v>0.681956123646972</v>
      </c>
      <c r="K527">
        <v>2115.6618109092301</v>
      </c>
      <c r="L527">
        <v>2155.1979409237301</v>
      </c>
      <c r="M527">
        <v>26.4929604162351</v>
      </c>
      <c r="N527">
        <v>0.31677885492061397</v>
      </c>
      <c r="O527">
        <v>43.0289718648676</v>
      </c>
      <c r="P527">
        <v>5.76327433628318</v>
      </c>
      <c r="Q527">
        <v>-0.12074766717747799</v>
      </c>
    </row>
    <row r="528" spans="1:17" x14ac:dyDescent="0.3">
      <c r="A528" t="s">
        <v>1181</v>
      </c>
      <c r="B528" t="s">
        <v>1182</v>
      </c>
      <c r="C528" t="s">
        <v>3103</v>
      </c>
      <c r="D528" t="s">
        <v>250</v>
      </c>
      <c r="E528">
        <v>9771.6076971799994</v>
      </c>
      <c r="F528">
        <v>705.95</v>
      </c>
      <c r="G528">
        <v>-15.540604922840901</v>
      </c>
      <c r="H528">
        <v>-11.2865163508172</v>
      </c>
      <c r="I528">
        <v>-24.8060620079073</v>
      </c>
      <c r="J528">
        <v>-0.25840524397481801</v>
      </c>
      <c r="K528">
        <v>830.40172323530999</v>
      </c>
      <c r="L528">
        <v>898.32028157081697</v>
      </c>
      <c r="M528">
        <v>26.874608216882599</v>
      </c>
      <c r="N528">
        <v>0.55528145239636095</v>
      </c>
      <c r="O528">
        <v>69.842056802889701</v>
      </c>
      <c r="P528">
        <v>2.57919209532113</v>
      </c>
      <c r="Q528">
        <v>-1.3288729800399999E-3</v>
      </c>
    </row>
    <row r="529" spans="1:17" x14ac:dyDescent="0.3">
      <c r="A529" t="s">
        <v>1183</v>
      </c>
      <c r="B529" t="s">
        <v>1184</v>
      </c>
      <c r="C529" t="s">
        <v>3116</v>
      </c>
      <c r="D529" t="s">
        <v>216</v>
      </c>
      <c r="E529">
        <v>9758.2149626520004</v>
      </c>
      <c r="F529">
        <v>123.24</v>
      </c>
      <c r="G529">
        <v>-13.2108511569788</v>
      </c>
      <c r="H529">
        <v>3.91171443264524</v>
      </c>
      <c r="I529">
        <v>-21.456122237003299</v>
      </c>
      <c r="J529">
        <v>3.5914309497773198</v>
      </c>
      <c r="K529">
        <v>122.75940085155</v>
      </c>
      <c r="L529">
        <v>128.260495703667</v>
      </c>
      <c r="M529">
        <v>61.7171060391194</v>
      </c>
      <c r="N529">
        <v>1.5223918489655099</v>
      </c>
      <c r="O529">
        <v>28.205128205128201</v>
      </c>
      <c r="P529">
        <v>10.232558139534801</v>
      </c>
      <c r="Q529">
        <v>0.116503994147651</v>
      </c>
    </row>
    <row r="530" spans="1:17" hidden="1" x14ac:dyDescent="0.3">
      <c r="A530" t="s">
        <v>1185</v>
      </c>
      <c r="B530" t="s">
        <v>1186</v>
      </c>
      <c r="C530" t="s">
        <v>3119</v>
      </c>
      <c r="D530" t="s">
        <v>134</v>
      </c>
      <c r="E530">
        <v>9717.1900299270001</v>
      </c>
      <c r="F530">
        <v>279.58</v>
      </c>
      <c r="G530">
        <v>-2.0720390342586601</v>
      </c>
      <c r="H530">
        <v>2.7232429318464701</v>
      </c>
      <c r="I530">
        <v>4.5154049401408001</v>
      </c>
      <c r="J530">
        <v>-1.0566692135942899</v>
      </c>
      <c r="K530">
        <v>285.81234198885198</v>
      </c>
      <c r="L530">
        <v>271.49602311594299</v>
      </c>
      <c r="M530">
        <v>22.227502817667499</v>
      </c>
      <c r="N530">
        <v>1.02004208639241</v>
      </c>
      <c r="O530">
        <v>7.2859288933400101</v>
      </c>
      <c r="P530">
        <v>20.456699698405799</v>
      </c>
    </row>
    <row r="531" spans="1:17" hidden="1" x14ac:dyDescent="0.3">
      <c r="A531" t="s">
        <v>1187</v>
      </c>
      <c r="B531" t="s">
        <v>1188</v>
      </c>
      <c r="C531" t="s">
        <v>3119</v>
      </c>
      <c r="D531" t="s">
        <v>114</v>
      </c>
      <c r="E531">
        <v>9660.4621013149899</v>
      </c>
      <c r="F531">
        <v>587.04999999999995</v>
      </c>
      <c r="G531">
        <v>-5.1226534012455902</v>
      </c>
      <c r="H531">
        <v>-5.2261256361900701</v>
      </c>
      <c r="I531">
        <v>-19.236616525897599</v>
      </c>
      <c r="J531">
        <v>-1.1423255980340701</v>
      </c>
      <c r="K531">
        <v>651.26927111602095</v>
      </c>
      <c r="L531">
        <v>643.05064833980998</v>
      </c>
      <c r="M531">
        <v>27.5507407972149</v>
      </c>
      <c r="N531">
        <v>0.75992635899705197</v>
      </c>
      <c r="O531">
        <v>41.384890554467198</v>
      </c>
      <c r="P531">
        <v>18.332997379560499</v>
      </c>
      <c r="Q531">
        <v>0.107183074749749</v>
      </c>
    </row>
    <row r="532" spans="1:17" x14ac:dyDescent="0.3">
      <c r="A532" t="s">
        <v>1189</v>
      </c>
      <c r="B532" t="s">
        <v>1190</v>
      </c>
      <c r="C532" t="s">
        <v>3116</v>
      </c>
      <c r="D532" t="s">
        <v>509</v>
      </c>
      <c r="E532">
        <v>9640.5650075800004</v>
      </c>
      <c r="F532">
        <v>300.95</v>
      </c>
      <c r="G532">
        <v>-7.2140940339961501</v>
      </c>
      <c r="H532">
        <v>-5.9918784553773499</v>
      </c>
      <c r="I532">
        <v>2.5116847862665499</v>
      </c>
      <c r="J532">
        <v>1.02225045174138</v>
      </c>
      <c r="K532">
        <v>328.08364225610097</v>
      </c>
      <c r="L532">
        <v>314.060476483012</v>
      </c>
      <c r="M532">
        <v>24.793978687195299</v>
      </c>
      <c r="N532">
        <v>0.23119011765613301</v>
      </c>
      <c r="O532">
        <v>33.244725037381599</v>
      </c>
      <c r="P532">
        <v>16.058000077127701</v>
      </c>
      <c r="Q532">
        <v>2.0260447750804E-2</v>
      </c>
    </row>
    <row r="533" spans="1:17" x14ac:dyDescent="0.3">
      <c r="A533" t="s">
        <v>1191</v>
      </c>
      <c r="B533" t="s">
        <v>1192</v>
      </c>
      <c r="C533" t="s">
        <v>3113</v>
      </c>
      <c r="D533" t="s">
        <v>178</v>
      </c>
      <c r="E533">
        <v>9633.9263487999997</v>
      </c>
      <c r="F533">
        <v>9745.4</v>
      </c>
      <c r="G533">
        <v>66.922536653065507</v>
      </c>
      <c r="H533">
        <v>-21.033218207673901</v>
      </c>
      <c r="I533">
        <v>-22.513319609855401</v>
      </c>
      <c r="J533">
        <v>-0.68529146863657697</v>
      </c>
      <c r="K533">
        <v>11855.2521631619</v>
      </c>
      <c r="L533">
        <v>10931.1015258196</v>
      </c>
      <c r="M533">
        <v>32.127180763276499</v>
      </c>
      <c r="N533">
        <v>1.84538073015388</v>
      </c>
      <c r="O533">
        <v>51.8665216409793</v>
      </c>
      <c r="P533">
        <v>96.837002625732097</v>
      </c>
      <c r="Q533">
        <v>0.16574326959629701</v>
      </c>
    </row>
    <row r="534" spans="1:17" x14ac:dyDescent="0.3">
      <c r="A534" t="s">
        <v>1193</v>
      </c>
      <c r="B534" t="s">
        <v>1194</v>
      </c>
      <c r="C534" t="s">
        <v>3115</v>
      </c>
      <c r="D534" t="s">
        <v>463</v>
      </c>
      <c r="E534">
        <v>9608.9677772899995</v>
      </c>
      <c r="F534">
        <v>206.29</v>
      </c>
      <c r="G534">
        <v>38.117552380644099</v>
      </c>
      <c r="H534">
        <v>-6.4213795131480298</v>
      </c>
      <c r="I534">
        <v>-17.275504638073102</v>
      </c>
      <c r="J534">
        <v>-1.4648199178146</v>
      </c>
      <c r="K534">
        <v>231.330084703105</v>
      </c>
      <c r="L534">
        <v>230.27527497838301</v>
      </c>
      <c r="M534">
        <v>37.349903689322602</v>
      </c>
      <c r="N534">
        <v>2.5606460292455302</v>
      </c>
      <c r="O534">
        <v>86.242668088613101</v>
      </c>
      <c r="P534">
        <v>56.636294608959702</v>
      </c>
      <c r="Q534">
        <v>6.1057065468975998E-2</v>
      </c>
    </row>
    <row r="535" spans="1:17" hidden="1" x14ac:dyDescent="0.3">
      <c r="A535" t="s">
        <v>1195</v>
      </c>
      <c r="B535" t="s">
        <v>1196</v>
      </c>
      <c r="C535" t="s">
        <v>3108</v>
      </c>
      <c r="D535" t="s">
        <v>51</v>
      </c>
      <c r="E535">
        <v>9595.5244784200004</v>
      </c>
      <c r="F535">
        <v>609.65</v>
      </c>
      <c r="G535">
        <v>-45.104663505767398</v>
      </c>
      <c r="H535">
        <v>-31.110500433096501</v>
      </c>
      <c r="I535">
        <v>-27.0783688990252</v>
      </c>
      <c r="J535">
        <v>0.52769335028462505</v>
      </c>
      <c r="K535">
        <v>806.56695482359703</v>
      </c>
      <c r="M535">
        <v>28.881417631200499</v>
      </c>
      <c r="N535">
        <v>1.92411175237226</v>
      </c>
      <c r="O535">
        <v>92.88116132207</v>
      </c>
      <c r="P535">
        <v>15.0174511838505</v>
      </c>
    </row>
    <row r="536" spans="1:17" hidden="1" x14ac:dyDescent="0.3">
      <c r="A536" t="s">
        <v>1197</v>
      </c>
      <c r="B536" t="s">
        <v>1198</v>
      </c>
      <c r="C536" t="s">
        <v>3119</v>
      </c>
      <c r="D536" t="s">
        <v>75</v>
      </c>
      <c r="E536">
        <v>9591.9028099999996</v>
      </c>
      <c r="F536">
        <v>143.72</v>
      </c>
      <c r="G536">
        <v>-8.0254339784714901</v>
      </c>
      <c r="H536">
        <v>3.1749606910044301</v>
      </c>
      <c r="I536">
        <v>1.66128852946155</v>
      </c>
      <c r="J536">
        <v>0.902753654732386</v>
      </c>
      <c r="K536">
        <v>143.88014131362999</v>
      </c>
      <c r="L536">
        <v>139.66479894468401</v>
      </c>
      <c r="M536">
        <v>19.599037825510401</v>
      </c>
      <c r="N536">
        <v>0.87025599023802502</v>
      </c>
      <c r="O536">
        <v>5.8655719454494903</v>
      </c>
      <c r="P536">
        <v>14.063492063491999</v>
      </c>
      <c r="Q536">
        <v>-1.3388827299693999E-2</v>
      </c>
    </row>
    <row r="537" spans="1:17" hidden="1" x14ac:dyDescent="0.3">
      <c r="A537" t="s">
        <v>1199</v>
      </c>
      <c r="B537" t="s">
        <v>1200</v>
      </c>
      <c r="C537" t="s">
        <v>3119</v>
      </c>
      <c r="D537" t="s">
        <v>490</v>
      </c>
      <c r="E537">
        <v>9580.0512641599998</v>
      </c>
      <c r="F537">
        <v>2702.05</v>
      </c>
      <c r="G537">
        <v>-23.743093435941802</v>
      </c>
      <c r="H537">
        <v>-5.1138223744106597</v>
      </c>
      <c r="I537">
        <v>1.95893633575753</v>
      </c>
      <c r="J537">
        <v>-4.0121433509279099</v>
      </c>
      <c r="K537">
        <v>2911.3145182520002</v>
      </c>
      <c r="L537">
        <v>2811.5789840925599</v>
      </c>
      <c r="M537">
        <v>31.770393464772798</v>
      </c>
      <c r="N537">
        <v>0.53312397386451105</v>
      </c>
      <c r="O537">
        <v>24.720119908958001</v>
      </c>
      <c r="P537">
        <v>20.2514463729417</v>
      </c>
      <c r="Q537">
        <v>-4.9881628680885998E-2</v>
      </c>
    </row>
    <row r="538" spans="1:17" x14ac:dyDescent="0.3">
      <c r="A538" t="s">
        <v>1201</v>
      </c>
      <c r="B538" t="s">
        <v>1202</v>
      </c>
      <c r="C538" t="s">
        <v>3104</v>
      </c>
      <c r="D538" t="s">
        <v>565</v>
      </c>
      <c r="E538">
        <v>9544.7180707200005</v>
      </c>
      <c r="F538">
        <v>1069.5999999999999</v>
      </c>
      <c r="G538">
        <v>-6.1009397053631496</v>
      </c>
      <c r="H538">
        <v>-4.8410546751776797</v>
      </c>
      <c r="I538">
        <v>26.883054665599001</v>
      </c>
      <c r="J538">
        <v>2.53728670360085</v>
      </c>
      <c r="K538">
        <v>1130.8397733197301</v>
      </c>
      <c r="L538">
        <v>1041.96631490905</v>
      </c>
      <c r="M538">
        <v>41.804863384468199</v>
      </c>
      <c r="N538">
        <v>0.29415783572840598</v>
      </c>
      <c r="O538">
        <v>29.3287210172026</v>
      </c>
      <c r="P538">
        <v>37.719693555655603</v>
      </c>
      <c r="Q538">
        <v>1.8135843051276E-2</v>
      </c>
    </row>
    <row r="539" spans="1:17" x14ac:dyDescent="0.3">
      <c r="A539" t="s">
        <v>1203</v>
      </c>
      <c r="B539" t="s">
        <v>1204</v>
      </c>
      <c r="C539" t="s">
        <v>3113</v>
      </c>
      <c r="D539" t="s">
        <v>129</v>
      </c>
      <c r="E539">
        <v>9539.4707525399899</v>
      </c>
      <c r="F539">
        <v>535.45000000000005</v>
      </c>
      <c r="G539">
        <v>-15.498414915647899</v>
      </c>
      <c r="H539">
        <v>42.547985269040097</v>
      </c>
      <c r="I539">
        <v>24.469892659456299</v>
      </c>
      <c r="J539">
        <v>4.3885714026474902</v>
      </c>
      <c r="K539">
        <v>478.16995949204698</v>
      </c>
      <c r="L539">
        <v>472.72385953035001</v>
      </c>
      <c r="M539">
        <v>54.076424984359498</v>
      </c>
      <c r="N539">
        <v>0.81634281541062703</v>
      </c>
      <c r="O539">
        <v>31.702306471192401</v>
      </c>
      <c r="P539">
        <v>42.2744785439086</v>
      </c>
      <c r="Q539">
        <v>6.7976627783034996E-2</v>
      </c>
    </row>
    <row r="540" spans="1:17" x14ac:dyDescent="0.3">
      <c r="A540" t="s">
        <v>1205</v>
      </c>
      <c r="B540" t="s">
        <v>1206</v>
      </c>
      <c r="C540" t="s">
        <v>3115</v>
      </c>
      <c r="D540" t="s">
        <v>1207</v>
      </c>
      <c r="E540">
        <v>9522.4471894599992</v>
      </c>
      <c r="F540">
        <v>640.70000000000005</v>
      </c>
      <c r="G540">
        <v>15.471801649104099</v>
      </c>
      <c r="H540">
        <v>-8.1080495366463907</v>
      </c>
      <c r="I540">
        <v>0.72201380997453501</v>
      </c>
      <c r="J540">
        <v>2.8304670559978802</v>
      </c>
      <c r="K540">
        <v>713.219060249937</v>
      </c>
      <c r="L540">
        <v>654.10895932313201</v>
      </c>
      <c r="M540">
        <v>31.2921158212366</v>
      </c>
      <c r="N540">
        <v>0.44360816744592102</v>
      </c>
      <c r="O540">
        <v>36.5693772436397</v>
      </c>
      <c r="P540">
        <v>39.4341675734494</v>
      </c>
      <c r="Q540">
        <v>-6.5328286508458996E-2</v>
      </c>
    </row>
    <row r="541" spans="1:17" x14ac:dyDescent="0.3">
      <c r="A541" t="s">
        <v>1208</v>
      </c>
      <c r="B541" t="s">
        <v>1209</v>
      </c>
      <c r="C541" t="s">
        <v>3117</v>
      </c>
      <c r="D541" t="s">
        <v>438</v>
      </c>
      <c r="E541">
        <v>9496.2236893899899</v>
      </c>
      <c r="F541">
        <v>1426.9</v>
      </c>
      <c r="G541">
        <v>22.8469388989718</v>
      </c>
      <c r="H541">
        <v>-7.73688290988615</v>
      </c>
      <c r="I541">
        <v>1.03118445329928</v>
      </c>
      <c r="J541">
        <v>-0.248079195896483</v>
      </c>
      <c r="K541">
        <v>1660.11443876661</v>
      </c>
      <c r="L541">
        <v>1561.08982371978</v>
      </c>
      <c r="M541">
        <v>20.750942306388101</v>
      </c>
      <c r="N541">
        <v>0.32485265683082098</v>
      </c>
      <c r="O541">
        <v>66.795150325881195</v>
      </c>
      <c r="P541">
        <v>58.830984265309503</v>
      </c>
      <c r="Q541">
        <v>0.15208819964060799</v>
      </c>
    </row>
    <row r="542" spans="1:17" x14ac:dyDescent="0.3">
      <c r="A542" t="s">
        <v>1210</v>
      </c>
      <c r="B542" t="s">
        <v>1211</v>
      </c>
      <c r="C542" t="s">
        <v>3104</v>
      </c>
      <c r="D542" t="s">
        <v>24</v>
      </c>
      <c r="E542">
        <v>9494.6008480119999</v>
      </c>
      <c r="F542">
        <v>156.22999999999999</v>
      </c>
      <c r="G542">
        <v>-51.891809876229502</v>
      </c>
      <c r="H542">
        <v>-11.8338311210971</v>
      </c>
      <c r="I542">
        <v>-41.164013936422698</v>
      </c>
      <c r="J542">
        <v>2.6089620113034502</v>
      </c>
      <c r="K542">
        <v>184.91393951011599</v>
      </c>
      <c r="L542">
        <v>217.85358396928899</v>
      </c>
      <c r="M542">
        <v>33.729226368128103</v>
      </c>
      <c r="N542">
        <v>0.84600356735891202</v>
      </c>
      <c r="O542">
        <v>92.472636497471598</v>
      </c>
      <c r="P542">
        <v>3.1493463620757698</v>
      </c>
      <c r="Q542">
        <v>-1.2581261314748E-2</v>
      </c>
    </row>
    <row r="543" spans="1:17" x14ac:dyDescent="0.3">
      <c r="A543" t="s">
        <v>1212</v>
      </c>
      <c r="B543" t="s">
        <v>1213</v>
      </c>
      <c r="C543" t="s">
        <v>3106</v>
      </c>
      <c r="D543" t="s">
        <v>273</v>
      </c>
      <c r="E543">
        <v>9490.4969139999994</v>
      </c>
      <c r="F543">
        <v>710.75</v>
      </c>
      <c r="G543">
        <v>-6.6263906868832896</v>
      </c>
      <c r="H543">
        <v>13.5403460906461</v>
      </c>
      <c r="I543">
        <v>24.6854519021058</v>
      </c>
      <c r="J543">
        <v>1.05552214665477</v>
      </c>
      <c r="K543">
        <v>682.40184955400002</v>
      </c>
      <c r="L543">
        <v>650.86715092620204</v>
      </c>
      <c r="M543">
        <v>63.7057728237818</v>
      </c>
      <c r="N543">
        <v>0.40818737111876402</v>
      </c>
      <c r="O543">
        <v>20.295462539570799</v>
      </c>
      <c r="P543">
        <v>28.852429296591701</v>
      </c>
      <c r="Q543">
        <v>7.3947275206765001E-2</v>
      </c>
    </row>
    <row r="544" spans="1:17" x14ac:dyDescent="0.3">
      <c r="A544" t="s">
        <v>1214</v>
      </c>
      <c r="B544" t="s">
        <v>1215</v>
      </c>
      <c r="C544" t="s">
        <v>3107</v>
      </c>
      <c r="D544" t="s">
        <v>974</v>
      </c>
      <c r="E544">
        <v>9475.3803061500003</v>
      </c>
      <c r="F544">
        <v>1288.6500000000001</v>
      </c>
      <c r="G544">
        <v>24.884816370446298</v>
      </c>
      <c r="H544">
        <v>-5.2935963851205399</v>
      </c>
      <c r="I544">
        <v>11.5533710718033</v>
      </c>
      <c r="J544">
        <v>3.96981321036121</v>
      </c>
      <c r="K544">
        <v>1337.9024364674401</v>
      </c>
      <c r="L544">
        <v>1211.8994493084599</v>
      </c>
      <c r="M544">
        <v>42.500419965315999</v>
      </c>
      <c r="N544">
        <v>0.705871680495603</v>
      </c>
      <c r="O544">
        <v>23.481938462732298</v>
      </c>
      <c r="P544">
        <v>59.092592592592602</v>
      </c>
      <c r="Q544">
        <v>8.6573995786611999E-2</v>
      </c>
    </row>
    <row r="545" spans="1:17" x14ac:dyDescent="0.3">
      <c r="A545" t="s">
        <v>1216</v>
      </c>
      <c r="B545" t="s">
        <v>1217</v>
      </c>
      <c r="C545" t="s">
        <v>3104</v>
      </c>
      <c r="D545" t="s">
        <v>411</v>
      </c>
      <c r="E545">
        <v>9456.8574828689998</v>
      </c>
      <c r="F545">
        <v>102.87</v>
      </c>
      <c r="G545">
        <v>54.626630060329603</v>
      </c>
      <c r="H545">
        <v>-5.9435090046677299</v>
      </c>
      <c r="I545">
        <v>18.3849517152867</v>
      </c>
      <c r="J545">
        <v>4.2963606327409201</v>
      </c>
      <c r="K545">
        <v>110.845071127719</v>
      </c>
      <c r="L545">
        <v>91.321002542262605</v>
      </c>
      <c r="M545">
        <v>37.847265179318399</v>
      </c>
      <c r="N545">
        <v>0.44448402016474298</v>
      </c>
      <c r="O545">
        <v>41.469816272965801</v>
      </c>
      <c r="P545">
        <v>73.152667901026703</v>
      </c>
      <c r="Q545">
        <v>0.100645172641309</v>
      </c>
    </row>
    <row r="546" spans="1:17" x14ac:dyDescent="0.3">
      <c r="A546" t="s">
        <v>1218</v>
      </c>
      <c r="B546" t="s">
        <v>1219</v>
      </c>
      <c r="C546" t="s">
        <v>3112</v>
      </c>
      <c r="D546" t="s">
        <v>276</v>
      </c>
      <c r="E546">
        <v>9450.901425</v>
      </c>
      <c r="F546">
        <v>1376.25</v>
      </c>
      <c r="G546">
        <v>41.722845922050801</v>
      </c>
      <c r="H546">
        <v>-15.1141492814768</v>
      </c>
      <c r="I546">
        <v>34.105456041065999</v>
      </c>
      <c r="J546">
        <v>-0.826393786159201</v>
      </c>
      <c r="K546">
        <v>1546.9363645993501</v>
      </c>
      <c r="L546">
        <v>1314.20856036125</v>
      </c>
      <c r="M546">
        <v>24.338552905854499</v>
      </c>
      <c r="N546">
        <v>0.47180155547568903</v>
      </c>
      <c r="O546">
        <v>36.672116257947302</v>
      </c>
      <c r="P546">
        <v>67.835365853658502</v>
      </c>
      <c r="Q546">
        <v>2.1310350980767001E-2</v>
      </c>
    </row>
    <row r="547" spans="1:17" x14ac:dyDescent="0.3">
      <c r="A547" t="s">
        <v>1220</v>
      </c>
      <c r="B547" t="s">
        <v>1221</v>
      </c>
      <c r="C547" t="s">
        <v>3113</v>
      </c>
      <c r="D547" t="s">
        <v>285</v>
      </c>
      <c r="E547">
        <v>9428.2268185350003</v>
      </c>
      <c r="F547">
        <v>1594.95</v>
      </c>
      <c r="G547">
        <v>114.62908613942101</v>
      </c>
      <c r="H547">
        <v>4.9105892579069996</v>
      </c>
      <c r="I547">
        <v>-0.35702664847691101</v>
      </c>
      <c r="J547">
        <v>-0.70758355660421701</v>
      </c>
      <c r="K547">
        <v>1544.2992486711601</v>
      </c>
      <c r="L547">
        <v>1403.0662793660399</v>
      </c>
      <c r="M547">
        <v>54.877989246903198</v>
      </c>
      <c r="N547">
        <v>0.99011329733679099</v>
      </c>
      <c r="O547">
        <v>30.411611649268</v>
      </c>
      <c r="P547">
        <v>148.27988792029799</v>
      </c>
    </row>
    <row r="548" spans="1:17" hidden="1" x14ac:dyDescent="0.3">
      <c r="A548" t="s">
        <v>1222</v>
      </c>
      <c r="B548" t="s">
        <v>1223</v>
      </c>
      <c r="C548" t="s">
        <v>3119</v>
      </c>
      <c r="D548" t="s">
        <v>568</v>
      </c>
      <c r="E548">
        <v>9352.8663350850002</v>
      </c>
      <c r="F548">
        <v>4589.6499999999996</v>
      </c>
      <c r="G548">
        <v>19.492445906559301</v>
      </c>
      <c r="H548">
        <v>8.6288288213410897</v>
      </c>
      <c r="I548">
        <v>37.656914518312298</v>
      </c>
      <c r="J548">
        <v>15.9582194574418</v>
      </c>
      <c r="K548">
        <v>4030.9698824086099</v>
      </c>
      <c r="L548">
        <v>3746.4403338534999</v>
      </c>
      <c r="M548">
        <v>66.3306343687658</v>
      </c>
      <c r="N548">
        <v>2.1134418439542801</v>
      </c>
      <c r="O548">
        <v>4.2563158410772104</v>
      </c>
      <c r="P548">
        <v>46.538209798694098</v>
      </c>
      <c r="Q548">
        <v>1.3068550595274E-2</v>
      </c>
    </row>
    <row r="549" spans="1:17" hidden="1" x14ac:dyDescent="0.3">
      <c r="A549" t="s">
        <v>1224</v>
      </c>
      <c r="B549" t="s">
        <v>1225</v>
      </c>
      <c r="C549" t="s">
        <v>3119</v>
      </c>
      <c r="D549" t="s">
        <v>267</v>
      </c>
      <c r="E549">
        <v>9318.7803777999998</v>
      </c>
      <c r="F549">
        <v>6053.9</v>
      </c>
      <c r="G549">
        <v>-20.7005055550873</v>
      </c>
      <c r="H549">
        <v>3.5610312748714499</v>
      </c>
      <c r="I549">
        <v>0.354832805725672</v>
      </c>
      <c r="J549">
        <v>5.2868585574897402</v>
      </c>
      <c r="K549">
        <v>6171.4733822304397</v>
      </c>
      <c r="L549">
        <v>5876.75178044928</v>
      </c>
      <c r="M549">
        <v>42.666955891639198</v>
      </c>
      <c r="N549">
        <v>0.73399573844805699</v>
      </c>
      <c r="O549">
        <v>15.611424040700999</v>
      </c>
      <c r="P549">
        <v>31.036796536796501</v>
      </c>
      <c r="Q549">
        <v>8.9504682079050005E-2</v>
      </c>
    </row>
    <row r="550" spans="1:17" x14ac:dyDescent="0.3">
      <c r="A550" t="s">
        <v>1226</v>
      </c>
      <c r="B550" t="s">
        <v>1227</v>
      </c>
      <c r="C550" t="s">
        <v>568</v>
      </c>
      <c r="D550" t="s">
        <v>438</v>
      </c>
      <c r="E550">
        <v>9216.8386419100007</v>
      </c>
      <c r="F550">
        <v>352.15</v>
      </c>
      <c r="G550">
        <v>37.643060022113801</v>
      </c>
      <c r="H550">
        <v>0.42850869888804499</v>
      </c>
      <c r="I550">
        <v>-7.0979388717920999</v>
      </c>
      <c r="J550">
        <v>1.53569395361176</v>
      </c>
      <c r="K550">
        <v>363.80986531756099</v>
      </c>
      <c r="L550">
        <v>339.45865757253699</v>
      </c>
      <c r="M550">
        <v>49.4624273834402</v>
      </c>
      <c r="N550">
        <v>0.65007964322034095</v>
      </c>
      <c r="O550">
        <v>19.6365185290359</v>
      </c>
      <c r="P550">
        <v>65.484022556390897</v>
      </c>
      <c r="Q550">
        <v>0.12997929760639801</v>
      </c>
    </row>
    <row r="551" spans="1:17" x14ac:dyDescent="0.3">
      <c r="A551" t="s">
        <v>1228</v>
      </c>
      <c r="B551" t="s">
        <v>1229</v>
      </c>
      <c r="C551" t="s">
        <v>3116</v>
      </c>
      <c r="D551" t="s">
        <v>885</v>
      </c>
      <c r="E551">
        <v>9194.8242101479991</v>
      </c>
      <c r="F551">
        <v>200.62</v>
      </c>
      <c r="G551">
        <v>7.5953027771668999</v>
      </c>
      <c r="H551">
        <v>7.8772572689216904</v>
      </c>
      <c r="I551">
        <v>-8.5629493152237792</v>
      </c>
      <c r="J551">
        <v>2.3668258772625101</v>
      </c>
      <c r="K551">
        <v>199.37415572654399</v>
      </c>
      <c r="L551">
        <v>194.30382016214801</v>
      </c>
      <c r="M551">
        <v>52.187428133344902</v>
      </c>
      <c r="N551">
        <v>1.0208518225288401</v>
      </c>
      <c r="O551">
        <v>31.592064599740699</v>
      </c>
      <c r="P551">
        <v>48.9383815887156</v>
      </c>
      <c r="Q551">
        <v>0.12337303324094399</v>
      </c>
    </row>
    <row r="552" spans="1:17" x14ac:dyDescent="0.3">
      <c r="A552" t="s">
        <v>1230</v>
      </c>
      <c r="B552" t="s">
        <v>1231</v>
      </c>
      <c r="C552" t="s">
        <v>3109</v>
      </c>
      <c r="D552" t="s">
        <v>211</v>
      </c>
      <c r="E552">
        <v>9182.0787098349992</v>
      </c>
      <c r="F552">
        <v>1482.85</v>
      </c>
      <c r="G552">
        <v>53.904419793429298</v>
      </c>
      <c r="H552">
        <v>1.0995026366137799</v>
      </c>
      <c r="I552">
        <v>37.144518992642901</v>
      </c>
      <c r="J552">
        <v>2.9859377219133898</v>
      </c>
      <c r="K552">
        <v>1520.3051570231</v>
      </c>
      <c r="L552">
        <v>1320.1813653392801</v>
      </c>
      <c r="M552">
        <v>43.625481855599602</v>
      </c>
      <c r="N552">
        <v>0.71213362062180696</v>
      </c>
      <c r="O552">
        <v>18.575715682638101</v>
      </c>
      <c r="P552">
        <v>79.587017076419997</v>
      </c>
      <c r="Q552">
        <v>7.4444070366793999E-2</v>
      </c>
    </row>
    <row r="553" spans="1:17" x14ac:dyDescent="0.3">
      <c r="A553" t="s">
        <v>1232</v>
      </c>
      <c r="B553" t="s">
        <v>1233</v>
      </c>
      <c r="C553" t="s">
        <v>3117</v>
      </c>
      <c r="D553" t="s">
        <v>134</v>
      </c>
      <c r="E553">
        <v>9175.0815127000005</v>
      </c>
      <c r="F553">
        <v>1100.3</v>
      </c>
      <c r="G553">
        <v>163.54314079720899</v>
      </c>
      <c r="H553">
        <v>7.0105606097587998</v>
      </c>
      <c r="I553">
        <v>29.242955394348702</v>
      </c>
      <c r="J553">
        <v>4.9588158267243898</v>
      </c>
      <c r="K553">
        <v>991.16723981003395</v>
      </c>
      <c r="L553">
        <v>841.97179165447301</v>
      </c>
      <c r="M553">
        <v>56.816833581850801</v>
      </c>
      <c r="N553">
        <v>0.89623484534285403</v>
      </c>
      <c r="O553">
        <v>8.6067436153776296</v>
      </c>
      <c r="P553">
        <v>194.98659517426199</v>
      </c>
      <c r="Q553">
        <v>0.14445162601943801</v>
      </c>
    </row>
    <row r="554" spans="1:17" hidden="1" x14ac:dyDescent="0.3">
      <c r="A554" t="s">
        <v>1234</v>
      </c>
      <c r="B554" t="s">
        <v>1235</v>
      </c>
      <c r="C554" t="s">
        <v>3119</v>
      </c>
      <c r="D554" t="s">
        <v>69</v>
      </c>
      <c r="E554">
        <v>9167.1300349600006</v>
      </c>
      <c r="F554">
        <v>182.12</v>
      </c>
      <c r="G554">
        <v>-12.7864806773274</v>
      </c>
      <c r="H554">
        <v>2.9264421392032198</v>
      </c>
      <c r="I554">
        <v>23.668610590751399</v>
      </c>
      <c r="J554">
        <v>-0.61765240051299097</v>
      </c>
      <c r="K554">
        <v>188.27660735664699</v>
      </c>
      <c r="L554">
        <v>174.72037997993601</v>
      </c>
      <c r="M554">
        <v>26.2991608801646</v>
      </c>
      <c r="N554">
        <v>0.141310097484489</v>
      </c>
      <c r="O554">
        <v>35.075774214803403</v>
      </c>
      <c r="P554">
        <v>28.2535211267605</v>
      </c>
      <c r="Q554">
        <v>3.6401102216038997E-2</v>
      </c>
    </row>
    <row r="555" spans="1:17" x14ac:dyDescent="0.3">
      <c r="A555" t="s">
        <v>1236</v>
      </c>
      <c r="B555" t="s">
        <v>1237</v>
      </c>
      <c r="C555" t="s">
        <v>3108</v>
      </c>
      <c r="D555" t="s">
        <v>51</v>
      </c>
      <c r="E555">
        <v>9153.2289887999996</v>
      </c>
      <c r="F555">
        <v>936</v>
      </c>
      <c r="G555">
        <v>117.055058716454</v>
      </c>
      <c r="H555">
        <v>8.1660159445917504</v>
      </c>
      <c r="I555">
        <v>86.716457559271902</v>
      </c>
      <c r="J555">
        <v>5.2394346099734301</v>
      </c>
      <c r="K555">
        <v>827.21446491484096</v>
      </c>
      <c r="L555">
        <v>658.48924160511399</v>
      </c>
      <c r="M555">
        <v>70.191981498787598</v>
      </c>
      <c r="N555">
        <v>1.3938794777875101</v>
      </c>
      <c r="O555">
        <v>2.51068376068375</v>
      </c>
      <c r="P555">
        <v>198.89829155356799</v>
      </c>
      <c r="Q555">
        <v>5.0311145009970998E-2</v>
      </c>
    </row>
    <row r="556" spans="1:17" x14ac:dyDescent="0.3">
      <c r="A556" t="s">
        <v>1238</v>
      </c>
      <c r="B556" t="s">
        <v>1239</v>
      </c>
      <c r="C556" t="s">
        <v>3108</v>
      </c>
      <c r="D556" t="s">
        <v>51</v>
      </c>
      <c r="E556">
        <v>9145.9645331249994</v>
      </c>
      <c r="F556">
        <v>527.25</v>
      </c>
      <c r="G556">
        <v>23.1117437236001</v>
      </c>
      <c r="H556">
        <v>11.311734513045799</v>
      </c>
      <c r="I556">
        <v>37.748276011058302</v>
      </c>
      <c r="J556">
        <v>5.5291723957767402</v>
      </c>
      <c r="K556">
        <v>505.729323629752</v>
      </c>
      <c r="L556">
        <v>442.69931900347598</v>
      </c>
      <c r="M556">
        <v>51.373499365862997</v>
      </c>
      <c r="N556">
        <v>1.4986402687587199</v>
      </c>
      <c r="O556">
        <v>9.8909435751540897</v>
      </c>
      <c r="P556">
        <v>65.023474178403703</v>
      </c>
    </row>
    <row r="557" spans="1:17" x14ac:dyDescent="0.3">
      <c r="A557" t="s">
        <v>1240</v>
      </c>
      <c r="B557" t="s">
        <v>1241</v>
      </c>
      <c r="C557" t="s">
        <v>3104</v>
      </c>
      <c r="D557" t="s">
        <v>137</v>
      </c>
      <c r="E557">
        <v>9144.1892951049995</v>
      </c>
      <c r="F557">
        <v>84.55</v>
      </c>
      <c r="G557">
        <v>-25.105340869130501</v>
      </c>
      <c r="H557">
        <v>2.13423227559761</v>
      </c>
      <c r="I557">
        <v>-0.15514594257968201</v>
      </c>
      <c r="J557">
        <v>3.9040819393645099</v>
      </c>
      <c r="K557">
        <v>85.517140937646104</v>
      </c>
      <c r="L557">
        <v>85.576376075635807</v>
      </c>
      <c r="M557">
        <v>52.268101752270297</v>
      </c>
      <c r="N557">
        <v>0.23103462282724099</v>
      </c>
      <c r="O557">
        <v>25.1448846836191</v>
      </c>
      <c r="P557">
        <v>16.781767955801001</v>
      </c>
    </row>
    <row r="558" spans="1:17" x14ac:dyDescent="0.3">
      <c r="A558" t="s">
        <v>1242</v>
      </c>
      <c r="B558" t="s">
        <v>1243</v>
      </c>
      <c r="C558" t="s">
        <v>3103</v>
      </c>
      <c r="D558" t="s">
        <v>250</v>
      </c>
      <c r="E558">
        <v>9116.9385722499992</v>
      </c>
      <c r="F558">
        <v>677.5</v>
      </c>
      <c r="G558">
        <v>-42.781661467243502</v>
      </c>
      <c r="H558">
        <v>-10.0055025385813</v>
      </c>
      <c r="I558">
        <v>-27.154666779605101</v>
      </c>
      <c r="J558">
        <v>-2.8060221394178</v>
      </c>
      <c r="K558">
        <v>806.04424906757902</v>
      </c>
      <c r="L558">
        <v>894.97820135075403</v>
      </c>
      <c r="M558">
        <v>17.3506835085416</v>
      </c>
      <c r="N558">
        <v>0.84656782105046302</v>
      </c>
      <c r="O558">
        <v>84.206642066420599</v>
      </c>
      <c r="P558">
        <v>0.37037037037037601</v>
      </c>
      <c r="Q558">
        <v>-8.2111259748465004E-2</v>
      </c>
    </row>
    <row r="559" spans="1:17" x14ac:dyDescent="0.3">
      <c r="A559" t="s">
        <v>1244</v>
      </c>
      <c r="B559" t="s">
        <v>1245</v>
      </c>
      <c r="C559" t="s">
        <v>3113</v>
      </c>
      <c r="D559" t="s">
        <v>232</v>
      </c>
      <c r="E559">
        <v>9036.1212224999999</v>
      </c>
      <c r="F559">
        <v>462.5</v>
      </c>
      <c r="G559">
        <v>-18.080510877393099</v>
      </c>
      <c r="H559">
        <v>-11.8839648388382</v>
      </c>
      <c r="I559">
        <v>-26.969114852579001</v>
      </c>
      <c r="J559">
        <v>-2.1746330288321198</v>
      </c>
      <c r="K559">
        <v>528.62378079868404</v>
      </c>
      <c r="L559">
        <v>542.33459323242096</v>
      </c>
      <c r="M559">
        <v>19.0097689205455</v>
      </c>
      <c r="N559">
        <v>0.39092699078668303</v>
      </c>
      <c r="O559">
        <v>53.383783783783699</v>
      </c>
      <c r="P559">
        <v>0.53255080969458701</v>
      </c>
      <c r="Q559">
        <v>-6.6261060477320003E-3</v>
      </c>
    </row>
    <row r="560" spans="1:17" x14ac:dyDescent="0.3">
      <c r="A560" t="s">
        <v>1246</v>
      </c>
      <c r="B560" t="s">
        <v>1247</v>
      </c>
      <c r="C560" t="s">
        <v>3103</v>
      </c>
      <c r="D560" t="s">
        <v>21</v>
      </c>
      <c r="E560">
        <v>8974.2946797799996</v>
      </c>
      <c r="F560">
        <v>435.65</v>
      </c>
      <c r="G560">
        <v>-21.800105162623201</v>
      </c>
      <c r="H560">
        <v>-2.5143072931488102</v>
      </c>
      <c r="I560">
        <v>-13.502818677026401</v>
      </c>
      <c r="J560">
        <v>-3.88951928805109</v>
      </c>
      <c r="K560">
        <v>468.590046754463</v>
      </c>
      <c r="L560">
        <v>476.47347775901397</v>
      </c>
      <c r="M560">
        <v>28.834228701373998</v>
      </c>
      <c r="N560">
        <v>1.8121652420187</v>
      </c>
      <c r="O560">
        <v>31.986686560312101</v>
      </c>
      <c r="P560">
        <v>1.31395348837208</v>
      </c>
      <c r="Q560">
        <v>-8.3001520662181999E-2</v>
      </c>
    </row>
    <row r="561" spans="1:17" hidden="1" x14ac:dyDescent="0.3">
      <c r="A561" t="s">
        <v>1248</v>
      </c>
      <c r="B561" t="s">
        <v>1249</v>
      </c>
      <c r="C561" t="s">
        <v>3119</v>
      </c>
      <c r="D561" t="s">
        <v>134</v>
      </c>
      <c r="E561">
        <v>8962.3421971999996</v>
      </c>
      <c r="F561">
        <v>711.2</v>
      </c>
      <c r="G561">
        <v>12.7315903304863</v>
      </c>
      <c r="H561">
        <v>1.95193959052491</v>
      </c>
      <c r="I561">
        <v>-3.5168110104022898</v>
      </c>
      <c r="J561">
        <v>-1.38555743397899</v>
      </c>
      <c r="K561">
        <v>715.19802841671799</v>
      </c>
      <c r="L561">
        <v>686.71880375316005</v>
      </c>
      <c r="M561">
        <v>43.792121227941401</v>
      </c>
      <c r="N561">
        <v>0.95300788946729598</v>
      </c>
      <c r="O561">
        <v>12.633577052868301</v>
      </c>
      <c r="P561">
        <v>33.108740408010497</v>
      </c>
      <c r="Q561">
        <v>2.2122313036198001E-2</v>
      </c>
    </row>
    <row r="562" spans="1:17" x14ac:dyDescent="0.3">
      <c r="A562" t="s">
        <v>1250</v>
      </c>
      <c r="B562" t="s">
        <v>1251</v>
      </c>
      <c r="C562" t="s">
        <v>3112</v>
      </c>
      <c r="D562" t="s">
        <v>814</v>
      </c>
      <c r="E562">
        <v>8962.2354331999995</v>
      </c>
      <c r="F562">
        <v>6949.6</v>
      </c>
      <c r="G562">
        <v>-34.422883476862999</v>
      </c>
      <c r="H562">
        <v>-2.3013061256111098</v>
      </c>
      <c r="I562">
        <v>-6.0703514988072902</v>
      </c>
      <c r="J562">
        <v>5.6736702346166901</v>
      </c>
      <c r="K562">
        <v>7659.4913821692298</v>
      </c>
      <c r="L562">
        <v>8016.72042115166</v>
      </c>
      <c r="M562">
        <v>42.109222729265802</v>
      </c>
      <c r="N562">
        <v>1.2198694678894699</v>
      </c>
      <c r="O562">
        <v>55.260014964889997</v>
      </c>
      <c r="P562">
        <v>5.4375531011045197</v>
      </c>
      <c r="Q562">
        <v>2.2533973468429998E-2</v>
      </c>
    </row>
    <row r="563" spans="1:17" x14ac:dyDescent="0.3">
      <c r="A563" t="s">
        <v>1252</v>
      </c>
      <c r="B563" t="s">
        <v>1253</v>
      </c>
      <c r="C563" t="s">
        <v>3116</v>
      </c>
      <c r="D563" t="s">
        <v>111</v>
      </c>
      <c r="E563">
        <v>8927.1036029499992</v>
      </c>
      <c r="F563">
        <v>1049.75</v>
      </c>
      <c r="G563">
        <v>32.5184780585505</v>
      </c>
      <c r="H563">
        <v>-5.10266751492333</v>
      </c>
      <c r="I563">
        <v>6.4797444873448704</v>
      </c>
      <c r="J563">
        <v>0.66991908616332396</v>
      </c>
      <c r="K563">
        <v>1144.94378869808</v>
      </c>
      <c r="L563">
        <v>1064.44775117277</v>
      </c>
      <c r="M563">
        <v>34.348947546384899</v>
      </c>
      <c r="N563">
        <v>0.431989484187355</v>
      </c>
      <c r="O563">
        <v>32.888783043581803</v>
      </c>
      <c r="P563">
        <v>48.2383675774906</v>
      </c>
      <c r="Q563">
        <v>3.5981553982751997E-2</v>
      </c>
    </row>
    <row r="564" spans="1:17" x14ac:dyDescent="0.3">
      <c r="A564" t="s">
        <v>1254</v>
      </c>
      <c r="B564" t="s">
        <v>1255</v>
      </c>
      <c r="C564" t="s">
        <v>3113</v>
      </c>
      <c r="D564" t="s">
        <v>470</v>
      </c>
      <c r="E564">
        <v>8898.7671874449898</v>
      </c>
      <c r="F564">
        <v>143.94999999999999</v>
      </c>
      <c r="G564">
        <v>18.459747986354799</v>
      </c>
      <c r="H564">
        <v>-17.5853719170048</v>
      </c>
      <c r="I564">
        <v>-19.829835357291401</v>
      </c>
      <c r="J564">
        <v>2.4825925483681499</v>
      </c>
      <c r="K564">
        <v>178.01210724149601</v>
      </c>
      <c r="L564">
        <v>173.86087315173299</v>
      </c>
      <c r="M564">
        <v>31.2410672691699</v>
      </c>
      <c r="N564">
        <v>1.2731451997816901</v>
      </c>
      <c r="O564">
        <v>64.362625911774899</v>
      </c>
      <c r="P564">
        <v>36.058601134215401</v>
      </c>
      <c r="Q564">
        <v>0.16227514966336001</v>
      </c>
    </row>
    <row r="565" spans="1:17" x14ac:dyDescent="0.3">
      <c r="A565" t="s">
        <v>1256</v>
      </c>
      <c r="B565" t="s">
        <v>1257</v>
      </c>
      <c r="C565" t="s">
        <v>3111</v>
      </c>
      <c r="D565" t="s">
        <v>69</v>
      </c>
      <c r="E565">
        <v>8872.3229764000007</v>
      </c>
      <c r="F565">
        <v>754</v>
      </c>
      <c r="G565">
        <v>-24.9163670516159</v>
      </c>
      <c r="H565">
        <v>-3.80359093543857</v>
      </c>
      <c r="I565">
        <v>-8.5975076990341606</v>
      </c>
      <c r="J565">
        <v>5.83706618407422</v>
      </c>
      <c r="K565">
        <v>780.15760636549305</v>
      </c>
      <c r="L565">
        <v>802.08616371592802</v>
      </c>
      <c r="M565">
        <v>50.989497009728503</v>
      </c>
      <c r="N565">
        <v>1.3490154855098699</v>
      </c>
      <c r="O565">
        <v>32.612732095490699</v>
      </c>
      <c r="P565">
        <v>10.000729447808</v>
      </c>
      <c r="Q565">
        <v>9.1168242731860007E-3</v>
      </c>
    </row>
    <row r="566" spans="1:17" x14ac:dyDescent="0.3">
      <c r="A566" t="s">
        <v>1258</v>
      </c>
      <c r="B566" t="s">
        <v>1259</v>
      </c>
      <c r="C566" t="s">
        <v>3109</v>
      </c>
      <c r="D566" t="s">
        <v>211</v>
      </c>
      <c r="E566">
        <v>8854.8956204799997</v>
      </c>
      <c r="F566">
        <v>2010.2</v>
      </c>
      <c r="G566">
        <v>57.0596910292101</v>
      </c>
      <c r="H566">
        <v>-2.9468043209594899</v>
      </c>
      <c r="I566">
        <v>-4.4870044460996397</v>
      </c>
      <c r="J566">
        <v>2.5818274688018401</v>
      </c>
      <c r="K566">
        <v>2078.4095895769701</v>
      </c>
      <c r="L566">
        <v>1900.7930285709101</v>
      </c>
      <c r="M566">
        <v>45.510767553651299</v>
      </c>
      <c r="N566">
        <v>0.48184695717089499</v>
      </c>
      <c r="O566">
        <v>19.341359068749298</v>
      </c>
      <c r="P566">
        <v>102.43705941591099</v>
      </c>
      <c r="Q566">
        <v>0.15170438033498099</v>
      </c>
    </row>
    <row r="567" spans="1:17" x14ac:dyDescent="0.3">
      <c r="A567" t="s">
        <v>1260</v>
      </c>
      <c r="B567" t="s">
        <v>1261</v>
      </c>
      <c r="C567" t="s">
        <v>3116</v>
      </c>
      <c r="D567" t="s">
        <v>111</v>
      </c>
      <c r="E567">
        <v>8788.1548669200001</v>
      </c>
      <c r="F567">
        <v>735.6</v>
      </c>
      <c r="G567">
        <v>-29.707357882520402</v>
      </c>
      <c r="H567">
        <v>13.889805365383401</v>
      </c>
      <c r="I567">
        <v>0.57864121630980103</v>
      </c>
      <c r="J567">
        <v>6.2970371050397098</v>
      </c>
      <c r="K567">
        <v>680.11743641772</v>
      </c>
      <c r="L567">
        <v>692.61552188850999</v>
      </c>
      <c r="M567">
        <v>79.117443576393597</v>
      </c>
      <c r="N567">
        <v>1.0954712475964199</v>
      </c>
      <c r="O567">
        <v>15.415986949429</v>
      </c>
      <c r="P567">
        <v>22.886735716672199</v>
      </c>
      <c r="Q567">
        <v>-7.4723054859462998E-2</v>
      </c>
    </row>
    <row r="568" spans="1:17" x14ac:dyDescent="0.3">
      <c r="A568" t="s">
        <v>1262</v>
      </c>
      <c r="B568" t="s">
        <v>1263</v>
      </c>
      <c r="C568" t="s">
        <v>3105</v>
      </c>
      <c r="D568" t="s">
        <v>21</v>
      </c>
      <c r="E568">
        <v>8748.0371211799993</v>
      </c>
      <c r="F568">
        <v>1389.4</v>
      </c>
      <c r="G568">
        <v>-26.923426198322801</v>
      </c>
      <c r="H568">
        <v>-4.09531503146688</v>
      </c>
      <c r="I568">
        <v>-7.4080202001050903</v>
      </c>
      <c r="J568">
        <v>-1.11961682175469</v>
      </c>
      <c r="K568">
        <v>1519.91108333741</v>
      </c>
      <c r="L568">
        <v>1561.81636611821</v>
      </c>
      <c r="M568">
        <v>22.727402286966001</v>
      </c>
      <c r="N568">
        <v>0.55291610206420505</v>
      </c>
      <c r="O568">
        <v>39.8049517777457</v>
      </c>
      <c r="P568">
        <v>4.1529235382308904</v>
      </c>
      <c r="Q568">
        <v>-6.5714679402952003E-2</v>
      </c>
    </row>
    <row r="569" spans="1:17" hidden="1" x14ac:dyDescent="0.3">
      <c r="A569" t="s">
        <v>1264</v>
      </c>
      <c r="B569" t="s">
        <v>1265</v>
      </c>
      <c r="C569" t="s">
        <v>3119</v>
      </c>
      <c r="D569" t="s">
        <v>82</v>
      </c>
      <c r="E569">
        <v>8746.4020618499999</v>
      </c>
      <c r="F569">
        <v>644.5</v>
      </c>
      <c r="G569">
        <v>-33.526290788103097</v>
      </c>
      <c r="H569">
        <v>-5.4012573419748202</v>
      </c>
      <c r="I569">
        <v>-22.4006086696631</v>
      </c>
      <c r="J569">
        <v>-3.23953158065919</v>
      </c>
      <c r="M569">
        <v>19.298436657919499</v>
      </c>
      <c r="O569">
        <v>31.574864235841702</v>
      </c>
      <c r="P569">
        <v>0.23328149300154699</v>
      </c>
    </row>
    <row r="570" spans="1:17" x14ac:dyDescent="0.3">
      <c r="A570" t="s">
        <v>1266</v>
      </c>
      <c r="B570" t="s">
        <v>1267</v>
      </c>
      <c r="C570" t="s">
        <v>3109</v>
      </c>
      <c r="D570" t="s">
        <v>59</v>
      </c>
      <c r="E570">
        <v>8738.8543963943703</v>
      </c>
      <c r="F570">
        <v>6647.3</v>
      </c>
      <c r="G570">
        <v>44.579207182148203</v>
      </c>
      <c r="H570">
        <v>0.925275888683737</v>
      </c>
      <c r="I570">
        <v>-27.220641643767902</v>
      </c>
      <c r="J570">
        <v>-1.4627569622432599</v>
      </c>
      <c r="K570">
        <v>7207.80077176142</v>
      </c>
      <c r="L570">
        <v>7077.2456971367301</v>
      </c>
      <c r="M570">
        <v>35.844838451063303</v>
      </c>
      <c r="N570">
        <v>0.52712402984041196</v>
      </c>
      <c r="O570">
        <v>54.616912129736797</v>
      </c>
      <c r="P570">
        <v>99.438943894389396</v>
      </c>
      <c r="Q570">
        <v>0.132281282968187</v>
      </c>
    </row>
    <row r="571" spans="1:17" x14ac:dyDescent="0.3">
      <c r="A571" t="s">
        <v>1268</v>
      </c>
      <c r="B571" t="s">
        <v>1269</v>
      </c>
      <c r="C571" t="s">
        <v>3118</v>
      </c>
      <c r="D571" t="s">
        <v>421</v>
      </c>
      <c r="E571">
        <v>8724.3784152860007</v>
      </c>
      <c r="F571">
        <v>107.02</v>
      </c>
      <c r="G571">
        <v>45.931729563361301</v>
      </c>
      <c r="H571">
        <v>16.4445610513127</v>
      </c>
      <c r="I571">
        <v>48.915284530327199</v>
      </c>
      <c r="J571">
        <v>-1.83431966771532</v>
      </c>
      <c r="K571">
        <v>96.018590348998998</v>
      </c>
      <c r="L571">
        <v>83.608371013806604</v>
      </c>
      <c r="M571">
        <v>57.285408907320303</v>
      </c>
      <c r="N571">
        <v>1.3684917953986699</v>
      </c>
      <c r="O571">
        <v>11.7080919454307</v>
      </c>
      <c r="P571">
        <v>72.752219531880499</v>
      </c>
      <c r="Q571">
        <v>0.103602783523464</v>
      </c>
    </row>
    <row r="572" spans="1:17" hidden="1" x14ac:dyDescent="0.3">
      <c r="A572" t="s">
        <v>1270</v>
      </c>
      <c r="B572" t="s">
        <v>1271</v>
      </c>
      <c r="C572" t="s">
        <v>3119</v>
      </c>
      <c r="D572" t="s">
        <v>223</v>
      </c>
      <c r="E572">
        <v>8711.5726528949999</v>
      </c>
      <c r="F572">
        <v>311.45</v>
      </c>
      <c r="G572">
        <v>-19.915126399275302</v>
      </c>
      <c r="H572">
        <v>-0.278847735349047</v>
      </c>
      <c r="I572">
        <v>-5.6724579538161999</v>
      </c>
      <c r="J572">
        <v>0.45720051977801301</v>
      </c>
      <c r="K572">
        <v>324.47457115711399</v>
      </c>
      <c r="M572">
        <v>38.187831953432003</v>
      </c>
      <c r="N572">
        <v>0.35554253833003602</v>
      </c>
      <c r="O572">
        <v>19.569754374698899</v>
      </c>
      <c r="P572">
        <v>10.423683744017</v>
      </c>
    </row>
    <row r="573" spans="1:17" x14ac:dyDescent="0.3">
      <c r="A573" t="s">
        <v>1272</v>
      </c>
      <c r="B573" t="s">
        <v>1273</v>
      </c>
      <c r="C573" t="s">
        <v>3112</v>
      </c>
      <c r="D573" t="s">
        <v>276</v>
      </c>
      <c r="E573">
        <v>8688.4522113599996</v>
      </c>
      <c r="F573">
        <v>753.7</v>
      </c>
      <c r="G573">
        <v>-40.483880779721503</v>
      </c>
      <c r="H573">
        <v>-6.3240083177292696</v>
      </c>
      <c r="I573">
        <v>-23.244563424690298</v>
      </c>
      <c r="J573">
        <v>-4.5148053518343101</v>
      </c>
      <c r="K573">
        <v>886.10582412851602</v>
      </c>
      <c r="L573">
        <v>957.28167646027305</v>
      </c>
      <c r="M573">
        <v>16.667842772993001</v>
      </c>
      <c r="N573">
        <v>2.0173269807598002</v>
      </c>
      <c r="O573">
        <v>47.273450975189</v>
      </c>
      <c r="P573">
        <v>2.3075878919505799</v>
      </c>
      <c r="Q573">
        <v>-6.2404606254193001E-2</v>
      </c>
    </row>
    <row r="574" spans="1:17" hidden="1" x14ac:dyDescent="0.3">
      <c r="A574" t="s">
        <v>1274</v>
      </c>
      <c r="B574" t="s">
        <v>1275</v>
      </c>
      <c r="C574" t="s">
        <v>3119</v>
      </c>
      <c r="D574" t="s">
        <v>21</v>
      </c>
      <c r="E574">
        <v>8685.6789466499995</v>
      </c>
      <c r="F574">
        <v>1573.05</v>
      </c>
      <c r="G574">
        <v>50.804931528827503</v>
      </c>
      <c r="H574">
        <v>-5.4847699177053402</v>
      </c>
      <c r="I574">
        <v>33.626868979537299</v>
      </c>
      <c r="J574">
        <v>0.23458365118799601</v>
      </c>
      <c r="K574">
        <v>1636.2155775971601</v>
      </c>
      <c r="L574">
        <v>1426.6972818430399</v>
      </c>
      <c r="M574">
        <v>46.568439721792302</v>
      </c>
      <c r="N574">
        <v>0.49814431512867302</v>
      </c>
      <c r="O574">
        <v>26.617081465941901</v>
      </c>
      <c r="P574">
        <v>81.802947125108304</v>
      </c>
      <c r="Q574">
        <v>0.237570105337157</v>
      </c>
    </row>
    <row r="575" spans="1:17" x14ac:dyDescent="0.3">
      <c r="A575" t="s">
        <v>1276</v>
      </c>
      <c r="B575" t="s">
        <v>1277</v>
      </c>
      <c r="C575" t="s">
        <v>3109</v>
      </c>
      <c r="D575" t="s">
        <v>211</v>
      </c>
      <c r="E575">
        <v>8666.388696</v>
      </c>
      <c r="F575">
        <v>439.6</v>
      </c>
      <c r="G575">
        <v>28.714848752197302</v>
      </c>
      <c r="H575">
        <v>7.8965812533329602</v>
      </c>
      <c r="I575">
        <v>35.558508563510401</v>
      </c>
      <c r="J575">
        <v>7.3834345873305702</v>
      </c>
      <c r="K575">
        <v>427.37252563403803</v>
      </c>
      <c r="L575">
        <v>368.923224566719</v>
      </c>
      <c r="M575">
        <v>57.306079730777</v>
      </c>
      <c r="N575">
        <v>0.56074663416181203</v>
      </c>
      <c r="O575">
        <v>10.395814376705999</v>
      </c>
      <c r="P575">
        <v>83.090379008746297</v>
      </c>
    </row>
    <row r="576" spans="1:17" hidden="1" x14ac:dyDescent="0.3">
      <c r="A576" t="s">
        <v>1278</v>
      </c>
      <c r="B576" t="s">
        <v>1279</v>
      </c>
      <c r="C576" t="s">
        <v>3119</v>
      </c>
      <c r="D576" t="s">
        <v>728</v>
      </c>
      <c r="E576">
        <v>8642.3479203879997</v>
      </c>
      <c r="F576">
        <v>518.99</v>
      </c>
      <c r="G576">
        <v>-1.30620131262678</v>
      </c>
      <c r="H576">
        <v>3.0428649553990899</v>
      </c>
      <c r="I576">
        <v>1.9216427560493301</v>
      </c>
      <c r="J576">
        <v>2.29772609164332</v>
      </c>
      <c r="K576">
        <v>528.849042330874</v>
      </c>
      <c r="L576">
        <v>511.91369228190001</v>
      </c>
      <c r="M576">
        <v>73.886051750125603</v>
      </c>
      <c r="N576">
        <v>0.25774797762201701</v>
      </c>
      <c r="O576">
        <v>8.0887878379159499</v>
      </c>
      <c r="P576">
        <v>17.743545532918901</v>
      </c>
      <c r="Q576">
        <v>-1.0545973830429E-2</v>
      </c>
    </row>
    <row r="577" spans="1:17" x14ac:dyDescent="0.3">
      <c r="A577" t="s">
        <v>1280</v>
      </c>
      <c r="B577" t="s">
        <v>1281</v>
      </c>
      <c r="C577" t="s">
        <v>3103</v>
      </c>
      <c r="D577" t="s">
        <v>250</v>
      </c>
      <c r="E577">
        <v>8639.8139590299998</v>
      </c>
      <c r="F577">
        <v>1588.1</v>
      </c>
      <c r="G577">
        <v>-44.044803742719502</v>
      </c>
      <c r="H577">
        <v>-18.403185860976201</v>
      </c>
      <c r="I577">
        <v>-24.260348407250699</v>
      </c>
      <c r="J577">
        <v>-6.9206875482008599</v>
      </c>
      <c r="K577">
        <v>1986.56761592931</v>
      </c>
      <c r="L577">
        <v>2016.5853791765501</v>
      </c>
      <c r="M577">
        <v>17.486775432915199</v>
      </c>
      <c r="N577">
        <v>1.3032214337768599</v>
      </c>
      <c r="O577">
        <v>73.027517158869102</v>
      </c>
      <c r="P577">
        <v>0.29682960717443102</v>
      </c>
      <c r="Q577">
        <v>3.8059315659540001E-3</v>
      </c>
    </row>
    <row r="578" spans="1:17" x14ac:dyDescent="0.3">
      <c r="A578" t="s">
        <v>1282</v>
      </c>
      <c r="B578" t="s">
        <v>1283</v>
      </c>
      <c r="C578" t="s">
        <v>3121</v>
      </c>
      <c r="D578" t="s">
        <v>1027</v>
      </c>
      <c r="E578">
        <v>8620.0572458499992</v>
      </c>
      <c r="F578">
        <v>448.15</v>
      </c>
      <c r="G578">
        <v>9.2893327418873302</v>
      </c>
      <c r="H578">
        <v>-6.3540613364099601</v>
      </c>
      <c r="I578">
        <v>1.5066462065369</v>
      </c>
      <c r="J578">
        <v>-1.3278136826721401</v>
      </c>
      <c r="K578">
        <v>517.66807803201095</v>
      </c>
      <c r="L578">
        <v>485.71062221783001</v>
      </c>
      <c r="M578">
        <v>27.701642775849798</v>
      </c>
      <c r="N578">
        <v>0.43627630491625302</v>
      </c>
      <c r="O578">
        <v>53.720852393171903</v>
      </c>
      <c r="P578">
        <v>37.532607027773501</v>
      </c>
      <c r="Q578">
        <v>-6.9802958112999999E-4</v>
      </c>
    </row>
    <row r="579" spans="1:17" x14ac:dyDescent="0.3">
      <c r="A579" t="s">
        <v>1284</v>
      </c>
      <c r="B579" t="s">
        <v>1285</v>
      </c>
      <c r="C579" t="s">
        <v>3112</v>
      </c>
      <c r="D579" t="s">
        <v>82</v>
      </c>
      <c r="E579">
        <v>8615.5333608000001</v>
      </c>
      <c r="F579">
        <v>1108.5</v>
      </c>
      <c r="G579">
        <v>40.3038269936321</v>
      </c>
      <c r="H579">
        <v>-14.165340918597</v>
      </c>
      <c r="I579">
        <v>19.6190194935864</v>
      </c>
      <c r="J579">
        <v>10.3427314179778</v>
      </c>
      <c r="K579">
        <v>1206.7083779976399</v>
      </c>
      <c r="L579">
        <v>1028.3734625152399</v>
      </c>
      <c r="M579">
        <v>39.658099196439998</v>
      </c>
      <c r="N579">
        <v>0.64154501743938996</v>
      </c>
      <c r="O579">
        <v>39.2873252142534</v>
      </c>
      <c r="P579">
        <v>62.679776929850298</v>
      </c>
    </row>
    <row r="580" spans="1:17" x14ac:dyDescent="0.3">
      <c r="A580" t="s">
        <v>1286</v>
      </c>
      <c r="B580" t="s">
        <v>1287</v>
      </c>
      <c r="C580" t="s">
        <v>3108</v>
      </c>
      <c r="D580" t="s">
        <v>51</v>
      </c>
      <c r="E580">
        <v>8587.8452454950002</v>
      </c>
      <c r="F580">
        <v>2097.9499999999998</v>
      </c>
      <c r="G580">
        <v>69.741076775456705</v>
      </c>
      <c r="H580">
        <v>32.3784941321208</v>
      </c>
      <c r="I580">
        <v>66.472030312258397</v>
      </c>
      <c r="J580">
        <v>2.7219348757057999</v>
      </c>
      <c r="K580">
        <v>1761.49813013521</v>
      </c>
      <c r="L580">
        <v>1443.2198654476199</v>
      </c>
      <c r="M580">
        <v>65.605023884758893</v>
      </c>
      <c r="N580">
        <v>0.92733608073177998</v>
      </c>
      <c r="O580">
        <v>4.1087728496866003</v>
      </c>
      <c r="P580">
        <v>108.86554831002</v>
      </c>
      <c r="Q580">
        <v>8.5438078321897995E-2</v>
      </c>
    </row>
    <row r="581" spans="1:17" x14ac:dyDescent="0.3">
      <c r="A581" t="s">
        <v>1288</v>
      </c>
      <c r="B581" t="s">
        <v>1289</v>
      </c>
      <c r="C581" t="s">
        <v>3107</v>
      </c>
      <c r="D581" t="s">
        <v>48</v>
      </c>
      <c r="E581">
        <v>8584.6861649999992</v>
      </c>
      <c r="F581">
        <v>305.25</v>
      </c>
      <c r="G581">
        <v>-13.537876129966801</v>
      </c>
      <c r="H581">
        <v>4.7439505348501303</v>
      </c>
      <c r="I581">
        <v>12.886354077395699</v>
      </c>
      <c r="J581">
        <v>1.6664711586982699</v>
      </c>
      <c r="K581">
        <v>312.150698306366</v>
      </c>
      <c r="L581">
        <v>310.62425065459701</v>
      </c>
      <c r="M581">
        <v>54.461098678771897</v>
      </c>
      <c r="N581">
        <v>3.5177717096933399</v>
      </c>
      <c r="O581">
        <v>36.085176085176002</v>
      </c>
      <c r="P581">
        <v>28.9334741288278</v>
      </c>
      <c r="Q581">
        <v>-1.6545861733620001E-3</v>
      </c>
    </row>
    <row r="582" spans="1:17" x14ac:dyDescent="0.3">
      <c r="A582" t="s">
        <v>1290</v>
      </c>
      <c r="B582" t="s">
        <v>1291</v>
      </c>
      <c r="C582" t="s">
        <v>3107</v>
      </c>
      <c r="D582" t="s">
        <v>48</v>
      </c>
      <c r="E582">
        <v>8506.0622217599994</v>
      </c>
      <c r="F582">
        <v>495.15</v>
      </c>
      <c r="G582">
        <v>77.720142920167802</v>
      </c>
      <c r="H582">
        <v>-5.2711424957861199</v>
      </c>
      <c r="I582">
        <v>21.853884068059401</v>
      </c>
      <c r="J582">
        <v>0.63282369217205603</v>
      </c>
      <c r="K582">
        <v>542.41278831947602</v>
      </c>
      <c r="L582">
        <v>460.44879973834202</v>
      </c>
      <c r="M582">
        <v>19.565865056887599</v>
      </c>
      <c r="N582">
        <v>0.63929579842737705</v>
      </c>
      <c r="O582">
        <v>40.220135312531497</v>
      </c>
      <c r="P582">
        <v>93.342444357672704</v>
      </c>
      <c r="Q582">
        <v>0.21280298224668601</v>
      </c>
    </row>
    <row r="583" spans="1:17" x14ac:dyDescent="0.3">
      <c r="A583" t="s">
        <v>1292</v>
      </c>
      <c r="B583" t="s">
        <v>1293</v>
      </c>
      <c r="C583" t="s">
        <v>3108</v>
      </c>
      <c r="D583" t="s">
        <v>51</v>
      </c>
      <c r="E583">
        <v>8498.21960871999</v>
      </c>
      <c r="F583">
        <v>5119.6000000000004</v>
      </c>
      <c r="G583">
        <v>-18.328206636088499</v>
      </c>
      <c r="H583">
        <v>3.71867678853895</v>
      </c>
      <c r="I583">
        <v>3.5878328289126502</v>
      </c>
      <c r="J583">
        <v>-0.56407426861542997</v>
      </c>
      <c r="K583">
        <v>5255.83901351843</v>
      </c>
      <c r="L583">
        <v>5133.6059382621797</v>
      </c>
      <c r="M583">
        <v>35.947522269561503</v>
      </c>
      <c r="N583">
        <v>0.99909580204173298</v>
      </c>
      <c r="O583">
        <v>13.940542229861601</v>
      </c>
      <c r="P583">
        <v>10.418306715122201</v>
      </c>
      <c r="Q583">
        <v>-4.3344320643797001E-2</v>
      </c>
    </row>
    <row r="584" spans="1:17" x14ac:dyDescent="0.3">
      <c r="A584" t="s">
        <v>1294</v>
      </c>
      <c r="B584" t="s">
        <v>1295</v>
      </c>
      <c r="C584" t="s">
        <v>3116</v>
      </c>
      <c r="D584" t="s">
        <v>971</v>
      </c>
      <c r="E584">
        <v>8498.1934516159999</v>
      </c>
      <c r="F584">
        <v>61.48</v>
      </c>
      <c r="G584">
        <v>-34.567214113054902</v>
      </c>
      <c r="H584">
        <v>-6.1274086456569297</v>
      </c>
      <c r="I584">
        <v>-23.2775049637075</v>
      </c>
      <c r="J584">
        <v>1.8282491461199999</v>
      </c>
      <c r="K584">
        <v>70.830997238968706</v>
      </c>
      <c r="L584">
        <v>73.153613913663804</v>
      </c>
      <c r="M584">
        <v>34.190858488494399</v>
      </c>
      <c r="N584">
        <v>0.947543056480736</v>
      </c>
      <c r="O584">
        <v>54.277813923227001</v>
      </c>
      <c r="P584">
        <v>3.85135135135135</v>
      </c>
      <c r="Q584">
        <v>3.4205636269857002E-2</v>
      </c>
    </row>
    <row r="585" spans="1:17" hidden="1" x14ac:dyDescent="0.3">
      <c r="A585" t="s">
        <v>1296</v>
      </c>
      <c r="B585" t="s">
        <v>1297</v>
      </c>
      <c r="C585" t="s">
        <v>3119</v>
      </c>
      <c r="D585" t="s">
        <v>1298</v>
      </c>
      <c r="E585">
        <v>8493.2063999999991</v>
      </c>
      <c r="F585">
        <v>4071.1</v>
      </c>
      <c r="G585">
        <v>480.44340988354003</v>
      </c>
      <c r="H585">
        <v>20.268557143020001</v>
      </c>
      <c r="I585">
        <v>72.404049531964603</v>
      </c>
      <c r="J585">
        <v>5.8242914433957704</v>
      </c>
      <c r="K585">
        <v>3774.9569048907301</v>
      </c>
      <c r="L585">
        <v>2783.7375445533999</v>
      </c>
      <c r="M585">
        <v>49.106314043091302</v>
      </c>
      <c r="N585">
        <v>1.12355677659171</v>
      </c>
      <c r="O585">
        <v>16.6760826312298</v>
      </c>
      <c r="P585">
        <v>584.04603881374396</v>
      </c>
      <c r="Q585">
        <v>0.37266495908588998</v>
      </c>
    </row>
    <row r="586" spans="1:17" x14ac:dyDescent="0.3">
      <c r="A586" t="s">
        <v>1299</v>
      </c>
      <c r="B586" t="s">
        <v>1300</v>
      </c>
      <c r="C586" t="s">
        <v>3112</v>
      </c>
      <c r="D586" t="s">
        <v>1301</v>
      </c>
      <c r="E586">
        <v>8478.9360847049993</v>
      </c>
      <c r="F586">
        <v>780.05</v>
      </c>
      <c r="G586">
        <v>-50.401287933970799</v>
      </c>
      <c r="H586">
        <v>-5.0917479849962701</v>
      </c>
      <c r="I586">
        <v>-19.2590524362952</v>
      </c>
      <c r="J586">
        <v>-3.5158324985631002</v>
      </c>
      <c r="K586">
        <v>867.91443681633496</v>
      </c>
      <c r="L586">
        <v>953.51624685870104</v>
      </c>
      <c r="M586">
        <v>22.726643716206201</v>
      </c>
      <c r="N586">
        <v>0.76492965232058296</v>
      </c>
      <c r="O586">
        <v>66.271392859431998</v>
      </c>
      <c r="P586">
        <v>0.77514372456559599</v>
      </c>
      <c r="Q586">
        <v>-0.148381217573784</v>
      </c>
    </row>
    <row r="587" spans="1:17" x14ac:dyDescent="0.3">
      <c r="A587" t="s">
        <v>1302</v>
      </c>
      <c r="B587" t="s">
        <v>1303</v>
      </c>
      <c r="C587" t="s">
        <v>3102</v>
      </c>
      <c r="D587" t="s">
        <v>18</v>
      </c>
      <c r="E587">
        <v>8476.0368880000005</v>
      </c>
      <c r="F587">
        <v>569.20000000000005</v>
      </c>
      <c r="G587">
        <v>-23.273668900896102</v>
      </c>
      <c r="H587">
        <v>-31.300717824400898</v>
      </c>
      <c r="I587">
        <v>-39.7279602342442</v>
      </c>
      <c r="J587">
        <v>-2.1574808570737001</v>
      </c>
      <c r="K587">
        <v>766.01166903488297</v>
      </c>
      <c r="L587">
        <v>834.87231135115599</v>
      </c>
      <c r="M587">
        <v>24.000060867405601</v>
      </c>
      <c r="N587">
        <v>1.6181298642572299</v>
      </c>
      <c r="O587">
        <v>123.998594518622</v>
      </c>
      <c r="P587">
        <v>0.70771408351026899</v>
      </c>
      <c r="Q587">
        <v>0.15042543014177501</v>
      </c>
    </row>
    <row r="588" spans="1:17" x14ac:dyDescent="0.3">
      <c r="A588" t="s">
        <v>1304</v>
      </c>
      <c r="B588" t="s">
        <v>1305</v>
      </c>
      <c r="C588" t="s">
        <v>3117</v>
      </c>
      <c r="D588" t="s">
        <v>134</v>
      </c>
      <c r="E588">
        <v>8473.2929663759896</v>
      </c>
      <c r="F588">
        <v>157.36000000000001</v>
      </c>
      <c r="G588">
        <v>-46.767390842827801</v>
      </c>
      <c r="H588">
        <v>-7.96627897478339</v>
      </c>
      <c r="I588">
        <v>-30.5208414556772</v>
      </c>
      <c r="J588">
        <v>1.7347582078141499</v>
      </c>
      <c r="K588">
        <v>174.533849969545</v>
      </c>
      <c r="L588">
        <v>189.17846014635001</v>
      </c>
      <c r="M588">
        <v>42.516169201282203</v>
      </c>
      <c r="N588">
        <v>0.74378199370961395</v>
      </c>
      <c r="O588">
        <v>81.049822064056897</v>
      </c>
      <c r="P588">
        <v>4.2740706381287001</v>
      </c>
      <c r="Q588">
        <v>0.12070043716319601</v>
      </c>
    </row>
    <row r="589" spans="1:17" hidden="1" x14ac:dyDescent="0.3">
      <c r="A589" t="s">
        <v>1306</v>
      </c>
      <c r="B589" t="s">
        <v>1307</v>
      </c>
      <c r="C589" t="s">
        <v>3119</v>
      </c>
      <c r="D589" t="s">
        <v>134</v>
      </c>
      <c r="E589">
        <v>8444.4</v>
      </c>
      <c r="F589">
        <v>4232.8999999999996</v>
      </c>
      <c r="G589">
        <v>-25.8127194604875</v>
      </c>
      <c r="H589">
        <v>-15.8691932020966</v>
      </c>
      <c r="I589">
        <v>-14.544839918233199</v>
      </c>
      <c r="J589">
        <v>-0.53614077188500697</v>
      </c>
      <c r="K589">
        <v>4492.7072876751699</v>
      </c>
      <c r="L589">
        <v>4665.3772507507101</v>
      </c>
      <c r="M589">
        <v>34.828907151636301</v>
      </c>
      <c r="N589">
        <v>0.59946197114208799</v>
      </c>
      <c r="O589">
        <v>64.757022372368795</v>
      </c>
      <c r="P589">
        <v>3.11571254567599</v>
      </c>
      <c r="Q589">
        <v>-6.8156920098658993E-2</v>
      </c>
    </row>
    <row r="590" spans="1:17" x14ac:dyDescent="0.3">
      <c r="A590" t="s">
        <v>1308</v>
      </c>
      <c r="B590" t="s">
        <v>1309</v>
      </c>
      <c r="C590" t="s">
        <v>3113</v>
      </c>
      <c r="D590" t="s">
        <v>387</v>
      </c>
      <c r="E590">
        <v>8430.4148019000004</v>
      </c>
      <c r="F590">
        <v>366.5</v>
      </c>
      <c r="G590">
        <v>87.640048572277905</v>
      </c>
      <c r="H590">
        <v>-14.062776099725101</v>
      </c>
      <c r="I590">
        <v>24.548157375379901</v>
      </c>
      <c r="J590">
        <v>-1.16300788770789</v>
      </c>
      <c r="K590">
        <v>398.70271693253301</v>
      </c>
      <c r="L590">
        <v>326.07383185592801</v>
      </c>
      <c r="M590">
        <v>36.365389585405701</v>
      </c>
      <c r="N590">
        <v>1.0062617537857299</v>
      </c>
      <c r="O590">
        <v>29.331514324693</v>
      </c>
      <c r="P590">
        <v>126.58423493044801</v>
      </c>
      <c r="Q590">
        <v>0.158272623453484</v>
      </c>
    </row>
    <row r="591" spans="1:17" x14ac:dyDescent="0.3">
      <c r="A591" t="s">
        <v>1310</v>
      </c>
      <c r="B591" t="s">
        <v>1311</v>
      </c>
      <c r="C591" t="s">
        <v>3113</v>
      </c>
      <c r="D591" t="s">
        <v>470</v>
      </c>
      <c r="E591">
        <v>8422.5229844599999</v>
      </c>
      <c r="F591">
        <v>628.54999999999995</v>
      </c>
      <c r="G591">
        <v>-51.130924164939501</v>
      </c>
      <c r="H591">
        <v>6.2858252493610802</v>
      </c>
      <c r="I591">
        <v>-25.944031046295802</v>
      </c>
      <c r="J591">
        <v>2.3915741968500699</v>
      </c>
      <c r="K591">
        <v>625.81446072031201</v>
      </c>
      <c r="L591">
        <v>683.61577339036103</v>
      </c>
      <c r="M591">
        <v>57.844381317335603</v>
      </c>
      <c r="N591">
        <v>0.641951791975925</v>
      </c>
      <c r="O591">
        <v>74.528677113992501</v>
      </c>
      <c r="P591">
        <v>10.953221535745801</v>
      </c>
      <c r="Q591">
        <v>0.105989178523651</v>
      </c>
    </row>
    <row r="592" spans="1:17" hidden="1" x14ac:dyDescent="0.3">
      <c r="A592" t="s">
        <v>1312</v>
      </c>
      <c r="B592" t="s">
        <v>1313</v>
      </c>
      <c r="C592" t="s">
        <v>3119</v>
      </c>
      <c r="D592" t="s">
        <v>728</v>
      </c>
      <c r="E592">
        <v>8375.5088797930002</v>
      </c>
      <c r="F592">
        <v>246.88</v>
      </c>
      <c r="G592">
        <v>2.1851284632697898</v>
      </c>
      <c r="H592">
        <v>0.247692733094067</v>
      </c>
      <c r="I592">
        <v>0.95778693855179498</v>
      </c>
      <c r="J592">
        <v>-8.8888534264084204E-2</v>
      </c>
      <c r="K592">
        <v>258.13780831962998</v>
      </c>
      <c r="L592">
        <v>247.66816087430601</v>
      </c>
      <c r="M592">
        <v>59.785019392106697</v>
      </c>
      <c r="N592">
        <v>1.6355771852221199</v>
      </c>
      <c r="O592">
        <v>12.3015230071289</v>
      </c>
      <c r="P592">
        <v>20.019445794846799</v>
      </c>
      <c r="Q592">
        <v>1.1816369177710001E-3</v>
      </c>
    </row>
    <row r="593" spans="1:17" hidden="1" x14ac:dyDescent="0.3">
      <c r="A593" t="s">
        <v>1314</v>
      </c>
      <c r="B593" t="s">
        <v>1315</v>
      </c>
      <c r="C593" t="s">
        <v>3119</v>
      </c>
      <c r="D593" t="s">
        <v>1316</v>
      </c>
      <c r="E593">
        <v>8369.7008711939998</v>
      </c>
      <c r="F593">
        <v>1230.3900000000001</v>
      </c>
      <c r="K593">
        <v>1221.0284065276701</v>
      </c>
      <c r="L593">
        <v>1201.49851616978</v>
      </c>
      <c r="M593">
        <v>68.273684852772604</v>
      </c>
      <c r="N593">
        <v>1</v>
      </c>
      <c r="Q593">
        <v>-6.1080809493942997E-2</v>
      </c>
    </row>
    <row r="594" spans="1:17" x14ac:dyDescent="0.3">
      <c r="A594" t="s">
        <v>1317</v>
      </c>
      <c r="B594" t="s">
        <v>1318</v>
      </c>
      <c r="C594" t="s">
        <v>3107</v>
      </c>
      <c r="D594" t="s">
        <v>48</v>
      </c>
      <c r="E594">
        <v>8339.2953635600006</v>
      </c>
      <c r="F594">
        <v>1279.5999999999999</v>
      </c>
      <c r="G594">
        <v>25.148186540613501</v>
      </c>
      <c r="H594">
        <v>-7.0078246067230303</v>
      </c>
      <c r="I594">
        <v>-15.7196509245987</v>
      </c>
      <c r="J594">
        <v>6.6081809802168401</v>
      </c>
      <c r="K594">
        <v>1392.03008834261</v>
      </c>
      <c r="L594">
        <v>1349.8204014769501</v>
      </c>
      <c r="M594">
        <v>49.517501063200001</v>
      </c>
      <c r="N594">
        <v>1.0841561626103799</v>
      </c>
      <c r="O594">
        <v>46.913097843075903</v>
      </c>
      <c r="P594">
        <v>58.936778039994998</v>
      </c>
      <c r="Q594">
        <v>8.4252747111768E-2</v>
      </c>
    </row>
    <row r="595" spans="1:17" x14ac:dyDescent="0.3">
      <c r="A595" t="s">
        <v>1319</v>
      </c>
      <c r="B595" t="s">
        <v>1320</v>
      </c>
      <c r="C595" t="s">
        <v>3118</v>
      </c>
      <c r="D595" t="s">
        <v>270</v>
      </c>
      <c r="E595">
        <v>8322.1798068899898</v>
      </c>
      <c r="F595">
        <v>1929.05</v>
      </c>
      <c r="G595">
        <v>94.577718628227501</v>
      </c>
      <c r="H595">
        <v>-7.0530278834794302</v>
      </c>
      <c r="I595">
        <v>47.898176453575701</v>
      </c>
      <c r="J595">
        <v>0.92224598885032505</v>
      </c>
      <c r="K595">
        <v>2039.6361639663901</v>
      </c>
      <c r="L595">
        <v>1668.58478349749</v>
      </c>
      <c r="M595">
        <v>37.087008722348699</v>
      </c>
      <c r="N595">
        <v>1.02887475682676</v>
      </c>
      <c r="O595">
        <v>24.7634846167802</v>
      </c>
      <c r="P595">
        <v>117.21089967346001</v>
      </c>
      <c r="Q595">
        <v>0.103776561636135</v>
      </c>
    </row>
    <row r="596" spans="1:17" x14ac:dyDescent="0.3">
      <c r="A596" t="s">
        <v>1321</v>
      </c>
      <c r="B596" t="s">
        <v>1322</v>
      </c>
      <c r="C596" t="s">
        <v>3111</v>
      </c>
      <c r="D596" t="s">
        <v>69</v>
      </c>
      <c r="E596">
        <v>8316.5774760000004</v>
      </c>
      <c r="F596">
        <v>1080</v>
      </c>
      <c r="G596">
        <v>-32.671787455229698</v>
      </c>
      <c r="H596">
        <v>-3.3196184285463901</v>
      </c>
      <c r="I596">
        <v>-29.510971788563001</v>
      </c>
      <c r="J596">
        <v>3.2266903218660898</v>
      </c>
      <c r="K596">
        <v>1206.3896906474099</v>
      </c>
      <c r="L596">
        <v>1336.8717517851901</v>
      </c>
      <c r="M596">
        <v>31.102238494600201</v>
      </c>
      <c r="N596">
        <v>0.67848051648066998</v>
      </c>
      <c r="O596">
        <v>66.851851851851805</v>
      </c>
      <c r="P596">
        <v>0.27855153203342198</v>
      </c>
      <c r="Q596">
        <v>-4.7457512783100002E-2</v>
      </c>
    </row>
    <row r="597" spans="1:17" hidden="1" x14ac:dyDescent="0.3">
      <c r="A597" t="s">
        <v>1323</v>
      </c>
      <c r="B597" t="s">
        <v>1324</v>
      </c>
      <c r="C597" t="s">
        <v>3119</v>
      </c>
      <c r="D597" t="s">
        <v>48</v>
      </c>
      <c r="E597">
        <v>8316.4899810000006</v>
      </c>
      <c r="F597">
        <v>759.9</v>
      </c>
      <c r="G597">
        <v>193.26358832973301</v>
      </c>
      <c r="H597">
        <v>-5.7076015395915496</v>
      </c>
      <c r="I597">
        <v>142.318611758862</v>
      </c>
      <c r="J597">
        <v>2.6759133547700902</v>
      </c>
      <c r="K597">
        <v>737.70177938337395</v>
      </c>
      <c r="L597">
        <v>524.59419509437703</v>
      </c>
      <c r="M597">
        <v>51.8786913947268</v>
      </c>
      <c r="N597">
        <v>0.51335217178175396</v>
      </c>
      <c r="O597">
        <v>16.719305171733101</v>
      </c>
      <c r="P597">
        <v>391.685538660627</v>
      </c>
    </row>
    <row r="598" spans="1:17" x14ac:dyDescent="0.3">
      <c r="A598" t="s">
        <v>1325</v>
      </c>
      <c r="B598" t="s">
        <v>1326</v>
      </c>
      <c r="C598" t="s">
        <v>3118</v>
      </c>
      <c r="D598" t="s">
        <v>421</v>
      </c>
      <c r="E598">
        <v>8301.8025288000008</v>
      </c>
      <c r="F598">
        <v>150.47999999999999</v>
      </c>
      <c r="G598">
        <v>5.3594867336455003</v>
      </c>
      <c r="H598">
        <v>-6.3547402518745502</v>
      </c>
      <c r="I598">
        <v>-4.0867863121494103</v>
      </c>
      <c r="J598">
        <v>-1.6461723719730901</v>
      </c>
      <c r="K598">
        <v>169.53264990437901</v>
      </c>
      <c r="L598">
        <v>169.54996402011</v>
      </c>
      <c r="M598">
        <v>32.916235813302499</v>
      </c>
      <c r="N598">
        <v>0.72335734238112404</v>
      </c>
      <c r="O598">
        <v>62.812333864965403</v>
      </c>
      <c r="P598">
        <v>27.094594594594501</v>
      </c>
      <c r="Q598">
        <v>7.6951806452640006E-2</v>
      </c>
    </row>
    <row r="599" spans="1:17" hidden="1" x14ac:dyDescent="0.3">
      <c r="A599" t="s">
        <v>1327</v>
      </c>
      <c r="B599" t="s">
        <v>1328</v>
      </c>
      <c r="C599" t="s">
        <v>3119</v>
      </c>
      <c r="D599" t="s">
        <v>463</v>
      </c>
      <c r="E599">
        <v>8258.2865870400001</v>
      </c>
      <c r="F599">
        <v>1122.45</v>
      </c>
      <c r="G599">
        <v>12.262451097563</v>
      </c>
      <c r="H599">
        <v>11.4724358490095</v>
      </c>
      <c r="I599">
        <v>19.492897959131302</v>
      </c>
      <c r="J599">
        <v>-7.9985485456405395E-2</v>
      </c>
      <c r="K599">
        <v>1092.9962523649299</v>
      </c>
      <c r="L599">
        <v>981.34744410060898</v>
      </c>
      <c r="M599">
        <v>35.6912744134411</v>
      </c>
      <c r="N599">
        <v>0.49426713725184901</v>
      </c>
      <c r="O599">
        <v>10.8646264867031</v>
      </c>
      <c r="P599">
        <v>48.148881409621801</v>
      </c>
      <c r="Q599">
        <v>4.4022543400914001E-2</v>
      </c>
    </row>
    <row r="600" spans="1:17" x14ac:dyDescent="0.3">
      <c r="A600" t="s">
        <v>1329</v>
      </c>
      <c r="B600" t="s">
        <v>1330</v>
      </c>
      <c r="C600" t="s">
        <v>3104</v>
      </c>
      <c r="D600" t="s">
        <v>487</v>
      </c>
      <c r="E600">
        <v>8217.0830651140004</v>
      </c>
      <c r="F600">
        <v>248.78</v>
      </c>
      <c r="G600">
        <v>-5.8383379485738001</v>
      </c>
      <c r="H600">
        <v>-0.88759177208520701</v>
      </c>
      <c r="I600">
        <v>10.0584929333184</v>
      </c>
      <c r="J600">
        <v>5.5044421710465103</v>
      </c>
      <c r="K600">
        <v>258.20769313670502</v>
      </c>
      <c r="L600">
        <v>244.43517124276499</v>
      </c>
      <c r="M600">
        <v>48.0752707937216</v>
      </c>
      <c r="N600">
        <v>0.46803303660710899</v>
      </c>
      <c r="O600">
        <v>19.623763968164599</v>
      </c>
      <c r="P600">
        <v>23.4027777777777</v>
      </c>
      <c r="Q600">
        <v>3.6786385959780003E-2</v>
      </c>
    </row>
    <row r="601" spans="1:17" x14ac:dyDescent="0.3">
      <c r="A601" t="s">
        <v>1331</v>
      </c>
      <c r="B601" t="s">
        <v>1332</v>
      </c>
      <c r="C601" t="s">
        <v>3118</v>
      </c>
      <c r="D601" t="s">
        <v>270</v>
      </c>
      <c r="E601">
        <v>8183.8724550099996</v>
      </c>
      <c r="F601">
        <v>663.05</v>
      </c>
      <c r="G601">
        <v>11.0837727603756</v>
      </c>
      <c r="H601">
        <v>8.7370945270175504</v>
      </c>
      <c r="I601">
        <v>3.3777070471183901</v>
      </c>
      <c r="J601">
        <v>1.72988154019399</v>
      </c>
      <c r="K601">
        <v>678.23055343581404</v>
      </c>
      <c r="L601">
        <v>672.75328990221101</v>
      </c>
      <c r="M601">
        <v>42.470073451515802</v>
      </c>
      <c r="N601">
        <v>0.63338568558280794</v>
      </c>
      <c r="O601">
        <v>26.340396651836201</v>
      </c>
      <c r="P601">
        <v>28.498062015503798</v>
      </c>
      <c r="Q601">
        <v>2.5134851761770001E-2</v>
      </c>
    </row>
    <row r="602" spans="1:17" x14ac:dyDescent="0.3">
      <c r="A602" t="s">
        <v>1333</v>
      </c>
      <c r="B602" t="s">
        <v>1334</v>
      </c>
      <c r="C602" t="s">
        <v>3106</v>
      </c>
      <c r="D602" t="s">
        <v>958</v>
      </c>
      <c r="E602">
        <v>8164.886769228</v>
      </c>
      <c r="F602">
        <v>38.36</v>
      </c>
      <c r="G602">
        <v>-37.664837203037898</v>
      </c>
      <c r="H602">
        <v>-4.8524335584621197</v>
      </c>
      <c r="I602">
        <v>-12.5271284869093</v>
      </c>
      <c r="J602">
        <v>0.30238445213486398</v>
      </c>
      <c r="K602">
        <v>44.0608522627968</v>
      </c>
      <c r="L602">
        <v>46.023363056189901</v>
      </c>
      <c r="M602">
        <v>24.400274311911598</v>
      </c>
      <c r="N602">
        <v>0.30663105616714298</v>
      </c>
      <c r="O602">
        <v>47.288842544316999</v>
      </c>
      <c r="P602">
        <v>4.9521203830369398</v>
      </c>
      <c r="Q602">
        <v>3.8494172371713001E-2</v>
      </c>
    </row>
    <row r="603" spans="1:17" x14ac:dyDescent="0.3">
      <c r="A603" t="s">
        <v>1335</v>
      </c>
      <c r="B603" t="s">
        <v>1336</v>
      </c>
      <c r="C603" t="s">
        <v>3118</v>
      </c>
      <c r="D603" t="s">
        <v>421</v>
      </c>
      <c r="E603">
        <v>8163.2896440649902</v>
      </c>
      <c r="F603">
        <v>555.54999999999995</v>
      </c>
      <c r="G603">
        <v>-38.721782410609798</v>
      </c>
      <c r="H603">
        <v>-6.7791819900736803</v>
      </c>
      <c r="I603">
        <v>-21.1381345054923</v>
      </c>
      <c r="J603">
        <v>7.5417771712739796</v>
      </c>
      <c r="K603">
        <v>625.05826438823897</v>
      </c>
      <c r="L603">
        <v>655.50848324223398</v>
      </c>
      <c r="M603">
        <v>28.830328551390998</v>
      </c>
      <c r="N603">
        <v>1.2074243670401501</v>
      </c>
      <c r="O603">
        <v>46.683466834668302</v>
      </c>
      <c r="P603">
        <v>6.0209923664121998</v>
      </c>
      <c r="Q603">
        <v>2.5455699601359998E-2</v>
      </c>
    </row>
    <row r="604" spans="1:17" x14ac:dyDescent="0.3">
      <c r="A604" t="s">
        <v>1337</v>
      </c>
      <c r="B604" t="s">
        <v>1338</v>
      </c>
      <c r="C604" t="s">
        <v>3115</v>
      </c>
      <c r="D604" t="s">
        <v>99</v>
      </c>
      <c r="E604">
        <v>8134.35992566</v>
      </c>
      <c r="F604">
        <v>168.26</v>
      </c>
      <c r="G604">
        <v>6.57714462862688</v>
      </c>
      <c r="H604">
        <v>-11.825580986644001</v>
      </c>
      <c r="I604">
        <v>-23.804846623977699</v>
      </c>
      <c r="J604">
        <v>-0.67207219296786003</v>
      </c>
      <c r="K604">
        <v>199.931988745307</v>
      </c>
      <c r="L604">
        <v>198.85861193141201</v>
      </c>
      <c r="M604">
        <v>11.0308560730794</v>
      </c>
      <c r="N604">
        <v>0.74038949128519305</v>
      </c>
      <c r="O604">
        <v>48.989658861286102</v>
      </c>
      <c r="P604">
        <v>25.007429420505201</v>
      </c>
      <c r="Q604">
        <v>5.3339594823493E-2</v>
      </c>
    </row>
    <row r="605" spans="1:17" hidden="1" x14ac:dyDescent="0.3">
      <c r="A605" t="s">
        <v>1339</v>
      </c>
      <c r="B605" t="s">
        <v>1340</v>
      </c>
      <c r="C605" t="s">
        <v>3119</v>
      </c>
      <c r="D605" t="s">
        <v>102</v>
      </c>
      <c r="E605">
        <v>8111.213737</v>
      </c>
      <c r="F605">
        <v>2544.4</v>
      </c>
      <c r="G605">
        <v>-31.171845977667498</v>
      </c>
      <c r="H605">
        <v>4.0091058946019302</v>
      </c>
      <c r="I605">
        <v>-1.4874976397302699</v>
      </c>
      <c r="J605">
        <v>4.6168714034157796</v>
      </c>
      <c r="K605">
        <v>2617.4159747068202</v>
      </c>
      <c r="L605">
        <v>2670.3126079516201</v>
      </c>
      <c r="M605">
        <v>39.838421976726899</v>
      </c>
      <c r="N605">
        <v>0.85412040542249801</v>
      </c>
      <c r="O605">
        <v>21.7575852853324</v>
      </c>
      <c r="P605">
        <v>8.3184333759046503</v>
      </c>
      <c r="Q605">
        <v>3.7086504362089999E-3</v>
      </c>
    </row>
    <row r="606" spans="1:17" x14ac:dyDescent="0.3">
      <c r="A606" t="s">
        <v>1341</v>
      </c>
      <c r="B606" t="s">
        <v>1342</v>
      </c>
      <c r="C606" t="s">
        <v>3106</v>
      </c>
      <c r="D606" t="s">
        <v>367</v>
      </c>
      <c r="E606">
        <v>8092.3091938500002</v>
      </c>
      <c r="F606">
        <v>593.95000000000005</v>
      </c>
      <c r="G606">
        <v>38.028277739210097</v>
      </c>
      <c r="H606">
        <v>4.7590439080491498</v>
      </c>
      <c r="I606">
        <v>6.38797511000657</v>
      </c>
      <c r="J606">
        <v>9.7643674412810508</v>
      </c>
      <c r="K606">
        <v>609.38606140443903</v>
      </c>
      <c r="L606">
        <v>582.91235012687105</v>
      </c>
      <c r="M606">
        <v>51.123372248843602</v>
      </c>
      <c r="N606">
        <v>1.8788238937450601</v>
      </c>
      <c r="O606">
        <v>33.5129219631282</v>
      </c>
      <c r="P606">
        <v>53.654119777519</v>
      </c>
      <c r="Q606">
        <v>-6.0784949600580004E-3</v>
      </c>
    </row>
    <row r="607" spans="1:17" x14ac:dyDescent="0.3">
      <c r="A607" t="s">
        <v>1343</v>
      </c>
      <c r="B607" t="s">
        <v>1344</v>
      </c>
      <c r="C607" t="s">
        <v>3113</v>
      </c>
      <c r="D607" t="s">
        <v>1345</v>
      </c>
      <c r="E607">
        <v>8069.0817918000002</v>
      </c>
      <c r="F607">
        <v>253.2</v>
      </c>
      <c r="G607">
        <v>12.809153263038001</v>
      </c>
      <c r="H607">
        <v>2.1114165044376398</v>
      </c>
      <c r="I607">
        <v>26.202635810550898</v>
      </c>
      <c r="J607">
        <v>-0.77388934329104297</v>
      </c>
      <c r="K607">
        <v>258.05300776106498</v>
      </c>
      <c r="L607">
        <v>228.53472176441201</v>
      </c>
      <c r="M607">
        <v>38.248173141580601</v>
      </c>
      <c r="N607">
        <v>0.68868715366685096</v>
      </c>
      <c r="O607">
        <v>10.624012638230599</v>
      </c>
      <c r="P607">
        <v>49.292452830188601</v>
      </c>
      <c r="Q607">
        <v>1.0866209162234E-2</v>
      </c>
    </row>
    <row r="608" spans="1:17" hidden="1" x14ac:dyDescent="0.3">
      <c r="A608" t="s">
        <v>1346</v>
      </c>
      <c r="B608" t="s">
        <v>1347</v>
      </c>
      <c r="C608" t="s">
        <v>3119</v>
      </c>
      <c r="D608" t="s">
        <v>134</v>
      </c>
      <c r="E608">
        <v>8067.6734864999999</v>
      </c>
      <c r="F608">
        <v>501.25</v>
      </c>
      <c r="G608">
        <v>45.166138783266902</v>
      </c>
      <c r="H608">
        <v>-13.074549301810601</v>
      </c>
      <c r="I608">
        <v>43.501645622110203</v>
      </c>
      <c r="J608">
        <v>1.18046487159237</v>
      </c>
      <c r="K608">
        <v>560.65474643585401</v>
      </c>
      <c r="L608">
        <v>464.22149437253802</v>
      </c>
      <c r="M608">
        <v>28.962074911518901</v>
      </c>
      <c r="N608">
        <v>0.52443364097203204</v>
      </c>
      <c r="O608">
        <v>39.401496259351603</v>
      </c>
      <c r="P608">
        <v>104.591836734693</v>
      </c>
    </row>
    <row r="609" spans="1:17" x14ac:dyDescent="0.3">
      <c r="A609" t="s">
        <v>1348</v>
      </c>
      <c r="B609" t="s">
        <v>1349</v>
      </c>
      <c r="C609" t="s">
        <v>3103</v>
      </c>
      <c r="D609" t="s">
        <v>250</v>
      </c>
      <c r="E609">
        <v>8063.9378516999996</v>
      </c>
      <c r="F609">
        <v>684.15</v>
      </c>
      <c r="G609">
        <v>-21.567070185689602</v>
      </c>
      <c r="H609">
        <v>0.21602397523134301</v>
      </c>
      <c r="I609">
        <v>-14.879327312281401</v>
      </c>
      <c r="J609">
        <v>-2.2694270439991699</v>
      </c>
      <c r="K609">
        <v>746.66278488953697</v>
      </c>
      <c r="L609">
        <v>727.14544048014795</v>
      </c>
      <c r="M609">
        <v>26.6742626699033</v>
      </c>
      <c r="N609">
        <v>1.81594572952787</v>
      </c>
      <c r="O609">
        <v>34.721917708104897</v>
      </c>
      <c r="P609">
        <v>7.6469199905593497</v>
      </c>
      <c r="Q609">
        <v>7.5953897527639994E-2</v>
      </c>
    </row>
    <row r="610" spans="1:17" x14ac:dyDescent="0.3">
      <c r="A610" t="s">
        <v>1350</v>
      </c>
      <c r="B610" t="s">
        <v>1351</v>
      </c>
      <c r="C610" t="s">
        <v>3118</v>
      </c>
      <c r="D610" t="s">
        <v>490</v>
      </c>
      <c r="E610">
        <v>7969.0518447599998</v>
      </c>
      <c r="F610">
        <v>725.3</v>
      </c>
      <c r="G610">
        <v>-39.853985352973403</v>
      </c>
      <c r="H610">
        <v>5.9053992443573398</v>
      </c>
      <c r="I610">
        <v>-11.260382129348899</v>
      </c>
      <c r="J610">
        <v>2.0714466635563902</v>
      </c>
      <c r="K610">
        <v>737.67498848447894</v>
      </c>
      <c r="L610">
        <v>796.96680996801399</v>
      </c>
      <c r="M610">
        <v>47.4463442661865</v>
      </c>
      <c r="N610">
        <v>1.3690392966386</v>
      </c>
      <c r="O610">
        <v>52.529987591341502</v>
      </c>
      <c r="P610">
        <v>7.8032104637336399</v>
      </c>
      <c r="Q610">
        <v>-3.9374996126535999E-2</v>
      </c>
    </row>
    <row r="611" spans="1:17" x14ac:dyDescent="0.3">
      <c r="A611" t="s">
        <v>1352</v>
      </c>
      <c r="B611" t="s">
        <v>1353</v>
      </c>
      <c r="C611" t="s">
        <v>3115</v>
      </c>
      <c r="D611" t="s">
        <v>463</v>
      </c>
      <c r="E611">
        <v>7957.9103084830003</v>
      </c>
      <c r="F611">
        <v>182.42</v>
      </c>
      <c r="G611">
        <v>-32.2032285492866</v>
      </c>
      <c r="H611">
        <v>2.8227703131603601</v>
      </c>
      <c r="I611">
        <v>1.0751960860962599</v>
      </c>
      <c r="J611">
        <v>3.6413454075324498</v>
      </c>
      <c r="K611">
        <v>188.11893359682301</v>
      </c>
      <c r="L611">
        <v>191.28012766675201</v>
      </c>
      <c r="M611">
        <v>42.469519818878403</v>
      </c>
      <c r="N611">
        <v>0.40397663561145603</v>
      </c>
      <c r="O611">
        <v>19.274202390088799</v>
      </c>
      <c r="P611">
        <v>25.806896551724101</v>
      </c>
    </row>
    <row r="612" spans="1:17" x14ac:dyDescent="0.3">
      <c r="A612" t="s">
        <v>1354</v>
      </c>
      <c r="B612" t="s">
        <v>1355</v>
      </c>
      <c r="C612" t="s">
        <v>3115</v>
      </c>
      <c r="D612" t="s">
        <v>250</v>
      </c>
      <c r="E612">
        <v>7952.8025087850001</v>
      </c>
      <c r="F612">
        <v>483.85</v>
      </c>
      <c r="G612">
        <v>2.7332401635968702</v>
      </c>
      <c r="H612">
        <v>-13.4077463083645</v>
      </c>
      <c r="I612">
        <v>7.3949214365714804</v>
      </c>
      <c r="J612">
        <v>-4.3586147752601896</v>
      </c>
      <c r="K612">
        <v>538.28404294611505</v>
      </c>
      <c r="L612">
        <v>492.75769538870099</v>
      </c>
      <c r="M612">
        <v>32.991709646910799</v>
      </c>
      <c r="N612">
        <v>0.90268403335673497</v>
      </c>
      <c r="O612">
        <v>27.415521339258</v>
      </c>
      <c r="P612">
        <v>36.257392283863602</v>
      </c>
      <c r="Q612">
        <v>9.8955384336604002E-2</v>
      </c>
    </row>
    <row r="613" spans="1:17" x14ac:dyDescent="0.3">
      <c r="A613" t="s">
        <v>1356</v>
      </c>
      <c r="B613" t="s">
        <v>1357</v>
      </c>
      <c r="C613" t="s">
        <v>3106</v>
      </c>
      <c r="D613" t="s">
        <v>958</v>
      </c>
      <c r="E613">
        <v>7909.8780736799999</v>
      </c>
      <c r="F613">
        <v>365.7</v>
      </c>
      <c r="G613">
        <v>-19.2432995860567</v>
      </c>
      <c r="H613">
        <v>-8.3896349753782804</v>
      </c>
      <c r="I613">
        <v>0.32236682580431397</v>
      </c>
      <c r="J613">
        <v>-2.87226665171685</v>
      </c>
      <c r="K613">
        <v>417.778502633112</v>
      </c>
      <c r="L613">
        <v>395.52479636500601</v>
      </c>
      <c r="M613">
        <v>19.520264430511801</v>
      </c>
      <c r="N613">
        <v>0.30647364735954302</v>
      </c>
      <c r="O613">
        <v>41.6461580530489</v>
      </c>
      <c r="P613">
        <v>36.710280373831701</v>
      </c>
      <c r="Q613">
        <v>4.8871578462738E-2</v>
      </c>
    </row>
    <row r="614" spans="1:17" x14ac:dyDescent="0.3">
      <c r="A614" t="s">
        <v>1358</v>
      </c>
      <c r="B614" t="s">
        <v>1359</v>
      </c>
      <c r="C614" t="s">
        <v>3108</v>
      </c>
      <c r="D614" t="s">
        <v>51</v>
      </c>
      <c r="E614">
        <v>7904.4295781999999</v>
      </c>
      <c r="F614">
        <v>485.5</v>
      </c>
      <c r="G614">
        <v>7.0555715424450103</v>
      </c>
      <c r="H614">
        <v>-4.02220920229085</v>
      </c>
      <c r="I614">
        <v>-2.69747374825497</v>
      </c>
      <c r="J614">
        <v>-1.6039227708685</v>
      </c>
      <c r="K614">
        <v>523.88202115577701</v>
      </c>
      <c r="L614">
        <v>486.85678005764203</v>
      </c>
      <c r="M614">
        <v>22.425296872243301</v>
      </c>
      <c r="N614">
        <v>0.16376169925338499</v>
      </c>
      <c r="O614">
        <v>35.7054582904222</v>
      </c>
      <c r="P614">
        <v>28.371232152300301</v>
      </c>
      <c r="Q614">
        <v>5.0904314744528001E-2</v>
      </c>
    </row>
    <row r="615" spans="1:17" x14ac:dyDescent="0.3">
      <c r="A615" t="s">
        <v>1360</v>
      </c>
      <c r="B615" t="s">
        <v>1361</v>
      </c>
      <c r="C615" t="s">
        <v>3113</v>
      </c>
      <c r="D615" t="s">
        <v>232</v>
      </c>
      <c r="E615">
        <v>7844.5365945000003</v>
      </c>
      <c r="F615">
        <v>406.5</v>
      </c>
      <c r="G615">
        <v>11.1659399387517</v>
      </c>
      <c r="H615">
        <v>-10.6792965847815</v>
      </c>
      <c r="I615">
        <v>-24.5101885956683</v>
      </c>
      <c r="J615">
        <v>3.62033397126751</v>
      </c>
      <c r="K615">
        <v>438.60784935141299</v>
      </c>
      <c r="L615">
        <v>418.59893137788498</v>
      </c>
      <c r="M615">
        <v>34.795213527119401</v>
      </c>
      <c r="N615">
        <v>0.156924756614894</v>
      </c>
      <c r="O615">
        <v>34.956949569495698</v>
      </c>
      <c r="P615">
        <v>30.791505791505699</v>
      </c>
      <c r="Q615">
        <v>8.2812528077E-4</v>
      </c>
    </row>
    <row r="616" spans="1:17" x14ac:dyDescent="0.3">
      <c r="A616" t="s">
        <v>1362</v>
      </c>
      <c r="B616" t="s">
        <v>1363</v>
      </c>
      <c r="C616" t="s">
        <v>3112</v>
      </c>
      <c r="D616" t="s">
        <v>438</v>
      </c>
      <c r="E616">
        <v>7844.1568509149902</v>
      </c>
      <c r="F616">
        <v>256.85000000000002</v>
      </c>
      <c r="G616">
        <v>-18.501404695612099</v>
      </c>
      <c r="H616">
        <v>-7.9259615726598502</v>
      </c>
      <c r="I616">
        <v>-2.7399627419474499</v>
      </c>
      <c r="J616">
        <v>-6.0353426704946003</v>
      </c>
      <c r="K616">
        <v>297.11874491191497</v>
      </c>
      <c r="L616">
        <v>291.45119834273498</v>
      </c>
      <c r="M616">
        <v>22.564588828898799</v>
      </c>
      <c r="N616">
        <v>0.70293588113178496</v>
      </c>
      <c r="O616">
        <v>44.792680552851799</v>
      </c>
      <c r="P616">
        <v>20.5868544600939</v>
      </c>
      <c r="Q616">
        <v>-7.0315836998572995E-2</v>
      </c>
    </row>
    <row r="617" spans="1:17" x14ac:dyDescent="0.3">
      <c r="A617" t="s">
        <v>1364</v>
      </c>
      <c r="B617" t="s">
        <v>1365</v>
      </c>
      <c r="C617" t="s">
        <v>3107</v>
      </c>
      <c r="D617" t="s">
        <v>48</v>
      </c>
      <c r="E617">
        <v>7827.5615733599998</v>
      </c>
      <c r="F617">
        <v>2475.8000000000002</v>
      </c>
      <c r="G617">
        <v>6.4593509621441303</v>
      </c>
      <c r="H617">
        <v>-13.9365650242577</v>
      </c>
      <c r="I617">
        <v>-3.06461449921325</v>
      </c>
      <c r="J617">
        <v>-1.86044464105718</v>
      </c>
      <c r="K617">
        <v>2932.68597378305</v>
      </c>
      <c r="L617">
        <v>2744.1076005988698</v>
      </c>
      <c r="M617">
        <v>19.836348151065302</v>
      </c>
      <c r="N617">
        <v>0.44318543440441299</v>
      </c>
      <c r="O617">
        <v>50.456418127473903</v>
      </c>
      <c r="P617">
        <v>26.474419555055999</v>
      </c>
      <c r="Q617">
        <v>0.18417594176176399</v>
      </c>
    </row>
    <row r="618" spans="1:17" hidden="1" x14ac:dyDescent="0.3">
      <c r="A618" t="s">
        <v>1366</v>
      </c>
      <c r="B618" t="s">
        <v>1367</v>
      </c>
      <c r="C618" t="s">
        <v>3119</v>
      </c>
      <c r="D618" t="s">
        <v>232</v>
      </c>
      <c r="E618">
        <v>7779.9372443100001</v>
      </c>
      <c r="F618">
        <v>1476.35</v>
      </c>
      <c r="G618">
        <v>1496.5696621685499</v>
      </c>
      <c r="H618">
        <v>-12.214551446258501</v>
      </c>
      <c r="I618">
        <v>38.033944658125698</v>
      </c>
      <c r="J618">
        <v>9.3832628949297696</v>
      </c>
      <c r="K618">
        <v>1530.4240102183601</v>
      </c>
      <c r="L618">
        <v>1076.9536678296699</v>
      </c>
      <c r="M618">
        <v>37.557445337117898</v>
      </c>
      <c r="N618">
        <v>0.60783353614489899</v>
      </c>
      <c r="O618">
        <v>28.692383242456</v>
      </c>
    </row>
    <row r="619" spans="1:17" x14ac:dyDescent="0.3">
      <c r="A619" t="s">
        <v>1368</v>
      </c>
      <c r="B619" t="s">
        <v>1369</v>
      </c>
      <c r="C619" t="s">
        <v>3113</v>
      </c>
      <c r="D619" t="s">
        <v>267</v>
      </c>
      <c r="E619">
        <v>7774.1588279399903</v>
      </c>
      <c r="F619">
        <v>66.900000000000006</v>
      </c>
      <c r="G619">
        <v>25.783178034135901</v>
      </c>
      <c r="H619">
        <v>-9.7177613879969194</v>
      </c>
      <c r="I619">
        <v>-3.7927717669462</v>
      </c>
      <c r="J619">
        <v>-0.52693348497097503</v>
      </c>
      <c r="K619">
        <v>74.867570543929901</v>
      </c>
      <c r="L619">
        <v>68.015376836574802</v>
      </c>
      <c r="M619">
        <v>24.199273692817101</v>
      </c>
      <c r="N619">
        <v>0.58762996213382102</v>
      </c>
      <c r="O619">
        <v>39.611360239162899</v>
      </c>
      <c r="P619">
        <v>68.939393939393895</v>
      </c>
      <c r="Q619">
        <v>0.14494531672792901</v>
      </c>
    </row>
    <row r="620" spans="1:17" x14ac:dyDescent="0.3">
      <c r="A620" t="s">
        <v>1370</v>
      </c>
      <c r="B620" t="s">
        <v>1371</v>
      </c>
      <c r="C620" t="s">
        <v>3123</v>
      </c>
      <c r="D620" t="s">
        <v>1372</v>
      </c>
      <c r="E620">
        <v>7767.3604832499996</v>
      </c>
      <c r="F620">
        <v>631.85</v>
      </c>
      <c r="G620">
        <v>-8.9941090963624806</v>
      </c>
      <c r="H620">
        <v>0.21489715571965201</v>
      </c>
      <c r="I620">
        <v>16.6286814504539</v>
      </c>
      <c r="J620">
        <v>2.5247653826934102</v>
      </c>
      <c r="K620">
        <v>654.37986383216401</v>
      </c>
      <c r="L620">
        <v>605.03865513083599</v>
      </c>
      <c r="M620">
        <v>36.608478350233</v>
      </c>
      <c r="N620">
        <v>0.454001097361312</v>
      </c>
      <c r="O620">
        <v>21.611141884940999</v>
      </c>
      <c r="P620">
        <v>55.264774542326997</v>
      </c>
      <c r="Q620">
        <v>0.13321335938533799</v>
      </c>
    </row>
    <row r="621" spans="1:17" x14ac:dyDescent="0.3">
      <c r="A621" t="s">
        <v>1373</v>
      </c>
      <c r="B621" t="s">
        <v>1374</v>
      </c>
      <c r="C621" t="s">
        <v>3117</v>
      </c>
      <c r="D621" t="s">
        <v>134</v>
      </c>
      <c r="E621">
        <v>7764.2807196399899</v>
      </c>
      <c r="F621">
        <v>327.39999999999998</v>
      </c>
      <c r="G621">
        <v>80.067785568737193</v>
      </c>
      <c r="H621">
        <v>-16.994224267997001</v>
      </c>
      <c r="I621">
        <v>-31.129675289202002</v>
      </c>
      <c r="J621">
        <v>-5.6890949397044199</v>
      </c>
      <c r="K621">
        <v>404.39640133229699</v>
      </c>
      <c r="L621">
        <v>370.20209799823198</v>
      </c>
      <c r="M621">
        <v>17.904495605979601</v>
      </c>
      <c r="N621">
        <v>0.84359518114380505</v>
      </c>
      <c r="O621">
        <v>73.976786805131297</v>
      </c>
      <c r="P621">
        <v>110.343719884355</v>
      </c>
      <c r="Q621">
        <v>8.9772381763190995E-2</v>
      </c>
    </row>
    <row r="622" spans="1:17" x14ac:dyDescent="0.3">
      <c r="A622" t="s">
        <v>1375</v>
      </c>
      <c r="B622" t="s">
        <v>1376</v>
      </c>
      <c r="C622" t="s">
        <v>3109</v>
      </c>
      <c r="D622" t="s">
        <v>211</v>
      </c>
      <c r="E622">
        <v>7741.6868880000002</v>
      </c>
      <c r="F622">
        <v>498.15</v>
      </c>
      <c r="G622">
        <v>-26.899962142921002</v>
      </c>
      <c r="H622">
        <v>-7.8002727832157301</v>
      </c>
      <c r="I622">
        <v>-17.910792796810998</v>
      </c>
      <c r="J622">
        <v>-0.52100923027174495</v>
      </c>
      <c r="K622">
        <v>545.55333110852098</v>
      </c>
      <c r="L622">
        <v>548.223018666705</v>
      </c>
      <c r="M622">
        <v>41.916431916385001</v>
      </c>
      <c r="N622">
        <v>0.52973828366679598</v>
      </c>
      <c r="O622">
        <v>42.085717153467797</v>
      </c>
      <c r="P622">
        <v>15.046189376443399</v>
      </c>
      <c r="Q622">
        <v>5.7673094301438001E-2</v>
      </c>
    </row>
    <row r="623" spans="1:17" x14ac:dyDescent="0.3">
      <c r="A623" t="s">
        <v>1377</v>
      </c>
      <c r="B623" t="s">
        <v>1378</v>
      </c>
      <c r="C623" t="s">
        <v>3106</v>
      </c>
      <c r="D623" t="s">
        <v>197</v>
      </c>
      <c r="E623">
        <v>7721.0666226200001</v>
      </c>
      <c r="F623">
        <v>237.7</v>
      </c>
      <c r="G623">
        <v>-46.026649916303398</v>
      </c>
      <c r="H623">
        <v>-31.752720755519601</v>
      </c>
      <c r="I623">
        <v>-47.648229460808999</v>
      </c>
      <c r="J623">
        <v>-26.956140558245998</v>
      </c>
      <c r="K623">
        <v>404.37449343915603</v>
      </c>
      <c r="L623">
        <v>428.08742890840398</v>
      </c>
      <c r="M623">
        <v>6.5888952629129802</v>
      </c>
      <c r="N623">
        <v>0.886679655343796</v>
      </c>
      <c r="O623">
        <v>130.12200252419001</v>
      </c>
      <c r="P623">
        <v>0</v>
      </c>
    </row>
    <row r="624" spans="1:17" x14ac:dyDescent="0.3">
      <c r="A624" t="s">
        <v>1379</v>
      </c>
      <c r="B624" t="s">
        <v>1380</v>
      </c>
      <c r="C624" t="s">
        <v>3113</v>
      </c>
      <c r="D624" t="s">
        <v>819</v>
      </c>
      <c r="E624">
        <v>7712.1157324119904</v>
      </c>
      <c r="F624">
        <v>199.45</v>
      </c>
      <c r="G624">
        <v>15.6966980559025</v>
      </c>
      <c r="H624">
        <v>4.3909439158043897</v>
      </c>
      <c r="I624">
        <v>-3.2913167777412999</v>
      </c>
      <c r="J624">
        <v>1.8562562721004201</v>
      </c>
      <c r="K624">
        <v>212.887779638653</v>
      </c>
      <c r="L624">
        <v>203.99610888065001</v>
      </c>
      <c r="M624">
        <v>31.808478684341399</v>
      </c>
      <c r="N624">
        <v>0.59169651042207605</v>
      </c>
      <c r="O624">
        <v>48.653797944346898</v>
      </c>
      <c r="P624">
        <v>47.686042206590102</v>
      </c>
      <c r="Q624">
        <v>0.17278367983946799</v>
      </c>
    </row>
    <row r="625" spans="1:17" x14ac:dyDescent="0.3">
      <c r="A625" t="s">
        <v>1381</v>
      </c>
      <c r="B625" t="s">
        <v>1382</v>
      </c>
      <c r="C625" t="s">
        <v>3118</v>
      </c>
      <c r="D625" t="s">
        <v>470</v>
      </c>
      <c r="E625">
        <v>7711.7944718500003</v>
      </c>
      <c r="F625">
        <v>487.75</v>
      </c>
      <c r="G625">
        <v>-8.7771811447280399</v>
      </c>
      <c r="H625">
        <v>6.3106238928001996</v>
      </c>
      <c r="I625">
        <v>-2.29286868495358</v>
      </c>
      <c r="J625">
        <v>3.3821071278164201</v>
      </c>
      <c r="K625">
        <v>487.89824984105798</v>
      </c>
      <c r="L625">
        <v>493.04288805402899</v>
      </c>
      <c r="M625">
        <v>59.108954535487896</v>
      </c>
      <c r="N625">
        <v>0.55641351216027601</v>
      </c>
      <c r="O625">
        <v>29.964120963608401</v>
      </c>
      <c r="P625">
        <v>21.0898709036742</v>
      </c>
      <c r="Q625">
        <v>-3.8842333406168002E-2</v>
      </c>
    </row>
    <row r="626" spans="1:17" hidden="1" x14ac:dyDescent="0.3">
      <c r="A626" t="s">
        <v>1383</v>
      </c>
      <c r="B626" t="s">
        <v>1384</v>
      </c>
      <c r="C626" t="s">
        <v>3119</v>
      </c>
      <c r="D626" t="s">
        <v>267</v>
      </c>
      <c r="E626">
        <v>7612.2673480800004</v>
      </c>
      <c r="F626">
        <v>63.22</v>
      </c>
      <c r="G626">
        <v>18.625236983886602</v>
      </c>
      <c r="H626">
        <v>-9.8131646070978302</v>
      </c>
      <c r="I626">
        <v>8.6477785896190902</v>
      </c>
      <c r="J626">
        <v>-2.7739331942853802</v>
      </c>
      <c r="K626">
        <v>74.827725755977795</v>
      </c>
      <c r="L626">
        <v>69.398120247934202</v>
      </c>
      <c r="M626">
        <v>22.914169328450999</v>
      </c>
      <c r="N626">
        <v>0.61299805860844203</v>
      </c>
      <c r="O626">
        <v>66.086681429927197</v>
      </c>
      <c r="P626">
        <v>54.007308160779502</v>
      </c>
      <c r="Q626">
        <v>8.1881867000429001E-2</v>
      </c>
    </row>
    <row r="627" spans="1:17" x14ac:dyDescent="0.3">
      <c r="A627" t="s">
        <v>1385</v>
      </c>
      <c r="B627" t="s">
        <v>1386</v>
      </c>
      <c r="C627" t="s">
        <v>3118</v>
      </c>
      <c r="D627" t="s">
        <v>421</v>
      </c>
      <c r="E627">
        <v>7586.6136936699904</v>
      </c>
      <c r="F627">
        <v>190.39</v>
      </c>
      <c r="G627">
        <v>-11.111027797846001</v>
      </c>
      <c r="H627">
        <v>-2.7906686037282098</v>
      </c>
      <c r="I627">
        <v>-24.725383320576999</v>
      </c>
      <c r="J627">
        <v>-1.41807207141323</v>
      </c>
      <c r="K627">
        <v>209.69636605813</v>
      </c>
      <c r="L627">
        <v>219.13276925284899</v>
      </c>
      <c r="M627">
        <v>33.741699885421298</v>
      </c>
      <c r="N627">
        <v>0.95370338995967596</v>
      </c>
      <c r="O627">
        <v>69.257839172225403</v>
      </c>
      <c r="P627">
        <v>6.2444196428571299</v>
      </c>
      <c r="Q627">
        <v>5.6589334784988003E-2</v>
      </c>
    </row>
    <row r="628" spans="1:17" x14ac:dyDescent="0.3">
      <c r="A628" t="s">
        <v>1387</v>
      </c>
      <c r="B628" t="s">
        <v>1388</v>
      </c>
      <c r="C628" t="s">
        <v>3116</v>
      </c>
      <c r="D628" t="s">
        <v>568</v>
      </c>
      <c r="E628">
        <v>7565.1109722749998</v>
      </c>
      <c r="F628">
        <v>567.75</v>
      </c>
      <c r="G628">
        <v>16.0039224684297</v>
      </c>
      <c r="H628">
        <v>-2.0202417424287802</v>
      </c>
      <c r="I628">
        <v>12.046751959302799</v>
      </c>
      <c r="J628">
        <v>2.6311559843274801</v>
      </c>
      <c r="K628">
        <v>568.49309829586105</v>
      </c>
      <c r="L628">
        <v>509.45483910020903</v>
      </c>
      <c r="M628">
        <v>49.355750088532901</v>
      </c>
      <c r="N628">
        <v>0.33517096302605198</v>
      </c>
      <c r="O628">
        <v>12.6728313518273</v>
      </c>
      <c r="P628">
        <v>48.025029331247502</v>
      </c>
      <c r="Q628">
        <v>7.3195300368921995E-2</v>
      </c>
    </row>
    <row r="629" spans="1:17" x14ac:dyDescent="0.3">
      <c r="A629" t="s">
        <v>1389</v>
      </c>
      <c r="B629" t="s">
        <v>1390</v>
      </c>
      <c r="C629" t="s">
        <v>3104</v>
      </c>
      <c r="D629" t="s">
        <v>24</v>
      </c>
      <c r="E629">
        <v>7554.4985597539899</v>
      </c>
      <c r="F629">
        <v>200.45</v>
      </c>
      <c r="G629">
        <v>-27.166587986552798</v>
      </c>
      <c r="H629">
        <v>-4.4608673603383</v>
      </c>
      <c r="I629">
        <v>-11.76427485962</v>
      </c>
      <c r="J629">
        <v>-2.37407413497538</v>
      </c>
      <c r="K629">
        <v>218.16677205652999</v>
      </c>
      <c r="L629">
        <v>221.69496408569799</v>
      </c>
      <c r="M629">
        <v>21.396356316696298</v>
      </c>
      <c r="N629">
        <v>0.38890499325970801</v>
      </c>
      <c r="O629">
        <v>42.953354951359401</v>
      </c>
      <c r="P629">
        <v>4.4010416666666599</v>
      </c>
      <c r="Q629">
        <v>0.115446579681536</v>
      </c>
    </row>
    <row r="630" spans="1:17" hidden="1" x14ac:dyDescent="0.3">
      <c r="A630" t="s">
        <v>1391</v>
      </c>
      <c r="B630" t="s">
        <v>1392</v>
      </c>
      <c r="C630" t="s">
        <v>3119</v>
      </c>
      <c r="D630" t="s">
        <v>250</v>
      </c>
      <c r="E630">
        <v>7553.7731604149903</v>
      </c>
      <c r="F630">
        <v>4473.8500000000004</v>
      </c>
      <c r="G630">
        <v>560.74984870528101</v>
      </c>
      <c r="H630">
        <v>17.542167952899501</v>
      </c>
      <c r="I630">
        <v>333.27723004779898</v>
      </c>
      <c r="J630">
        <v>0.54426232054100498</v>
      </c>
      <c r="K630">
        <v>3775.0956339023501</v>
      </c>
      <c r="L630">
        <v>2296.2740633076701</v>
      </c>
      <c r="M630">
        <v>47.301315407611902</v>
      </c>
      <c r="N630">
        <v>1.56000314490586</v>
      </c>
      <c r="O630">
        <v>22.660571990567298</v>
      </c>
      <c r="P630">
        <v>637.16427747569605</v>
      </c>
      <c r="Q630">
        <v>0.30016655499899098</v>
      </c>
    </row>
    <row r="631" spans="1:17" x14ac:dyDescent="0.3">
      <c r="A631" t="s">
        <v>1393</v>
      </c>
      <c r="B631" t="s">
        <v>1394</v>
      </c>
      <c r="C631" t="s">
        <v>3117</v>
      </c>
      <c r="D631" t="s">
        <v>134</v>
      </c>
      <c r="E631">
        <v>7500.0977019149996</v>
      </c>
      <c r="F631">
        <v>117.95</v>
      </c>
      <c r="G631">
        <v>30.7816364989779</v>
      </c>
      <c r="H631">
        <v>-3.7105595733200598</v>
      </c>
      <c r="I631">
        <v>-11.889336783171901</v>
      </c>
      <c r="J631">
        <v>4.9305047421868</v>
      </c>
      <c r="K631">
        <v>121.432810056031</v>
      </c>
      <c r="L631">
        <v>120.746058281085</v>
      </c>
      <c r="M631">
        <v>49.807094924201103</v>
      </c>
      <c r="N631">
        <v>0.93483505343170203</v>
      </c>
      <c r="O631">
        <v>39.347181008901998</v>
      </c>
      <c r="P631">
        <v>50.638569604086797</v>
      </c>
      <c r="Q631">
        <v>-2.4539341940499001E-2</v>
      </c>
    </row>
    <row r="632" spans="1:17" hidden="1" x14ac:dyDescent="0.3">
      <c r="A632" t="s">
        <v>1395</v>
      </c>
      <c r="B632" t="s">
        <v>1396</v>
      </c>
      <c r="C632" t="s">
        <v>3119</v>
      </c>
      <c r="D632" t="s">
        <v>1397</v>
      </c>
      <c r="E632">
        <v>7498.9506863249999</v>
      </c>
      <c r="F632">
        <v>1849.75</v>
      </c>
      <c r="G632">
        <v>48.152297303614503</v>
      </c>
      <c r="H632">
        <v>-0.461875765838344</v>
      </c>
      <c r="I632">
        <v>49.786309436195303</v>
      </c>
      <c r="J632">
        <v>3.44152147886965</v>
      </c>
      <c r="K632">
        <v>1880.83552042569</v>
      </c>
      <c r="L632">
        <v>1571.2939117961</v>
      </c>
      <c r="M632">
        <v>47.06078686347</v>
      </c>
      <c r="N632">
        <v>0.49460747121286303</v>
      </c>
      <c r="O632">
        <v>20.286525206108902</v>
      </c>
      <c r="P632">
        <v>101.322377013495</v>
      </c>
    </row>
    <row r="633" spans="1:17" x14ac:dyDescent="0.3">
      <c r="A633" t="s">
        <v>1398</v>
      </c>
      <c r="B633" t="s">
        <v>1399</v>
      </c>
      <c r="C633" t="s">
        <v>3108</v>
      </c>
      <c r="D633" t="s">
        <v>51</v>
      </c>
      <c r="E633">
        <v>7494.2549547999997</v>
      </c>
      <c r="F633">
        <v>1477.6</v>
      </c>
      <c r="G633">
        <v>137.26992080432299</v>
      </c>
      <c r="H633">
        <v>12.099158978637901</v>
      </c>
      <c r="I633">
        <v>31.272479042556199</v>
      </c>
      <c r="J633">
        <v>-1.8416653268471399E-2</v>
      </c>
      <c r="K633">
        <v>1393.4093286408499</v>
      </c>
      <c r="L633">
        <v>1196.14127188666</v>
      </c>
      <c r="M633">
        <v>60.345221646031099</v>
      </c>
      <c r="N633">
        <v>1.12024802853035</v>
      </c>
      <c r="O633">
        <v>7.6069301570113703</v>
      </c>
      <c r="P633">
        <v>172.11786372007299</v>
      </c>
      <c r="Q633">
        <v>0.12882132653401901</v>
      </c>
    </row>
    <row r="634" spans="1:17" x14ac:dyDescent="0.3">
      <c r="A634" t="s">
        <v>1400</v>
      </c>
      <c r="B634" t="s">
        <v>1401</v>
      </c>
      <c r="C634" t="s">
        <v>3107</v>
      </c>
      <c r="D634" t="s">
        <v>48</v>
      </c>
      <c r="E634">
        <v>7456.3108307250004</v>
      </c>
      <c r="F634">
        <v>290.64999999999998</v>
      </c>
      <c r="G634">
        <v>-26.219441546590499</v>
      </c>
      <c r="H634">
        <v>-24.2351362956835</v>
      </c>
      <c r="I634">
        <v>-40.1620284647828</v>
      </c>
      <c r="J634">
        <v>-2.1691457531079301</v>
      </c>
      <c r="K634">
        <v>372.654999698513</v>
      </c>
      <c r="L634">
        <v>417.06167503453202</v>
      </c>
      <c r="M634">
        <v>25.237495110170599</v>
      </c>
      <c r="N634">
        <v>0.57154369140208905</v>
      </c>
      <c r="O634">
        <v>97.763633235850605</v>
      </c>
      <c r="P634">
        <v>1.25413690994597</v>
      </c>
      <c r="Q634">
        <v>-1.1887239232238E-2</v>
      </c>
    </row>
    <row r="635" spans="1:17" hidden="1" x14ac:dyDescent="0.3">
      <c r="A635" t="s">
        <v>1402</v>
      </c>
      <c r="B635" t="s">
        <v>1403</v>
      </c>
      <c r="C635" t="s">
        <v>3119</v>
      </c>
      <c r="D635" t="s">
        <v>82</v>
      </c>
      <c r="E635">
        <v>7444.2827670479901</v>
      </c>
      <c r="F635">
        <v>138.86000000000001</v>
      </c>
      <c r="G635">
        <v>376.228314934477</v>
      </c>
      <c r="H635">
        <v>-16.9553460036575</v>
      </c>
      <c r="I635">
        <v>176.034226173863</v>
      </c>
      <c r="J635">
        <v>3.2077702888601101</v>
      </c>
      <c r="K635">
        <v>145.14597858817001</v>
      </c>
      <c r="L635">
        <v>99.842743892994207</v>
      </c>
      <c r="M635">
        <v>31.7911798790836</v>
      </c>
      <c r="N635">
        <v>0.182150458007175</v>
      </c>
      <c r="O635">
        <v>34.718421431657703</v>
      </c>
      <c r="P635">
        <v>401.29963898916901</v>
      </c>
      <c r="Q635">
        <v>0.13718984741368601</v>
      </c>
    </row>
    <row r="636" spans="1:17" hidden="1" x14ac:dyDescent="0.3">
      <c r="A636" t="s">
        <v>1404</v>
      </c>
      <c r="B636" t="s">
        <v>1405</v>
      </c>
      <c r="C636" t="s">
        <v>3119</v>
      </c>
      <c r="D636" t="s">
        <v>114</v>
      </c>
      <c r="E636">
        <v>7375.9584886499997</v>
      </c>
      <c r="F636">
        <v>305.7</v>
      </c>
      <c r="G636">
        <v>203.709181866737</v>
      </c>
      <c r="H636">
        <v>-8.1395649621854496</v>
      </c>
      <c r="I636">
        <v>5.0498152977303903</v>
      </c>
      <c r="J636">
        <v>1.68472390596348</v>
      </c>
      <c r="K636">
        <v>336.79172625997501</v>
      </c>
      <c r="L636">
        <v>293.98893894346702</v>
      </c>
      <c r="M636">
        <v>35.873911467145398</v>
      </c>
      <c r="N636">
        <v>0.97314610518911504</v>
      </c>
      <c r="O636">
        <v>30.634609093882901</v>
      </c>
      <c r="P636">
        <v>221.113445378151</v>
      </c>
      <c r="Q636">
        <v>0.14705885169894201</v>
      </c>
    </row>
    <row r="637" spans="1:17" x14ac:dyDescent="0.3">
      <c r="A637" t="s">
        <v>1406</v>
      </c>
      <c r="B637" t="s">
        <v>1407</v>
      </c>
      <c r="C637" t="s">
        <v>3109</v>
      </c>
      <c r="D637" t="s">
        <v>211</v>
      </c>
      <c r="E637">
        <v>7341.0318292499996</v>
      </c>
      <c r="F637">
        <v>1026.45</v>
      </c>
      <c r="G637">
        <v>63.321192812724703</v>
      </c>
      <c r="H637">
        <v>54.006857775676103</v>
      </c>
      <c r="I637">
        <v>66.707490179482903</v>
      </c>
      <c r="J637">
        <v>29.7064550519584</v>
      </c>
      <c r="K637">
        <v>744.88581823037703</v>
      </c>
      <c r="L637">
        <v>660.73605477882495</v>
      </c>
      <c r="M637">
        <v>81.202299987608896</v>
      </c>
      <c r="N637">
        <v>4.4251004055576901</v>
      </c>
      <c r="O637">
        <v>4.9539675580885403</v>
      </c>
      <c r="P637">
        <v>100.478515625</v>
      </c>
      <c r="Q637">
        <v>0.183460009743839</v>
      </c>
    </row>
    <row r="638" spans="1:17" x14ac:dyDescent="0.3">
      <c r="A638" t="s">
        <v>1408</v>
      </c>
      <c r="B638" t="s">
        <v>1409</v>
      </c>
      <c r="C638" t="s">
        <v>3117</v>
      </c>
      <c r="D638" t="s">
        <v>134</v>
      </c>
      <c r="E638">
        <v>7321.5244183199902</v>
      </c>
      <c r="F638">
        <v>499.8</v>
      </c>
      <c r="G638">
        <v>-10.024352751520601</v>
      </c>
      <c r="H638">
        <v>-7.7523474300083199</v>
      </c>
      <c r="I638">
        <v>7.7077128878681496</v>
      </c>
      <c r="J638">
        <v>2.3903372601288502</v>
      </c>
      <c r="K638">
        <v>550.51657875135197</v>
      </c>
      <c r="L638">
        <v>523.39171202267505</v>
      </c>
      <c r="M638">
        <v>32.455848400921901</v>
      </c>
      <c r="N638">
        <v>0.50132393627002803</v>
      </c>
      <c r="O638">
        <v>39.855942376950701</v>
      </c>
      <c r="P638">
        <v>31.509011972108901</v>
      </c>
      <c r="Q638">
        <v>3.23117321851E-3</v>
      </c>
    </row>
    <row r="639" spans="1:17" hidden="1" x14ac:dyDescent="0.3">
      <c r="A639" t="s">
        <v>1410</v>
      </c>
      <c r="B639" t="s">
        <v>1411</v>
      </c>
      <c r="C639" t="s">
        <v>3119</v>
      </c>
      <c r="D639" t="s">
        <v>568</v>
      </c>
      <c r="E639">
        <v>7285.1322131999996</v>
      </c>
      <c r="F639">
        <v>517.79999999999995</v>
      </c>
      <c r="G639">
        <v>-34.323857715778502</v>
      </c>
      <c r="H639">
        <v>6.7274725033439902</v>
      </c>
      <c r="I639">
        <v>14.6296660667268</v>
      </c>
      <c r="J639">
        <v>1.88606457757889</v>
      </c>
      <c r="K639">
        <v>525.85166461357596</v>
      </c>
      <c r="L639">
        <v>514.56194051684804</v>
      </c>
      <c r="M639">
        <v>45.941570135544602</v>
      </c>
      <c r="N639">
        <v>0.90444071109822799</v>
      </c>
      <c r="O639">
        <v>24.748937813827698</v>
      </c>
      <c r="P639">
        <v>31.1882442361286</v>
      </c>
      <c r="Q639">
        <v>6.1367918070232001E-2</v>
      </c>
    </row>
    <row r="640" spans="1:17" hidden="1" x14ac:dyDescent="0.3">
      <c r="A640" t="s">
        <v>1412</v>
      </c>
      <c r="B640" t="s">
        <v>1413</v>
      </c>
      <c r="C640" t="s">
        <v>3119</v>
      </c>
      <c r="D640" t="s">
        <v>421</v>
      </c>
      <c r="E640">
        <v>7254.1789004749999</v>
      </c>
      <c r="F640">
        <v>804.05</v>
      </c>
      <c r="G640">
        <v>80.743100510671198</v>
      </c>
      <c r="H640">
        <v>40.203352671215399</v>
      </c>
      <c r="I640">
        <v>89.940206534037102</v>
      </c>
      <c r="J640">
        <v>11.0454924965958</v>
      </c>
      <c r="K640">
        <v>669.78341509627103</v>
      </c>
      <c r="L640">
        <v>536.70439208405401</v>
      </c>
      <c r="M640">
        <v>60.455916287567</v>
      </c>
      <c r="N640">
        <v>1.6663334955637701</v>
      </c>
      <c r="O640">
        <v>3.5694297618307398</v>
      </c>
      <c r="P640">
        <v>152.80616255305699</v>
      </c>
      <c r="Q640">
        <v>8.6240919929639004E-2</v>
      </c>
    </row>
    <row r="641" spans="1:17" x14ac:dyDescent="0.3">
      <c r="A641" t="s">
        <v>1414</v>
      </c>
      <c r="B641" t="s">
        <v>1415</v>
      </c>
      <c r="C641" t="s">
        <v>3104</v>
      </c>
      <c r="D641" t="s">
        <v>24</v>
      </c>
      <c r="E641">
        <v>7250.2725433449996</v>
      </c>
      <c r="F641">
        <v>63.65</v>
      </c>
      <c r="G641">
        <v>-48.788895284487403</v>
      </c>
      <c r="H641">
        <v>-0.74482930870126396</v>
      </c>
      <c r="I641">
        <v>-36.3602199383513</v>
      </c>
      <c r="J641">
        <v>4.7660692737332102</v>
      </c>
      <c r="K641">
        <v>72.490771562212103</v>
      </c>
      <c r="L641">
        <v>84.037722833886804</v>
      </c>
      <c r="M641">
        <v>34.459734762586699</v>
      </c>
      <c r="N641">
        <v>0.98772286661147002</v>
      </c>
      <c r="O641">
        <v>83.032207384131894</v>
      </c>
      <c r="P641">
        <v>2.6612903225806401</v>
      </c>
      <c r="Q641">
        <v>-1.7663016367881E-2</v>
      </c>
    </row>
    <row r="642" spans="1:17" x14ac:dyDescent="0.3">
      <c r="A642" t="s">
        <v>1416</v>
      </c>
      <c r="B642" t="s">
        <v>1417</v>
      </c>
      <c r="C642" t="s">
        <v>3112</v>
      </c>
      <c r="D642" t="s">
        <v>82</v>
      </c>
      <c r="E642">
        <v>7213.2849321649901</v>
      </c>
      <c r="F642">
        <v>2946.55</v>
      </c>
      <c r="G642">
        <v>30.803467448288298</v>
      </c>
      <c r="H642">
        <v>5.3345820842208598</v>
      </c>
      <c r="I642">
        <v>22.393225125848801</v>
      </c>
      <c r="J642">
        <v>3.2788189484429702</v>
      </c>
      <c r="K642">
        <v>3008.50547284703</v>
      </c>
      <c r="L642">
        <v>2762.78788516141</v>
      </c>
      <c r="M642">
        <v>53.264848415812999</v>
      </c>
      <c r="N642">
        <v>0.70718495968676398</v>
      </c>
      <c r="O642">
        <v>19.6297364714666</v>
      </c>
      <c r="P642">
        <v>65.257992148065</v>
      </c>
      <c r="Q642">
        <v>0.17022408683391699</v>
      </c>
    </row>
    <row r="643" spans="1:17" x14ac:dyDescent="0.3">
      <c r="A643" t="s">
        <v>1418</v>
      </c>
      <c r="B643" t="s">
        <v>1419</v>
      </c>
      <c r="C643" t="s">
        <v>3103</v>
      </c>
      <c r="D643" t="s">
        <v>21</v>
      </c>
      <c r="E643">
        <v>7210.829387025</v>
      </c>
      <c r="F643">
        <v>870.75</v>
      </c>
      <c r="G643">
        <v>71.825782504973603</v>
      </c>
      <c r="H643">
        <v>0.49957696312479399</v>
      </c>
      <c r="I643">
        <v>5.9468161158035304</v>
      </c>
      <c r="J643">
        <v>1.49144177519773</v>
      </c>
      <c r="K643">
        <v>883.41018306074204</v>
      </c>
      <c r="L643">
        <v>777.948273301477</v>
      </c>
      <c r="M643">
        <v>38.681858369261803</v>
      </c>
      <c r="N643">
        <v>0.63777534800688596</v>
      </c>
      <c r="O643">
        <v>14.0338788400804</v>
      </c>
      <c r="P643">
        <v>109.819277108433</v>
      </c>
      <c r="Q643">
        <v>0.131056135843759</v>
      </c>
    </row>
    <row r="644" spans="1:17" x14ac:dyDescent="0.3">
      <c r="A644" t="s">
        <v>1420</v>
      </c>
      <c r="B644" t="s">
        <v>1421</v>
      </c>
      <c r="C644" t="s">
        <v>3104</v>
      </c>
      <c r="D644" t="s">
        <v>21</v>
      </c>
      <c r="E644">
        <v>7197.54648076799</v>
      </c>
      <c r="F644">
        <v>25.92</v>
      </c>
      <c r="G644">
        <v>13.2831522556544</v>
      </c>
      <c r="H644">
        <v>-2.03874446512528</v>
      </c>
      <c r="I644">
        <v>-18.914159350459499</v>
      </c>
      <c r="J644">
        <v>0.55324449853736601</v>
      </c>
      <c r="K644">
        <v>28.148714556741002</v>
      </c>
      <c r="L644">
        <v>28.02756307368</v>
      </c>
      <c r="M644">
        <v>28.859346013896999</v>
      </c>
      <c r="N644">
        <v>0.59427616777770598</v>
      </c>
      <c r="O644">
        <v>56.260776605283098</v>
      </c>
      <c r="P644">
        <v>36.331449312937501</v>
      </c>
      <c r="Q644">
        <v>2.8386381290684999E-2</v>
      </c>
    </row>
    <row r="645" spans="1:17" x14ac:dyDescent="0.3">
      <c r="A645" t="s">
        <v>1422</v>
      </c>
      <c r="B645" t="s">
        <v>1423</v>
      </c>
      <c r="C645" t="s">
        <v>3116</v>
      </c>
      <c r="D645" t="s">
        <v>105</v>
      </c>
      <c r="E645">
        <v>7177.1169961199903</v>
      </c>
      <c r="F645">
        <v>3512.55</v>
      </c>
      <c r="G645">
        <v>85.763742513833705</v>
      </c>
      <c r="H645">
        <v>-12.101020519866999</v>
      </c>
      <c r="I645">
        <v>51.923601854560502</v>
      </c>
      <c r="J645">
        <v>0.594919009857379</v>
      </c>
      <c r="K645">
        <v>3972.4056721912498</v>
      </c>
      <c r="L645">
        <v>3229.1020400474699</v>
      </c>
      <c r="M645">
        <v>35.302533700286297</v>
      </c>
      <c r="N645">
        <v>0.98989514875838303</v>
      </c>
      <c r="O645">
        <v>28.681442257049699</v>
      </c>
      <c r="P645">
        <v>105.316226326864</v>
      </c>
      <c r="Q645">
        <v>-3.0448099905844E-2</v>
      </c>
    </row>
    <row r="646" spans="1:17" x14ac:dyDescent="0.3">
      <c r="A646" t="s">
        <v>1424</v>
      </c>
      <c r="B646" t="s">
        <v>1425</v>
      </c>
      <c r="C646" t="s">
        <v>3106</v>
      </c>
      <c r="D646" t="s">
        <v>120</v>
      </c>
      <c r="E646">
        <v>7155.4814254899902</v>
      </c>
      <c r="F646">
        <v>1186.0999999999999</v>
      </c>
      <c r="G646">
        <v>28.948771315283501</v>
      </c>
      <c r="H646">
        <v>-6.2957871575869104</v>
      </c>
      <c r="I646">
        <v>20.0567479079753</v>
      </c>
      <c r="J646">
        <v>1.61683944613881</v>
      </c>
      <c r="K646">
        <v>1201.3304481421401</v>
      </c>
      <c r="L646">
        <v>1078.02138920722</v>
      </c>
      <c r="M646">
        <v>50.468820283041197</v>
      </c>
      <c r="N646">
        <v>1.25268704943054</v>
      </c>
      <c r="O646">
        <v>13.489587724475101</v>
      </c>
      <c r="P646">
        <v>53.183520599250897</v>
      </c>
      <c r="Q646">
        <v>8.4939393997097004E-2</v>
      </c>
    </row>
    <row r="647" spans="1:17" x14ac:dyDescent="0.3">
      <c r="A647" t="s">
        <v>1426</v>
      </c>
      <c r="B647" t="s">
        <v>1427</v>
      </c>
      <c r="C647" t="s">
        <v>3112</v>
      </c>
      <c r="D647" t="s">
        <v>108</v>
      </c>
      <c r="E647">
        <v>7119.0069611500003</v>
      </c>
      <c r="F647">
        <v>1494.5</v>
      </c>
      <c r="G647">
        <v>-18.310123073939199</v>
      </c>
      <c r="H647">
        <v>-0.30723412194674798</v>
      </c>
      <c r="I647">
        <v>1.2999550351083999</v>
      </c>
      <c r="J647">
        <v>-0.18338277378176401</v>
      </c>
      <c r="K647">
        <v>1536.6377197423899</v>
      </c>
      <c r="L647">
        <v>1469.8902121379199</v>
      </c>
      <c r="M647">
        <v>31.041894333989902</v>
      </c>
      <c r="N647">
        <v>0.23186528644783699</v>
      </c>
      <c r="O647">
        <v>15.1087320173971</v>
      </c>
      <c r="P647">
        <v>19.559999999999999</v>
      </c>
      <c r="Q647">
        <v>-9.8085991329253996E-2</v>
      </c>
    </row>
    <row r="648" spans="1:17" x14ac:dyDescent="0.3">
      <c r="A648" t="s">
        <v>1428</v>
      </c>
      <c r="B648" t="s">
        <v>1429</v>
      </c>
      <c r="C648" t="s">
        <v>3113</v>
      </c>
      <c r="D648" t="s">
        <v>178</v>
      </c>
      <c r="E648">
        <v>7098.5451653999999</v>
      </c>
      <c r="F648">
        <v>440.7</v>
      </c>
      <c r="G648">
        <v>40.127651640059199</v>
      </c>
      <c r="H648">
        <v>13.2631740101696</v>
      </c>
      <c r="I648">
        <v>26.203270414603299</v>
      </c>
      <c r="J648">
        <v>9.2434417018254997</v>
      </c>
      <c r="K648">
        <v>407.62606847490201</v>
      </c>
      <c r="L648">
        <v>363.570809178594</v>
      </c>
      <c r="M648">
        <v>75.387306413140607</v>
      </c>
      <c r="N648">
        <v>0.93176302734641903</v>
      </c>
      <c r="O648">
        <v>2.5414113909689</v>
      </c>
      <c r="P648">
        <v>71.511967308814903</v>
      </c>
      <c r="Q648">
        <v>0.176128093482642</v>
      </c>
    </row>
    <row r="649" spans="1:17" x14ac:dyDescent="0.3">
      <c r="A649" t="s">
        <v>1430</v>
      </c>
      <c r="B649" t="s">
        <v>1431</v>
      </c>
      <c r="C649" t="s">
        <v>3113</v>
      </c>
      <c r="D649" t="s">
        <v>1077</v>
      </c>
      <c r="E649">
        <v>7090.9679224800002</v>
      </c>
      <c r="F649">
        <v>746.85</v>
      </c>
      <c r="G649">
        <v>19.127018241806699</v>
      </c>
      <c r="H649">
        <v>0.33149349221572899</v>
      </c>
      <c r="I649">
        <v>-5.67027915327313</v>
      </c>
      <c r="J649">
        <v>1.76358968316108</v>
      </c>
      <c r="K649">
        <v>805.13494851447399</v>
      </c>
      <c r="L649">
        <v>765.78535036218705</v>
      </c>
      <c r="M649">
        <v>41.587932708403699</v>
      </c>
      <c r="N649">
        <v>0.70576431053420396</v>
      </c>
      <c r="O649">
        <v>41.795541273348</v>
      </c>
      <c r="P649">
        <v>46.412468143501201</v>
      </c>
      <c r="Q649">
        <v>0.118971362270718</v>
      </c>
    </row>
    <row r="650" spans="1:17" x14ac:dyDescent="0.3">
      <c r="A650" t="s">
        <v>1432</v>
      </c>
      <c r="B650" t="s">
        <v>1433</v>
      </c>
      <c r="C650" t="s">
        <v>3117</v>
      </c>
      <c r="D650" t="s">
        <v>134</v>
      </c>
      <c r="E650">
        <v>7053.9850473099996</v>
      </c>
      <c r="F650">
        <v>454.9</v>
      </c>
      <c r="G650">
        <v>-28.560578099228501</v>
      </c>
      <c r="H650">
        <v>-3.4509364771634901</v>
      </c>
      <c r="I650">
        <v>-28.310239903616498</v>
      </c>
      <c r="J650">
        <v>-0.225212564620249</v>
      </c>
      <c r="K650">
        <v>511.975046397315</v>
      </c>
      <c r="L650">
        <v>548.83919942519697</v>
      </c>
      <c r="M650">
        <v>23.408594717335301</v>
      </c>
      <c r="N650">
        <v>0.86749690017650305</v>
      </c>
      <c r="O650">
        <v>49.2196087052099</v>
      </c>
      <c r="P650">
        <v>0.39726329728535498</v>
      </c>
      <c r="Q650">
        <v>7.2310116511978995E-2</v>
      </c>
    </row>
    <row r="651" spans="1:17" hidden="1" x14ac:dyDescent="0.3">
      <c r="A651" t="s">
        <v>1434</v>
      </c>
      <c r="B651" t="s">
        <v>1435</v>
      </c>
      <c r="C651" t="s">
        <v>3119</v>
      </c>
      <c r="D651" t="s">
        <v>24</v>
      </c>
      <c r="E651">
        <v>7045.84794573</v>
      </c>
      <c r="F651">
        <v>447.3</v>
      </c>
      <c r="G651">
        <v>-31.834465546871101</v>
      </c>
      <c r="H651">
        <v>6.7460237596603401</v>
      </c>
      <c r="I651">
        <v>-7.9950629944396603</v>
      </c>
      <c r="J651">
        <v>3.5925597458897398</v>
      </c>
      <c r="K651">
        <v>449.76797657713598</v>
      </c>
      <c r="L651">
        <v>468.14063148586598</v>
      </c>
      <c r="M651">
        <v>56.285936033051499</v>
      </c>
      <c r="N651">
        <v>0.69252010618646698</v>
      </c>
      <c r="O651">
        <v>21.898054996646501</v>
      </c>
      <c r="P651">
        <v>6.9839751255680502</v>
      </c>
      <c r="Q651">
        <v>-0.105087776756523</v>
      </c>
    </row>
    <row r="652" spans="1:17" hidden="1" x14ac:dyDescent="0.3">
      <c r="A652" t="s">
        <v>1436</v>
      </c>
      <c r="B652" t="s">
        <v>1437</v>
      </c>
      <c r="C652" t="s">
        <v>3119</v>
      </c>
      <c r="D652" t="s">
        <v>64</v>
      </c>
      <c r="E652">
        <v>7043.9958556759902</v>
      </c>
      <c r="F652">
        <v>98.54</v>
      </c>
      <c r="G652">
        <v>139.447259571155</v>
      </c>
      <c r="H652">
        <v>-18.713229738764099</v>
      </c>
      <c r="I652">
        <v>40.315576193761501</v>
      </c>
      <c r="J652">
        <v>-0.19436240275806799</v>
      </c>
      <c r="K652">
        <v>120.137514584218</v>
      </c>
      <c r="L652">
        <v>96.217382033664407</v>
      </c>
      <c r="M652">
        <v>18.524506762684801</v>
      </c>
      <c r="N652">
        <v>0.45583536823991599</v>
      </c>
      <c r="O652">
        <v>71.757661863202699</v>
      </c>
      <c r="P652">
        <v>157.95811518324601</v>
      </c>
      <c r="Q652">
        <v>9.1495539904264997E-2</v>
      </c>
    </row>
    <row r="653" spans="1:17" x14ac:dyDescent="0.3">
      <c r="A653" t="s">
        <v>1438</v>
      </c>
      <c r="B653" t="s">
        <v>1439</v>
      </c>
      <c r="C653" t="s">
        <v>3116</v>
      </c>
      <c r="D653" t="s">
        <v>216</v>
      </c>
      <c r="E653">
        <v>7043.35009618</v>
      </c>
      <c r="F653">
        <v>349.4</v>
      </c>
      <c r="G653">
        <v>-27.405122893901499</v>
      </c>
      <c r="H653">
        <v>-0.86162523887011899</v>
      </c>
      <c r="I653">
        <v>-15.942714822751499</v>
      </c>
      <c r="J653">
        <v>0.88908790605721799</v>
      </c>
      <c r="K653">
        <v>382.18066930784801</v>
      </c>
      <c r="L653">
        <v>399.14473760295999</v>
      </c>
      <c r="M653">
        <v>26.294754369108698</v>
      </c>
      <c r="N653">
        <v>0.48571887919654499</v>
      </c>
      <c r="O653">
        <v>44.533485975958698</v>
      </c>
      <c r="P653">
        <v>0.69164265129681901</v>
      </c>
      <c r="Q653">
        <v>4.7599851418807002E-2</v>
      </c>
    </row>
    <row r="654" spans="1:17" hidden="1" x14ac:dyDescent="0.3">
      <c r="A654" t="s">
        <v>1440</v>
      </c>
      <c r="B654" t="s">
        <v>1441</v>
      </c>
      <c r="C654" t="s">
        <v>3119</v>
      </c>
      <c r="D654" t="s">
        <v>161</v>
      </c>
      <c r="E654">
        <v>7040.2995665789904</v>
      </c>
      <c r="F654">
        <v>54.93</v>
      </c>
      <c r="G654">
        <v>18.534604330221601</v>
      </c>
      <c r="H654">
        <v>-3.72257325471044</v>
      </c>
      <c r="I654">
        <v>-13.594337707734001</v>
      </c>
      <c r="J654">
        <v>2.5916062582105899</v>
      </c>
      <c r="K654">
        <v>60.149178397542698</v>
      </c>
      <c r="L654">
        <v>58.302713878698498</v>
      </c>
      <c r="M654">
        <v>34.343910188155498</v>
      </c>
      <c r="N654">
        <v>0.37350900123833097</v>
      </c>
      <c r="O654">
        <v>45.4578554523939</v>
      </c>
      <c r="P654">
        <v>43.795811518324498</v>
      </c>
      <c r="Q654">
        <v>-2.737906833078E-2</v>
      </c>
    </row>
    <row r="655" spans="1:17" x14ac:dyDescent="0.3">
      <c r="A655" t="s">
        <v>1442</v>
      </c>
      <c r="B655" t="s">
        <v>1443</v>
      </c>
      <c r="C655" t="s">
        <v>3115</v>
      </c>
      <c r="D655" t="s">
        <v>134</v>
      </c>
      <c r="E655">
        <v>7011.4706195999997</v>
      </c>
      <c r="F655">
        <v>995.1</v>
      </c>
      <c r="G655">
        <v>6.1269089993008299</v>
      </c>
      <c r="H655">
        <v>9.9205278995226802</v>
      </c>
      <c r="I655">
        <v>6.2273001161029198</v>
      </c>
      <c r="J655">
        <v>2.21914796955119</v>
      </c>
      <c r="K655">
        <v>963.41754793590405</v>
      </c>
      <c r="L655">
        <v>900.06795805836896</v>
      </c>
      <c r="M655">
        <v>53.514725269018797</v>
      </c>
      <c r="N655">
        <v>0.95010583718285002</v>
      </c>
      <c r="O655">
        <v>6.3963420761732497</v>
      </c>
      <c r="P655">
        <v>32.928132514026103</v>
      </c>
      <c r="Q655">
        <v>5.4741576552028999E-2</v>
      </c>
    </row>
    <row r="656" spans="1:17" x14ac:dyDescent="0.3">
      <c r="A656" t="s">
        <v>1444</v>
      </c>
      <c r="B656" t="s">
        <v>1445</v>
      </c>
      <c r="C656" t="s">
        <v>3112</v>
      </c>
      <c r="D656" t="s">
        <v>438</v>
      </c>
      <c r="E656">
        <v>7006.9645431600002</v>
      </c>
      <c r="F656">
        <v>460.1</v>
      </c>
      <c r="G656">
        <v>-45.382283730336397</v>
      </c>
      <c r="H656">
        <v>-6.53642808533675</v>
      </c>
      <c r="I656">
        <v>-16.453826923228402</v>
      </c>
      <c r="J656">
        <v>0.15044155138714699</v>
      </c>
      <c r="K656">
        <v>491.06826504707601</v>
      </c>
      <c r="L656">
        <v>513.56150024449096</v>
      </c>
      <c r="M656">
        <v>63.623725512367599</v>
      </c>
      <c r="N656">
        <v>0.324908550214346</v>
      </c>
      <c r="O656">
        <v>45.1423603564442</v>
      </c>
      <c r="P656">
        <v>7.3745624270711696</v>
      </c>
      <c r="Q656">
        <v>-4.3354951408898001E-2</v>
      </c>
    </row>
    <row r="657" spans="1:17" x14ac:dyDescent="0.3">
      <c r="A657" t="s">
        <v>1446</v>
      </c>
      <c r="B657" t="s">
        <v>1447</v>
      </c>
      <c r="C657" t="s">
        <v>3111</v>
      </c>
      <c r="D657" t="s">
        <v>69</v>
      </c>
      <c r="E657">
        <v>6991.5128532660001</v>
      </c>
      <c r="F657">
        <v>172.98</v>
      </c>
      <c r="G657">
        <v>-12.262826075625201</v>
      </c>
      <c r="H657">
        <v>-7.8682286494079703</v>
      </c>
      <c r="I657">
        <v>-32.967317831312798</v>
      </c>
      <c r="J657">
        <v>-1.7808924921723399</v>
      </c>
      <c r="K657">
        <v>201.48453609679399</v>
      </c>
      <c r="L657">
        <v>202.26343101838</v>
      </c>
      <c r="M657">
        <v>19.765674809057099</v>
      </c>
      <c r="N657">
        <v>0.85552569671029299</v>
      </c>
      <c r="O657">
        <v>47.993987744247903</v>
      </c>
      <c r="P657">
        <v>6.9097651421507802</v>
      </c>
      <c r="Q657">
        <v>6.5202487210278007E-2</v>
      </c>
    </row>
    <row r="658" spans="1:17" hidden="1" x14ac:dyDescent="0.3">
      <c r="A658" t="s">
        <v>1448</v>
      </c>
      <c r="B658" t="s">
        <v>1449</v>
      </c>
      <c r="C658" t="s">
        <v>3119</v>
      </c>
      <c r="D658" t="s">
        <v>568</v>
      </c>
      <c r="E658">
        <v>6977.5602271099997</v>
      </c>
      <c r="F658">
        <v>3488.35</v>
      </c>
      <c r="G658">
        <v>118.302541151605</v>
      </c>
      <c r="H658">
        <v>31.337647301199599</v>
      </c>
      <c r="I658">
        <v>87.839945666880894</v>
      </c>
      <c r="J658">
        <v>5.2285790426430996</v>
      </c>
      <c r="K658">
        <v>2890.02810846079</v>
      </c>
      <c r="L658">
        <v>2124.34539075259</v>
      </c>
      <c r="M658">
        <v>56.9465654616127</v>
      </c>
      <c r="N658">
        <v>1.3201619173954899</v>
      </c>
      <c r="O658">
        <v>5.5226683102326204</v>
      </c>
      <c r="P658">
        <v>180.41962258083899</v>
      </c>
      <c r="Q658">
        <v>0.22199177206461099</v>
      </c>
    </row>
    <row r="659" spans="1:17" hidden="1" x14ac:dyDescent="0.3">
      <c r="A659" t="s">
        <v>1450</v>
      </c>
      <c r="B659" t="s">
        <v>1451</v>
      </c>
      <c r="C659" t="s">
        <v>3116</v>
      </c>
      <c r="D659" t="s">
        <v>216</v>
      </c>
      <c r="E659">
        <v>6972.1122026399898</v>
      </c>
      <c r="F659">
        <v>313.35000000000002</v>
      </c>
      <c r="G659">
        <v>-38.239446530961402</v>
      </c>
      <c r="H659">
        <v>-9.1834840667111095</v>
      </c>
      <c r="I659">
        <v>-32.973693948999397</v>
      </c>
      <c r="J659">
        <v>0.98010705177865098</v>
      </c>
      <c r="K659">
        <v>356.09666814648398</v>
      </c>
      <c r="M659">
        <v>31.3666919077437</v>
      </c>
      <c r="N659">
        <v>1.2729128000835801</v>
      </c>
      <c r="O659">
        <v>71.772778043721004</v>
      </c>
      <c r="P659">
        <v>2.4019607843137298</v>
      </c>
    </row>
    <row r="660" spans="1:17" x14ac:dyDescent="0.3">
      <c r="A660" t="s">
        <v>1452</v>
      </c>
      <c r="B660" t="s">
        <v>1453</v>
      </c>
      <c r="C660" t="s">
        <v>3121</v>
      </c>
      <c r="D660" t="s">
        <v>1454</v>
      </c>
      <c r="E660">
        <v>6947.6846628000003</v>
      </c>
      <c r="F660">
        <v>907.7</v>
      </c>
      <c r="G660">
        <v>-1.7663041586350801</v>
      </c>
      <c r="H660">
        <v>5.4905147840610704</v>
      </c>
      <c r="I660">
        <v>42.877870180700498</v>
      </c>
      <c r="J660">
        <v>6.3114899644424201</v>
      </c>
      <c r="K660">
        <v>926.98272118821001</v>
      </c>
      <c r="L660">
        <v>865.82920559722095</v>
      </c>
      <c r="M660">
        <v>46.300456120890999</v>
      </c>
      <c r="N660">
        <v>0.50081947290456696</v>
      </c>
      <c r="O660">
        <v>23.058279167125701</v>
      </c>
      <c r="P660">
        <v>53.457311918850301</v>
      </c>
      <c r="Q660">
        <v>-3.7274048189428997E-2</v>
      </c>
    </row>
    <row r="661" spans="1:17" hidden="1" x14ac:dyDescent="0.3">
      <c r="A661" t="s">
        <v>1455</v>
      </c>
      <c r="B661" t="s">
        <v>1456</v>
      </c>
      <c r="C661" t="s">
        <v>3119</v>
      </c>
      <c r="D661" t="s">
        <v>206</v>
      </c>
      <c r="E661">
        <v>6936.1002900000003</v>
      </c>
      <c r="F661">
        <v>6264.4</v>
      </c>
      <c r="G661">
        <v>114.021452044114</v>
      </c>
      <c r="H661">
        <v>5.3203303724309103</v>
      </c>
      <c r="I661">
        <v>59.220458669887897</v>
      </c>
      <c r="J661">
        <v>8.9122333727948497</v>
      </c>
      <c r="K661">
        <v>5962.8022745339204</v>
      </c>
      <c r="L661">
        <v>4757.9745366831203</v>
      </c>
      <c r="M661">
        <v>49.568956264396697</v>
      </c>
      <c r="N661">
        <v>0.92990971960994195</v>
      </c>
      <c r="O661">
        <v>31.017336057723</v>
      </c>
      <c r="P661">
        <v>137.72911843952701</v>
      </c>
      <c r="Q661">
        <v>0.15064349856068501</v>
      </c>
    </row>
    <row r="662" spans="1:17" hidden="1" x14ac:dyDescent="0.3">
      <c r="A662" t="s">
        <v>1457</v>
      </c>
      <c r="B662" t="s">
        <v>1458</v>
      </c>
      <c r="C662" t="s">
        <v>3119</v>
      </c>
      <c r="D662" t="s">
        <v>490</v>
      </c>
      <c r="E662">
        <v>6900.4270149000004</v>
      </c>
      <c r="F662">
        <v>1766.5</v>
      </c>
      <c r="G662">
        <v>23.203065239651199</v>
      </c>
      <c r="H662">
        <v>6.5584677236701401</v>
      </c>
      <c r="I662">
        <v>52.118760423086698</v>
      </c>
      <c r="J662">
        <v>1.5513738730496101</v>
      </c>
      <c r="K662">
        <v>1681.3356200983001</v>
      </c>
      <c r="L662">
        <v>1450.17532185905</v>
      </c>
      <c r="M662">
        <v>43.192216576259099</v>
      </c>
      <c r="N662">
        <v>0.91137714755552102</v>
      </c>
      <c r="O662">
        <v>14.1805830738748</v>
      </c>
      <c r="P662">
        <v>81.179487179487097</v>
      </c>
      <c r="Q662">
        <v>-1.83105761596E-4</v>
      </c>
    </row>
    <row r="663" spans="1:17" x14ac:dyDescent="0.3">
      <c r="A663" t="s">
        <v>1459</v>
      </c>
      <c r="B663" t="s">
        <v>1460</v>
      </c>
      <c r="C663" t="s">
        <v>3104</v>
      </c>
      <c r="D663" t="s">
        <v>565</v>
      </c>
      <c r="E663">
        <v>6893.7835984149997</v>
      </c>
      <c r="F663">
        <v>640.85</v>
      </c>
      <c r="G663">
        <v>1.15713197798506</v>
      </c>
      <c r="H663">
        <v>-3.2938934212792499</v>
      </c>
      <c r="I663">
        <v>6.2039279705677997</v>
      </c>
      <c r="J663">
        <v>-0.55309684598790898</v>
      </c>
      <c r="K663">
        <v>698.171004154814</v>
      </c>
      <c r="L663">
        <v>658.99569492675903</v>
      </c>
      <c r="M663">
        <v>29.113637401546999</v>
      </c>
      <c r="N663">
        <v>0.58371793407244799</v>
      </c>
      <c r="O663">
        <v>24.6781618163376</v>
      </c>
      <c r="P663">
        <v>23.4421650775305</v>
      </c>
    </row>
    <row r="664" spans="1:17" x14ac:dyDescent="0.3">
      <c r="A664" t="s">
        <v>1461</v>
      </c>
      <c r="B664" t="s">
        <v>1462</v>
      </c>
      <c r="C664" t="s">
        <v>3112</v>
      </c>
      <c r="D664" t="s">
        <v>82</v>
      </c>
      <c r="E664">
        <v>6872.1755457250001</v>
      </c>
      <c r="F664">
        <v>232.75</v>
      </c>
      <c r="G664">
        <v>-51.733721423813599</v>
      </c>
      <c r="H664">
        <v>-9.6311929220874308</v>
      </c>
      <c r="I664">
        <v>-26.0472519912622</v>
      </c>
      <c r="J664">
        <v>1.6271315794501999</v>
      </c>
      <c r="K664">
        <v>265.43650746486799</v>
      </c>
      <c r="L664">
        <v>310.38753779130599</v>
      </c>
      <c r="M664">
        <v>28.5569953047276</v>
      </c>
      <c r="N664">
        <v>1.0242244838369099</v>
      </c>
      <c r="O664">
        <v>72.975295381310403</v>
      </c>
      <c r="P664">
        <v>0.58340535868626198</v>
      </c>
      <c r="Q664">
        <v>-0.13122661772795599</v>
      </c>
    </row>
    <row r="665" spans="1:17" hidden="1" x14ac:dyDescent="0.3">
      <c r="A665" t="s">
        <v>1463</v>
      </c>
      <c r="B665" t="s">
        <v>1464</v>
      </c>
      <c r="C665" t="s">
        <v>3119</v>
      </c>
      <c r="D665" t="s">
        <v>958</v>
      </c>
      <c r="E665">
        <v>6851.3902099999996</v>
      </c>
      <c r="F665">
        <v>726.25</v>
      </c>
      <c r="G665">
        <v>199.042768193727</v>
      </c>
      <c r="H665">
        <v>6.74684070631527</v>
      </c>
      <c r="I665">
        <v>-19.200753080077</v>
      </c>
      <c r="J665">
        <v>7.7028220164596197</v>
      </c>
      <c r="K665">
        <v>726.12697494344104</v>
      </c>
      <c r="L665">
        <v>628.84965583896599</v>
      </c>
      <c r="M665">
        <v>52.706623250030702</v>
      </c>
      <c r="N665">
        <v>0.859760462599786</v>
      </c>
      <c r="O665">
        <v>25.397590361445801</v>
      </c>
      <c r="P665">
        <v>245.833333333333</v>
      </c>
      <c r="Q665">
        <v>0.23210327762390101</v>
      </c>
    </row>
    <row r="666" spans="1:17" x14ac:dyDescent="0.3">
      <c r="A666" t="s">
        <v>1465</v>
      </c>
      <c r="B666" t="s">
        <v>1466</v>
      </c>
      <c r="C666" t="s">
        <v>3102</v>
      </c>
      <c r="D666" t="s">
        <v>1467</v>
      </c>
      <c r="E666">
        <v>6845.9761305000002</v>
      </c>
      <c r="F666">
        <v>422.5</v>
      </c>
      <c r="G666">
        <v>47.127932893763699</v>
      </c>
      <c r="H666">
        <v>0.58197495567582003</v>
      </c>
      <c r="I666">
        <v>-23.5107536923122</v>
      </c>
      <c r="J666">
        <v>4.4233052811437297</v>
      </c>
      <c r="K666">
        <v>460.55847745376099</v>
      </c>
      <c r="L666">
        <v>461.17316814736301</v>
      </c>
      <c r="M666">
        <v>36.4173625193175</v>
      </c>
      <c r="N666">
        <v>0.78643909771844001</v>
      </c>
      <c r="O666">
        <v>50.248520710059097</v>
      </c>
      <c r="P666">
        <v>67.647642351696305</v>
      </c>
    </row>
    <row r="667" spans="1:17" x14ac:dyDescent="0.3">
      <c r="A667" t="s">
        <v>1468</v>
      </c>
      <c r="B667" t="s">
        <v>1469</v>
      </c>
      <c r="C667" t="s">
        <v>3118</v>
      </c>
      <c r="D667" t="s">
        <v>490</v>
      </c>
      <c r="E667">
        <v>6800.7088337699997</v>
      </c>
      <c r="F667">
        <v>245.9</v>
      </c>
      <c r="G667">
        <v>-24.7166416702748</v>
      </c>
      <c r="H667">
        <v>-4.0222307245870104</v>
      </c>
      <c r="I667">
        <v>-7.8134322990479799</v>
      </c>
      <c r="J667">
        <v>-0.26467053341694202</v>
      </c>
      <c r="K667">
        <v>270.04941685946301</v>
      </c>
      <c r="L667">
        <v>269.09436834841699</v>
      </c>
      <c r="M667">
        <v>28.797376063269802</v>
      </c>
      <c r="N667">
        <v>0.23490116540342501</v>
      </c>
      <c r="O667">
        <v>32.370882472549802</v>
      </c>
      <c r="P667">
        <v>11.772727272727201</v>
      </c>
      <c r="Q667">
        <v>-9.2801734039287001E-2</v>
      </c>
    </row>
    <row r="668" spans="1:17" x14ac:dyDescent="0.3">
      <c r="A668" t="s">
        <v>1470</v>
      </c>
      <c r="B668" t="s">
        <v>1471</v>
      </c>
      <c r="C668" t="s">
        <v>3122</v>
      </c>
      <c r="D668" t="s">
        <v>1472</v>
      </c>
      <c r="E668">
        <v>6775.2467482800002</v>
      </c>
      <c r="F668">
        <v>399.95</v>
      </c>
      <c r="G668">
        <v>-10.0029677315193</v>
      </c>
      <c r="H668">
        <v>-11.4249136675963</v>
      </c>
      <c r="I668">
        <v>3.9566971917309299</v>
      </c>
      <c r="J668">
        <v>0.497020126037788</v>
      </c>
      <c r="K668">
        <v>453.676212568766</v>
      </c>
      <c r="L668">
        <v>443.31075106267502</v>
      </c>
      <c r="M668">
        <v>26.192118010968599</v>
      </c>
      <c r="N668">
        <v>0.57456449146049304</v>
      </c>
      <c r="O668">
        <v>59.707463432929103</v>
      </c>
      <c r="P668">
        <v>25.336884989031599</v>
      </c>
      <c r="Q668">
        <v>6.9727053578900994E-2</v>
      </c>
    </row>
    <row r="669" spans="1:17" hidden="1" x14ac:dyDescent="0.3">
      <c r="A669" t="s">
        <v>1473</v>
      </c>
      <c r="B669" t="s">
        <v>1474</v>
      </c>
      <c r="C669" t="s">
        <v>3119</v>
      </c>
      <c r="D669" t="s">
        <v>1032</v>
      </c>
      <c r="E669">
        <v>6746.8437323999997</v>
      </c>
      <c r="F669">
        <v>131</v>
      </c>
      <c r="G669">
        <v>-7.9437068153989996</v>
      </c>
      <c r="H669">
        <v>6.5445999013516003</v>
      </c>
      <c r="I669">
        <v>-1.29976803560293</v>
      </c>
      <c r="J669">
        <v>0.77679144339578199</v>
      </c>
      <c r="K669">
        <v>124.25804268591099</v>
      </c>
      <c r="M669">
        <v>1.05563603616817</v>
      </c>
      <c r="N669">
        <v>1.125</v>
      </c>
      <c r="O669">
        <v>1.0381679389313001</v>
      </c>
      <c r="P669">
        <v>10.548523206751</v>
      </c>
    </row>
    <row r="670" spans="1:17" hidden="1" x14ac:dyDescent="0.3">
      <c r="A670" t="s">
        <v>1475</v>
      </c>
      <c r="B670" t="s">
        <v>1476</v>
      </c>
      <c r="C670" t="s">
        <v>3119</v>
      </c>
      <c r="D670" t="s">
        <v>64</v>
      </c>
      <c r="E670">
        <v>6696.5220074199997</v>
      </c>
      <c r="F670">
        <v>12.47</v>
      </c>
      <c r="G670">
        <v>16.376404648875798</v>
      </c>
      <c r="H670">
        <v>-10.8698750838174</v>
      </c>
      <c r="I670">
        <v>-8.8146206971998797</v>
      </c>
      <c r="J670">
        <v>-0.89113880679374602</v>
      </c>
      <c r="K670">
        <v>14.509325477162401</v>
      </c>
      <c r="L670">
        <v>13.5651834640034</v>
      </c>
      <c r="M670">
        <v>29.5878719701862</v>
      </c>
      <c r="N670">
        <v>0.61436634232842002</v>
      </c>
      <c r="O670">
        <v>69.206094627105003</v>
      </c>
      <c r="P670">
        <v>57.848101265822699</v>
      </c>
      <c r="Q670">
        <v>0.11042997795058999</v>
      </c>
    </row>
    <row r="671" spans="1:17" x14ac:dyDescent="0.3">
      <c r="A671" t="s">
        <v>1477</v>
      </c>
      <c r="B671" t="s">
        <v>1478</v>
      </c>
      <c r="C671" t="s">
        <v>3112</v>
      </c>
      <c r="D671" t="s">
        <v>1479</v>
      </c>
      <c r="E671">
        <v>6690.5414116800002</v>
      </c>
      <c r="F671">
        <v>250.95</v>
      </c>
      <c r="G671">
        <v>-41.433266941166998</v>
      </c>
      <c r="H671">
        <v>-2.3743711508811298</v>
      </c>
      <c r="I671">
        <v>-20.835400563238601</v>
      </c>
      <c r="J671">
        <v>-1.21097614070209</v>
      </c>
      <c r="K671">
        <v>270.02264009042699</v>
      </c>
      <c r="L671">
        <v>279.08714995780599</v>
      </c>
      <c r="M671">
        <v>21.193054738956</v>
      </c>
      <c r="N671">
        <v>0.89859841892182601</v>
      </c>
      <c r="O671">
        <v>39.390316796174503</v>
      </c>
      <c r="P671">
        <v>0.78313253012047801</v>
      </c>
      <c r="Q671">
        <v>8.0199494726460999E-2</v>
      </c>
    </row>
    <row r="672" spans="1:17" x14ac:dyDescent="0.3">
      <c r="A672" t="s">
        <v>1480</v>
      </c>
      <c r="B672" t="s">
        <v>1481</v>
      </c>
      <c r="C672" t="s">
        <v>3118</v>
      </c>
      <c r="D672" t="s">
        <v>421</v>
      </c>
      <c r="E672">
        <v>6676.5505676399998</v>
      </c>
      <c r="F672">
        <v>1481.1</v>
      </c>
      <c r="G672">
        <v>46.395652408741803</v>
      </c>
      <c r="H672">
        <v>5.5295301234500203</v>
      </c>
      <c r="I672">
        <v>15.5788920102797</v>
      </c>
      <c r="J672">
        <v>-0.45018224081475</v>
      </c>
      <c r="K672">
        <v>1550.51781176862</v>
      </c>
      <c r="L672">
        <v>1436.38906263792</v>
      </c>
      <c r="M672">
        <v>34.462639833353002</v>
      </c>
      <c r="N672">
        <v>1.3584138605565499</v>
      </c>
      <c r="O672">
        <v>30.024981432718899</v>
      </c>
      <c r="P672">
        <v>69.268571428571406</v>
      </c>
      <c r="Q672">
        <v>7.8095936553629994E-2</v>
      </c>
    </row>
    <row r="673" spans="1:17" hidden="1" x14ac:dyDescent="0.3">
      <c r="A673" t="s">
        <v>1482</v>
      </c>
      <c r="B673" t="s">
        <v>1483</v>
      </c>
      <c r="C673" t="s">
        <v>3119</v>
      </c>
      <c r="D673" t="s">
        <v>411</v>
      </c>
      <c r="E673">
        <v>6652.7554565099999</v>
      </c>
      <c r="F673">
        <v>301.45</v>
      </c>
      <c r="G673">
        <v>74.057920651230106</v>
      </c>
      <c r="H673">
        <v>-6.2001677758581097</v>
      </c>
      <c r="I673">
        <v>17.178125250970201</v>
      </c>
      <c r="J673">
        <v>2.6365676119277</v>
      </c>
      <c r="K673">
        <v>333.19019907076802</v>
      </c>
      <c r="L673">
        <v>282.18165693151502</v>
      </c>
      <c r="M673">
        <v>29.456504012613902</v>
      </c>
      <c r="N673">
        <v>0.46050130632602998</v>
      </c>
      <c r="O673">
        <v>43.6390777906783</v>
      </c>
      <c r="P673">
        <v>111.395511921458</v>
      </c>
      <c r="Q673">
        <v>0.146810066049299</v>
      </c>
    </row>
    <row r="674" spans="1:17" x14ac:dyDescent="0.3">
      <c r="A674" t="s">
        <v>1484</v>
      </c>
      <c r="B674" t="s">
        <v>1485</v>
      </c>
      <c r="C674" t="s">
        <v>3111</v>
      </c>
      <c r="D674" t="s">
        <v>69</v>
      </c>
      <c r="E674">
        <v>6636.7234802000003</v>
      </c>
      <c r="F674">
        <v>323.95</v>
      </c>
      <c r="G674">
        <v>26.941150367122098</v>
      </c>
      <c r="H674">
        <v>7.7832193736667401</v>
      </c>
      <c r="I674">
        <v>51.208298407991698</v>
      </c>
      <c r="J674">
        <v>1.05877422760476</v>
      </c>
      <c r="K674">
        <v>323.70936024058199</v>
      </c>
      <c r="L674">
        <v>281.26363872876601</v>
      </c>
      <c r="M674">
        <v>29.442385981277301</v>
      </c>
      <c r="N674">
        <v>0.30352510377125003</v>
      </c>
      <c r="O674">
        <v>16.9933631733292</v>
      </c>
      <c r="P674">
        <v>77.994505494505404</v>
      </c>
      <c r="Q674">
        <v>7.767980846434E-2</v>
      </c>
    </row>
    <row r="675" spans="1:17" hidden="1" x14ac:dyDescent="0.3">
      <c r="A675" t="s">
        <v>1486</v>
      </c>
      <c r="B675" t="s">
        <v>1487</v>
      </c>
      <c r="C675" t="s">
        <v>3119</v>
      </c>
      <c r="D675" t="s">
        <v>1316</v>
      </c>
      <c r="E675">
        <v>6636.6662775300001</v>
      </c>
      <c r="F675">
        <v>1429.55</v>
      </c>
      <c r="G675">
        <v>-8.8252161332634405</v>
      </c>
      <c r="H675">
        <v>5.9467517350378403</v>
      </c>
      <c r="I675">
        <v>1.1891003048803199</v>
      </c>
      <c r="J675">
        <v>0.77679144339578199</v>
      </c>
      <c r="K675">
        <v>1420.5197954504999</v>
      </c>
      <c r="L675">
        <v>1383.70236632358</v>
      </c>
      <c r="M675">
        <v>77.088001342421407</v>
      </c>
      <c r="N675">
        <v>1.10837134916889</v>
      </c>
      <c r="O675">
        <v>2.8085761253541399</v>
      </c>
      <c r="P675">
        <v>12.6028907880745</v>
      </c>
      <c r="Q675">
        <v>-5.5078309021881003E-2</v>
      </c>
    </row>
    <row r="676" spans="1:17" x14ac:dyDescent="0.3">
      <c r="A676" t="s">
        <v>1488</v>
      </c>
      <c r="B676" t="s">
        <v>1489</v>
      </c>
      <c r="C676" t="s">
        <v>3106</v>
      </c>
      <c r="D676" t="s">
        <v>223</v>
      </c>
      <c r="E676">
        <v>6630.9457925099996</v>
      </c>
      <c r="F676">
        <v>343.85</v>
      </c>
      <c r="G676">
        <v>4.6006475882740396</v>
      </c>
      <c r="H676">
        <v>19.651838746295301</v>
      </c>
      <c r="I676">
        <v>40.046410923862098</v>
      </c>
      <c r="J676">
        <v>4.0971039433957799</v>
      </c>
      <c r="K676">
        <v>305.27032842580599</v>
      </c>
      <c r="L676">
        <v>263.04396532240901</v>
      </c>
      <c r="M676">
        <v>63.272744803545301</v>
      </c>
      <c r="N676">
        <v>0.76922784205854899</v>
      </c>
      <c r="O676">
        <v>6.0055256652609996</v>
      </c>
      <c r="P676">
        <v>88.876682230156504</v>
      </c>
      <c r="Q676">
        <v>0.14679389262447201</v>
      </c>
    </row>
    <row r="677" spans="1:17" x14ac:dyDescent="0.3">
      <c r="A677" t="s">
        <v>1490</v>
      </c>
      <c r="B677" t="s">
        <v>1491</v>
      </c>
      <c r="C677" t="s">
        <v>3107</v>
      </c>
      <c r="D677" t="s">
        <v>48</v>
      </c>
      <c r="E677">
        <v>6626.4380896599996</v>
      </c>
      <c r="F677">
        <v>178.04</v>
      </c>
      <c r="G677">
        <v>4.9687392677913701E-2</v>
      </c>
      <c r="H677">
        <v>0.25218962878697498</v>
      </c>
      <c r="I677">
        <v>-12.5977496899113</v>
      </c>
      <c r="J677">
        <v>4.4047787742336597</v>
      </c>
      <c r="K677">
        <v>187.00276674002399</v>
      </c>
      <c r="L677">
        <v>189.10037248854101</v>
      </c>
      <c r="M677">
        <v>41.300378481290799</v>
      </c>
      <c r="N677">
        <v>0.75995485614802605</v>
      </c>
      <c r="O677">
        <v>40.024713547517401</v>
      </c>
      <c r="P677">
        <v>17.7513227513227</v>
      </c>
      <c r="Q677">
        <v>6.9455448388133001E-2</v>
      </c>
    </row>
    <row r="678" spans="1:17" hidden="1" x14ac:dyDescent="0.3">
      <c r="A678" t="s">
        <v>1492</v>
      </c>
      <c r="B678" t="s">
        <v>1493</v>
      </c>
      <c r="C678" t="s">
        <v>3119</v>
      </c>
      <c r="D678" t="s">
        <v>105</v>
      </c>
      <c r="E678">
        <v>6618.7903360949904</v>
      </c>
      <c r="F678">
        <v>601.65</v>
      </c>
      <c r="G678">
        <v>-23.702575418602301</v>
      </c>
      <c r="H678">
        <v>-10.4894476782239</v>
      </c>
      <c r="I678">
        <v>-25.283267970481798</v>
      </c>
      <c r="J678">
        <v>-1.03952380575528</v>
      </c>
      <c r="K678">
        <v>711.51733585956697</v>
      </c>
      <c r="L678">
        <v>742.68226105627195</v>
      </c>
      <c r="M678">
        <v>22.917370214024199</v>
      </c>
      <c r="N678">
        <v>0.44260552402704301</v>
      </c>
      <c r="O678">
        <v>56.802127482755701</v>
      </c>
      <c r="P678">
        <v>0.44240400667778701</v>
      </c>
      <c r="Q678">
        <v>7.2409268094787996E-2</v>
      </c>
    </row>
    <row r="679" spans="1:17" x14ac:dyDescent="0.3">
      <c r="A679" t="s">
        <v>1494</v>
      </c>
      <c r="B679" t="s">
        <v>1495</v>
      </c>
      <c r="C679" t="s">
        <v>3106</v>
      </c>
      <c r="D679" t="s">
        <v>367</v>
      </c>
      <c r="E679">
        <v>6595.4622379800003</v>
      </c>
      <c r="F679">
        <v>288.14999999999998</v>
      </c>
      <c r="G679">
        <v>-35.095984549461903</v>
      </c>
      <c r="H679">
        <v>2.60825322915586</v>
      </c>
      <c r="I679">
        <v>-0.71442355444558503</v>
      </c>
      <c r="J679">
        <v>8.9846227686969602</v>
      </c>
      <c r="K679">
        <v>287.24866415911799</v>
      </c>
      <c r="L679">
        <v>305.05536853095703</v>
      </c>
      <c r="M679">
        <v>61.222629744119203</v>
      </c>
      <c r="N679">
        <v>0.67988023235294703</v>
      </c>
      <c r="O679">
        <v>34.027416276244999</v>
      </c>
      <c r="P679">
        <v>11.621150493898799</v>
      </c>
      <c r="Q679">
        <v>4.2311470961749996E-3</v>
      </c>
    </row>
    <row r="680" spans="1:17" hidden="1" x14ac:dyDescent="0.3">
      <c r="A680" t="s">
        <v>1496</v>
      </c>
      <c r="B680" t="s">
        <v>1497</v>
      </c>
      <c r="C680" t="s">
        <v>3119</v>
      </c>
      <c r="D680" t="s">
        <v>267</v>
      </c>
      <c r="E680">
        <v>6568.7464799999998</v>
      </c>
      <c r="F680">
        <v>2988.75</v>
      </c>
      <c r="G680">
        <v>15.7898959632843</v>
      </c>
      <c r="H680">
        <v>3.53882026233414</v>
      </c>
      <c r="I680">
        <v>-7.1777712430587499</v>
      </c>
      <c r="J680">
        <v>3.2102426409406402</v>
      </c>
      <c r="K680">
        <v>3080.9009671179001</v>
      </c>
      <c r="L680">
        <v>2980.3397534467099</v>
      </c>
      <c r="M680">
        <v>45.283519121053899</v>
      </c>
      <c r="N680">
        <v>0.97761008666867799</v>
      </c>
      <c r="O680">
        <v>30.154746967795798</v>
      </c>
      <c r="P680">
        <v>35.449004101425203</v>
      </c>
      <c r="Q680">
        <v>7.2695336354954995E-2</v>
      </c>
    </row>
    <row r="681" spans="1:17" x14ac:dyDescent="0.3">
      <c r="A681" t="s">
        <v>1498</v>
      </c>
      <c r="B681" t="s">
        <v>1499</v>
      </c>
      <c r="C681" t="s">
        <v>3108</v>
      </c>
      <c r="D681" t="s">
        <v>247</v>
      </c>
      <c r="E681">
        <v>6530.2684410499996</v>
      </c>
      <c r="F681">
        <v>468.5</v>
      </c>
      <c r="G681">
        <v>8.3919458880836793</v>
      </c>
      <c r="H681">
        <v>11.401216398275301</v>
      </c>
      <c r="I681">
        <v>27.131080708290899</v>
      </c>
      <c r="J681">
        <v>2.0988547290481399</v>
      </c>
      <c r="K681">
        <v>437.88099166278698</v>
      </c>
      <c r="L681">
        <v>392.44713262963597</v>
      </c>
      <c r="M681">
        <v>60.851898430224701</v>
      </c>
      <c r="N681">
        <v>0.64556356736375897</v>
      </c>
      <c r="O681">
        <v>10.8858057630736</v>
      </c>
      <c r="P681">
        <v>49.203821656050899</v>
      </c>
      <c r="Q681">
        <v>7.0652962269583994E-2</v>
      </c>
    </row>
    <row r="682" spans="1:17" hidden="1" x14ac:dyDescent="0.3">
      <c r="A682" t="s">
        <v>1500</v>
      </c>
      <c r="B682" t="s">
        <v>1501</v>
      </c>
      <c r="C682" t="s">
        <v>3119</v>
      </c>
      <c r="D682" t="s">
        <v>1502</v>
      </c>
      <c r="E682">
        <v>6523.4888708849903</v>
      </c>
      <c r="F682">
        <v>511.35</v>
      </c>
      <c r="G682">
        <v>-34.706629046134303</v>
      </c>
      <c r="H682">
        <v>1.18496047378906</v>
      </c>
      <c r="I682">
        <v>-16.008556596014198</v>
      </c>
      <c r="J682">
        <v>-1.1508962903723201</v>
      </c>
      <c r="K682">
        <v>532.40798407444697</v>
      </c>
      <c r="L682">
        <v>538.44143123732499</v>
      </c>
      <c r="M682">
        <v>33.941810848686501</v>
      </c>
      <c r="N682">
        <v>0.46619398994956501</v>
      </c>
      <c r="O682">
        <v>29.461230077246501</v>
      </c>
      <c r="P682">
        <v>18.642691415313202</v>
      </c>
      <c r="Q682">
        <v>4.5005134421266003E-2</v>
      </c>
    </row>
    <row r="683" spans="1:17" x14ac:dyDescent="0.3">
      <c r="A683" t="s">
        <v>1503</v>
      </c>
      <c r="B683" t="s">
        <v>1504</v>
      </c>
      <c r="C683" t="s">
        <v>3111</v>
      </c>
      <c r="D683" t="s">
        <v>416</v>
      </c>
      <c r="E683">
        <v>6518.966304392</v>
      </c>
      <c r="F683">
        <v>209.84</v>
      </c>
      <c r="G683">
        <v>59.822000503798101</v>
      </c>
      <c r="H683">
        <v>4.2218318472260004</v>
      </c>
      <c r="I683">
        <v>13.096398515162001</v>
      </c>
      <c r="J683">
        <v>1.1618567582719701</v>
      </c>
      <c r="K683">
        <v>211.27404727494701</v>
      </c>
      <c r="L683">
        <v>191.04114393061801</v>
      </c>
      <c r="M683">
        <v>53.707177990499602</v>
      </c>
      <c r="N683">
        <v>0.97611080721576904</v>
      </c>
      <c r="O683">
        <v>9.4452916507815399</v>
      </c>
      <c r="P683">
        <v>83.908851884312</v>
      </c>
      <c r="Q683">
        <v>0.14761827797046301</v>
      </c>
    </row>
    <row r="684" spans="1:17" x14ac:dyDescent="0.3">
      <c r="A684" t="s">
        <v>1505</v>
      </c>
      <c r="B684" t="s">
        <v>1506</v>
      </c>
      <c r="C684" t="s">
        <v>3107</v>
      </c>
      <c r="D684" t="s">
        <v>48</v>
      </c>
      <c r="E684">
        <v>6502.9533218050001</v>
      </c>
      <c r="F684">
        <v>231.65</v>
      </c>
      <c r="G684">
        <v>43.761551453711697</v>
      </c>
      <c r="H684">
        <v>-0.247905346209815</v>
      </c>
      <c r="I684">
        <v>23.952185627299801</v>
      </c>
      <c r="J684">
        <v>-0.32122789863723999</v>
      </c>
      <c r="K684">
        <v>236.705314928647</v>
      </c>
      <c r="L684">
        <v>210.69527750499901</v>
      </c>
      <c r="M684">
        <v>46.553969230015298</v>
      </c>
      <c r="N684">
        <v>1.0045053060084399</v>
      </c>
      <c r="O684">
        <v>22.918195553636899</v>
      </c>
      <c r="P684">
        <v>77.034772640427903</v>
      </c>
      <c r="Q684">
        <v>9.2089064582366001E-2</v>
      </c>
    </row>
    <row r="685" spans="1:17" hidden="1" x14ac:dyDescent="0.3">
      <c r="A685" t="s">
        <v>1507</v>
      </c>
      <c r="B685" t="s">
        <v>1508</v>
      </c>
      <c r="C685" t="s">
        <v>3119</v>
      </c>
      <c r="D685" t="s">
        <v>1316</v>
      </c>
      <c r="E685">
        <v>6496.9056107910001</v>
      </c>
      <c r="F685">
        <v>1206.4000000000001</v>
      </c>
      <c r="G685">
        <v>-7.72949625799607</v>
      </c>
      <c r="H685">
        <v>6.3160898153118401</v>
      </c>
      <c r="I685">
        <v>1.51687248043612</v>
      </c>
      <c r="J685">
        <v>1.0443399677244201</v>
      </c>
      <c r="K685">
        <v>1195.9209867515201</v>
      </c>
      <c r="L685">
        <v>1161.62297216825</v>
      </c>
      <c r="M685">
        <v>63.340787818078198</v>
      </c>
      <c r="N685">
        <v>1.6059671992817299</v>
      </c>
      <c r="O685">
        <v>9.8624005305039795</v>
      </c>
      <c r="P685">
        <v>11.118275014046301</v>
      </c>
    </row>
    <row r="686" spans="1:17" hidden="1" x14ac:dyDescent="0.3">
      <c r="A686" t="s">
        <v>1509</v>
      </c>
      <c r="B686" t="s">
        <v>1510</v>
      </c>
      <c r="C686" t="s">
        <v>3119</v>
      </c>
      <c r="D686" t="s">
        <v>114</v>
      </c>
      <c r="E686">
        <v>6467.32637712</v>
      </c>
      <c r="F686">
        <v>413.1</v>
      </c>
      <c r="G686">
        <v>-1.7179561140668601E-2</v>
      </c>
      <c r="H686">
        <v>2.4548967832374</v>
      </c>
      <c r="I686">
        <v>14.2671427322006</v>
      </c>
      <c r="J686">
        <v>1.6182548580299201</v>
      </c>
      <c r="K686">
        <v>408.546556954251</v>
      </c>
      <c r="M686">
        <v>50.702261030691602</v>
      </c>
      <c r="N686">
        <v>0.635317291587154</v>
      </c>
      <c r="O686">
        <v>13.447107237956899</v>
      </c>
      <c r="P686">
        <v>27.068594278683399</v>
      </c>
    </row>
    <row r="687" spans="1:17" x14ac:dyDescent="0.3">
      <c r="A687" t="s">
        <v>1511</v>
      </c>
      <c r="B687" t="s">
        <v>1512</v>
      </c>
      <c r="C687" t="s">
        <v>3118</v>
      </c>
      <c r="D687" t="s">
        <v>490</v>
      </c>
      <c r="E687">
        <v>6429.8164450000004</v>
      </c>
      <c r="F687">
        <v>1984.45</v>
      </c>
      <c r="G687">
        <v>-19.727164102555001</v>
      </c>
      <c r="H687">
        <v>-2.7693479916847599</v>
      </c>
      <c r="I687">
        <v>-15.964023492237001</v>
      </c>
      <c r="J687">
        <v>0.55679144339577702</v>
      </c>
      <c r="K687">
        <v>2139.66937788937</v>
      </c>
      <c r="L687">
        <v>2221.05581172457</v>
      </c>
      <c r="M687">
        <v>33.198323296736298</v>
      </c>
      <c r="N687">
        <v>0.59416852565010203</v>
      </c>
      <c r="O687">
        <v>37.821562649600601</v>
      </c>
      <c r="P687">
        <v>1.76405733186328</v>
      </c>
      <c r="Q687">
        <v>-8.1852877517968006E-2</v>
      </c>
    </row>
    <row r="688" spans="1:17" x14ac:dyDescent="0.3">
      <c r="A688" t="s">
        <v>1513</v>
      </c>
      <c r="B688" t="s">
        <v>1514</v>
      </c>
      <c r="C688" t="s">
        <v>568</v>
      </c>
      <c r="D688" t="s">
        <v>438</v>
      </c>
      <c r="E688">
        <v>6407.3255609549997</v>
      </c>
      <c r="F688">
        <v>896.55</v>
      </c>
      <c r="G688">
        <v>-21.729200081832499</v>
      </c>
      <c r="H688">
        <v>2.3878801842870598</v>
      </c>
      <c r="I688">
        <v>3.3242085049924199</v>
      </c>
      <c r="J688">
        <v>6.0009864479097699</v>
      </c>
      <c r="K688">
        <v>893.54725383982895</v>
      </c>
      <c r="L688">
        <v>868.69971327562405</v>
      </c>
      <c r="M688">
        <v>62.591260639435099</v>
      </c>
      <c r="N688">
        <v>0.99481066901709303</v>
      </c>
      <c r="O688">
        <v>25.815626568512599</v>
      </c>
      <c r="P688">
        <v>30.559196155526401</v>
      </c>
      <c r="Q688">
        <v>0.12077761677179</v>
      </c>
    </row>
    <row r="689" spans="1:17" hidden="1" x14ac:dyDescent="0.3">
      <c r="A689" t="s">
        <v>1515</v>
      </c>
      <c r="B689" t="s">
        <v>1516</v>
      </c>
      <c r="C689" t="s">
        <v>3119</v>
      </c>
      <c r="D689" t="s">
        <v>303</v>
      </c>
      <c r="E689">
        <v>6392.8634021300004</v>
      </c>
      <c r="F689">
        <v>531.35</v>
      </c>
      <c r="G689">
        <v>88.208344131097604</v>
      </c>
      <c r="H689">
        <v>-2.0375391511297298</v>
      </c>
      <c r="I689">
        <v>63.526530729537797</v>
      </c>
      <c r="J689">
        <v>2.1658133803629198</v>
      </c>
      <c r="K689">
        <v>508.95702371540602</v>
      </c>
      <c r="L689">
        <v>398.22743166890501</v>
      </c>
      <c r="M689">
        <v>44.559000103084699</v>
      </c>
      <c r="N689">
        <v>0.53556099249336897</v>
      </c>
      <c r="O689">
        <v>16.476898466171001</v>
      </c>
      <c r="P689">
        <v>156.54706381648899</v>
      </c>
      <c r="Q689">
        <v>0.190622327409702</v>
      </c>
    </row>
    <row r="690" spans="1:17" hidden="1" x14ac:dyDescent="0.3">
      <c r="A690" t="s">
        <v>1517</v>
      </c>
      <c r="B690" t="s">
        <v>1518</v>
      </c>
      <c r="C690" t="s">
        <v>3119</v>
      </c>
      <c r="D690" t="s">
        <v>48</v>
      </c>
      <c r="E690">
        <v>6376.9278168000001</v>
      </c>
      <c r="F690">
        <v>590.4</v>
      </c>
      <c r="G690">
        <v>538.33690659728097</v>
      </c>
      <c r="H690">
        <v>15.785990481032099</v>
      </c>
      <c r="I690">
        <v>58.167537956942297</v>
      </c>
      <c r="J690">
        <v>15.0244244979044</v>
      </c>
      <c r="K690">
        <v>571.48412194077298</v>
      </c>
      <c r="L690">
        <v>436.26191315096997</v>
      </c>
      <c r="M690">
        <v>54.123754939679401</v>
      </c>
      <c r="N690">
        <v>1.59189567841362</v>
      </c>
      <c r="O690">
        <v>27.706639566395602</v>
      </c>
      <c r="P690">
        <v>697.730036481556</v>
      </c>
    </row>
    <row r="691" spans="1:17" hidden="1" x14ac:dyDescent="0.3">
      <c r="A691" t="s">
        <v>1519</v>
      </c>
      <c r="B691" t="s">
        <v>1520</v>
      </c>
      <c r="C691" t="s">
        <v>3119</v>
      </c>
      <c r="D691" t="s">
        <v>48</v>
      </c>
      <c r="E691">
        <v>6347.84</v>
      </c>
      <c r="F691">
        <v>86</v>
      </c>
      <c r="G691">
        <v>-25.554622149274401</v>
      </c>
      <c r="H691">
        <v>1.3309246876763901</v>
      </c>
      <c r="I691">
        <v>-10.1652571660377</v>
      </c>
      <c r="K691">
        <v>89.699632960748403</v>
      </c>
      <c r="L691">
        <v>91.3219367587932</v>
      </c>
      <c r="M691">
        <v>53.081674366169402</v>
      </c>
      <c r="N691">
        <v>20.1315789473684</v>
      </c>
      <c r="O691">
        <v>14.5348837209302</v>
      </c>
      <c r="P691">
        <v>1.1764705882352899</v>
      </c>
    </row>
    <row r="692" spans="1:17" x14ac:dyDescent="0.3">
      <c r="A692" t="s">
        <v>1521</v>
      </c>
      <c r="B692" t="s">
        <v>1522</v>
      </c>
      <c r="C692" t="s">
        <v>3107</v>
      </c>
      <c r="D692" t="s">
        <v>48</v>
      </c>
      <c r="E692">
        <v>6329.6545444000003</v>
      </c>
      <c r="F692">
        <v>944.9</v>
      </c>
      <c r="G692">
        <v>1.7543268189762899</v>
      </c>
      <c r="H692">
        <v>-12.2953293346593</v>
      </c>
      <c r="I692">
        <v>-26.697263963941602</v>
      </c>
      <c r="J692">
        <v>-4.24912808264716</v>
      </c>
      <c r="K692">
        <v>1095.01061757659</v>
      </c>
      <c r="L692">
        <v>1105.3306485206499</v>
      </c>
      <c r="M692">
        <v>14.8634433121473</v>
      </c>
      <c r="N692">
        <v>0.56612371659618499</v>
      </c>
      <c r="O692">
        <v>63.239496242988601</v>
      </c>
      <c r="P692">
        <v>26.3573147900508</v>
      </c>
      <c r="Q692">
        <v>9.2295818173238994E-2</v>
      </c>
    </row>
    <row r="693" spans="1:17" x14ac:dyDescent="0.3">
      <c r="A693" t="s">
        <v>1523</v>
      </c>
      <c r="B693" t="s">
        <v>1524</v>
      </c>
      <c r="C693" t="s">
        <v>568</v>
      </c>
      <c r="D693" t="s">
        <v>568</v>
      </c>
      <c r="E693">
        <v>6329.426426</v>
      </c>
      <c r="F693">
        <v>315.64999999999998</v>
      </c>
      <c r="G693">
        <v>-23.009679020054499</v>
      </c>
      <c r="H693">
        <v>13.3394716962234</v>
      </c>
      <c r="I693">
        <v>-12.691205688678799</v>
      </c>
      <c r="J693">
        <v>17.7105893528034</v>
      </c>
      <c r="K693">
        <v>317.21511169191098</v>
      </c>
      <c r="L693">
        <v>336.83474875676501</v>
      </c>
      <c r="M693">
        <v>58.112725439869699</v>
      </c>
      <c r="N693">
        <v>2.1001887444224101</v>
      </c>
      <c r="O693">
        <v>38.428639315697701</v>
      </c>
      <c r="P693">
        <v>17.889822595704899</v>
      </c>
      <c r="Q693">
        <v>5.5977687247854999E-2</v>
      </c>
    </row>
    <row r="694" spans="1:17" x14ac:dyDescent="0.3">
      <c r="A694" t="s">
        <v>1525</v>
      </c>
      <c r="B694" t="s">
        <v>1526</v>
      </c>
      <c r="C694" t="s">
        <v>3104</v>
      </c>
      <c r="D694" t="s">
        <v>24</v>
      </c>
      <c r="E694">
        <v>6323.9648794280001</v>
      </c>
      <c r="F694">
        <v>33.590000000000003</v>
      </c>
      <c r="G694">
        <v>-57.559693624163899</v>
      </c>
      <c r="H694">
        <v>-8.7321391397040404</v>
      </c>
      <c r="I694">
        <v>-40.0862805710806</v>
      </c>
      <c r="J694">
        <v>-1.06423719482746</v>
      </c>
      <c r="K694">
        <v>38.826290634462602</v>
      </c>
      <c r="L694">
        <v>44.2776114710814</v>
      </c>
      <c r="M694">
        <v>14.344886745394399</v>
      </c>
      <c r="N694">
        <v>0.81228821518141203</v>
      </c>
      <c r="O694">
        <v>87.555820184578707</v>
      </c>
      <c r="P694">
        <v>0.47861202512713402</v>
      </c>
      <c r="Q694">
        <v>5.8484626434323998E-2</v>
      </c>
    </row>
    <row r="695" spans="1:17" x14ac:dyDescent="0.3">
      <c r="A695" t="s">
        <v>1527</v>
      </c>
      <c r="B695" t="s">
        <v>1528</v>
      </c>
      <c r="C695" t="s">
        <v>3118</v>
      </c>
      <c r="D695" t="s">
        <v>166</v>
      </c>
      <c r="E695">
        <v>6323.5631512500004</v>
      </c>
      <c r="F695">
        <v>913.45</v>
      </c>
      <c r="G695">
        <v>86.005654345090306</v>
      </c>
      <c r="H695">
        <v>-3.5136161655412499</v>
      </c>
      <c r="I695">
        <v>5.6927677983787497</v>
      </c>
      <c r="J695">
        <v>2.87651473567509</v>
      </c>
      <c r="K695">
        <v>995.60532899151406</v>
      </c>
      <c r="L695">
        <v>859.28882180871994</v>
      </c>
      <c r="M695">
        <v>34.502239026181499</v>
      </c>
      <c r="N695">
        <v>0.48208778875932601</v>
      </c>
      <c r="O695">
        <v>35.141496524166598</v>
      </c>
      <c r="P695">
        <v>103.62238074008</v>
      </c>
      <c r="Q695">
        <v>4.627446331434E-2</v>
      </c>
    </row>
    <row r="696" spans="1:17" x14ac:dyDescent="0.3">
      <c r="A696" t="s">
        <v>1529</v>
      </c>
      <c r="B696" t="s">
        <v>1530</v>
      </c>
      <c r="C696" t="s">
        <v>3112</v>
      </c>
      <c r="D696" t="s">
        <v>211</v>
      </c>
      <c r="E696">
        <v>6296.4183044199999</v>
      </c>
      <c r="F696">
        <v>1553.95</v>
      </c>
      <c r="G696">
        <v>36.242852994980701</v>
      </c>
      <c r="H696">
        <v>-24.6695957390735</v>
      </c>
      <c r="I696">
        <v>6.4251885800650097</v>
      </c>
      <c r="J696">
        <v>0.27742355464735602</v>
      </c>
      <c r="K696">
        <v>1779.3221558687901</v>
      </c>
      <c r="L696">
        <v>1621.27018078213</v>
      </c>
      <c r="M696">
        <v>32.705046468433899</v>
      </c>
      <c r="N696">
        <v>0.69608749193021502</v>
      </c>
      <c r="O696">
        <v>51.864603108208101</v>
      </c>
      <c r="P696">
        <v>73.5093791871371</v>
      </c>
      <c r="Q696">
        <v>1.8930322702495998E-2</v>
      </c>
    </row>
    <row r="697" spans="1:17" hidden="1" x14ac:dyDescent="0.3">
      <c r="A697" t="s">
        <v>1531</v>
      </c>
      <c r="B697" t="s">
        <v>1532</v>
      </c>
      <c r="C697" t="s">
        <v>3119</v>
      </c>
      <c r="E697">
        <v>6266.1528877000001</v>
      </c>
      <c r="F697">
        <v>113</v>
      </c>
      <c r="G697">
        <v>-19.766870863626899</v>
      </c>
      <c r="I697">
        <v>-5.38264847038554</v>
      </c>
      <c r="M697">
        <v>50</v>
      </c>
      <c r="N697">
        <v>1</v>
      </c>
      <c r="O697">
        <v>1.76991150442478</v>
      </c>
      <c r="P697">
        <v>0</v>
      </c>
    </row>
    <row r="698" spans="1:17" x14ac:dyDescent="0.3">
      <c r="A698" t="s">
        <v>1533</v>
      </c>
      <c r="B698" t="s">
        <v>1534</v>
      </c>
      <c r="C698" t="s">
        <v>3107</v>
      </c>
      <c r="D698" t="s">
        <v>48</v>
      </c>
      <c r="E698">
        <v>6241.9171119900002</v>
      </c>
      <c r="F698">
        <v>426.9</v>
      </c>
      <c r="G698">
        <v>-14.888301973685</v>
      </c>
      <c r="H698">
        <v>-7.2081391137562196</v>
      </c>
      <c r="I698">
        <v>-5.8652312742653301</v>
      </c>
      <c r="J698">
        <v>-9.47988312623621</v>
      </c>
      <c r="K698">
        <v>494.86854610784098</v>
      </c>
      <c r="L698">
        <v>473.09393119826302</v>
      </c>
      <c r="M698">
        <v>22.240393974415099</v>
      </c>
      <c r="N698">
        <v>0.66137656435417302</v>
      </c>
      <c r="O698">
        <v>37.737174982431497</v>
      </c>
      <c r="P698">
        <v>25.1355708632566</v>
      </c>
      <c r="Q698">
        <v>-2.6555293384346E-2</v>
      </c>
    </row>
    <row r="699" spans="1:17" x14ac:dyDescent="0.3">
      <c r="A699" t="s">
        <v>1535</v>
      </c>
      <c r="B699" t="s">
        <v>1536</v>
      </c>
      <c r="C699" t="s">
        <v>568</v>
      </c>
      <c r="D699" t="s">
        <v>568</v>
      </c>
      <c r="E699">
        <v>6229.7992647000001</v>
      </c>
      <c r="F699">
        <v>314.55</v>
      </c>
      <c r="G699">
        <v>-1.4498076217946301</v>
      </c>
      <c r="H699">
        <v>-12.8143744576227</v>
      </c>
      <c r="I699">
        <v>-24.060975341105699</v>
      </c>
      <c r="J699">
        <v>-4.4753720898778697</v>
      </c>
      <c r="K699">
        <v>368.78517260572301</v>
      </c>
      <c r="L699">
        <v>356.917212614508</v>
      </c>
      <c r="M699">
        <v>26.292260968970499</v>
      </c>
      <c r="N699">
        <v>1.0177924018148701</v>
      </c>
      <c r="O699">
        <v>43.268160864727299</v>
      </c>
      <c r="P699">
        <v>23.135642982971198</v>
      </c>
      <c r="Q699">
        <v>1.8618278633431001E-2</v>
      </c>
    </row>
    <row r="700" spans="1:17" hidden="1" x14ac:dyDescent="0.3">
      <c r="A700" t="s">
        <v>1537</v>
      </c>
      <c r="B700" t="s">
        <v>1538</v>
      </c>
      <c r="C700" t="s">
        <v>3119</v>
      </c>
      <c r="D700" t="s">
        <v>367</v>
      </c>
      <c r="E700">
        <v>6218.8628722499998</v>
      </c>
      <c r="F700">
        <v>1043.45</v>
      </c>
      <c r="G700">
        <v>121.595733270027</v>
      </c>
      <c r="H700">
        <v>14.898472890247501</v>
      </c>
      <c r="I700">
        <v>81.152373224469599</v>
      </c>
      <c r="J700">
        <v>4.0121149757490198</v>
      </c>
      <c r="K700">
        <v>926.71289931005799</v>
      </c>
      <c r="L700">
        <v>712.784903783863</v>
      </c>
      <c r="M700">
        <v>59.126740511745602</v>
      </c>
      <c r="N700">
        <v>0.87668052680239705</v>
      </c>
      <c r="O700">
        <v>8.5821074320762794</v>
      </c>
      <c r="P700">
        <v>246.02885093682599</v>
      </c>
      <c r="Q700">
        <v>0.18807791910284599</v>
      </c>
    </row>
    <row r="701" spans="1:17" x14ac:dyDescent="0.3">
      <c r="A701" t="s">
        <v>1539</v>
      </c>
      <c r="B701" t="s">
        <v>1540</v>
      </c>
      <c r="C701" t="s">
        <v>3113</v>
      </c>
      <c r="D701" t="s">
        <v>114</v>
      </c>
      <c r="E701">
        <v>6185.3764870799996</v>
      </c>
      <c r="F701">
        <v>569.1</v>
      </c>
      <c r="G701">
        <v>-3.6472761538971299</v>
      </c>
      <c r="H701">
        <v>-10.457867883512201</v>
      </c>
      <c r="I701">
        <v>-5.5481978597863204</v>
      </c>
      <c r="J701">
        <v>-13.7917441467508</v>
      </c>
      <c r="K701">
        <v>654.717407404102</v>
      </c>
      <c r="L701">
        <v>622.64516788475498</v>
      </c>
      <c r="M701">
        <v>24.597861573714798</v>
      </c>
      <c r="N701">
        <v>1.2727549923810799</v>
      </c>
      <c r="O701">
        <v>47.8914074855034</v>
      </c>
      <c r="P701">
        <v>21.719602181584801</v>
      </c>
      <c r="Q701">
        <v>7.2148064472551995E-2</v>
      </c>
    </row>
    <row r="702" spans="1:17" x14ac:dyDescent="0.3">
      <c r="A702" t="s">
        <v>1541</v>
      </c>
      <c r="B702" t="s">
        <v>1542</v>
      </c>
      <c r="C702" t="s">
        <v>3108</v>
      </c>
      <c r="D702" t="s">
        <v>51</v>
      </c>
      <c r="E702">
        <v>6176.6193844039999</v>
      </c>
      <c r="F702">
        <v>190.33</v>
      </c>
      <c r="G702">
        <v>-39.8857946553196</v>
      </c>
      <c r="H702">
        <v>-3.9112668125796199</v>
      </c>
      <c r="I702">
        <v>-15.446113030969</v>
      </c>
      <c r="J702">
        <v>-1.01223386354484</v>
      </c>
      <c r="K702">
        <v>210.91394276004601</v>
      </c>
      <c r="L702">
        <v>239.595732998622</v>
      </c>
      <c r="M702">
        <v>22.771691381679599</v>
      </c>
      <c r="N702">
        <v>0.46655723628935802</v>
      </c>
      <c r="O702">
        <v>148.41065517784801</v>
      </c>
      <c r="P702">
        <v>0.30566534914362398</v>
      </c>
      <c r="Q702">
        <v>-2.5576765481632999E-2</v>
      </c>
    </row>
    <row r="703" spans="1:17" x14ac:dyDescent="0.3">
      <c r="A703" t="s">
        <v>1543</v>
      </c>
      <c r="B703" t="s">
        <v>1544</v>
      </c>
      <c r="C703" t="s">
        <v>3109</v>
      </c>
      <c r="D703" t="s">
        <v>211</v>
      </c>
      <c r="E703">
        <v>6153.0446926499999</v>
      </c>
      <c r="F703">
        <v>448.9</v>
      </c>
      <c r="G703">
        <v>3.62091903494112</v>
      </c>
      <c r="H703">
        <v>-3.99906695810472</v>
      </c>
      <c r="I703">
        <v>5.9913580176392198</v>
      </c>
      <c r="J703">
        <v>3.5142027309929298</v>
      </c>
      <c r="K703">
        <v>501.20378273402503</v>
      </c>
      <c r="L703">
        <v>478.63479235877099</v>
      </c>
      <c r="M703">
        <v>28.350913841510501</v>
      </c>
      <c r="N703">
        <v>0.79720764600483296</v>
      </c>
      <c r="O703">
        <v>42.481621742035998</v>
      </c>
      <c r="P703">
        <v>25.531319910514501</v>
      </c>
      <c r="Q703">
        <v>-2.1584739580674001E-2</v>
      </c>
    </row>
    <row r="704" spans="1:17" x14ac:dyDescent="0.3">
      <c r="A704" t="s">
        <v>1545</v>
      </c>
      <c r="B704" t="s">
        <v>1546</v>
      </c>
      <c r="C704" t="s">
        <v>3107</v>
      </c>
      <c r="D704" t="s">
        <v>48</v>
      </c>
      <c r="E704">
        <v>6149.2645714500004</v>
      </c>
      <c r="F704">
        <v>458.35</v>
      </c>
      <c r="G704">
        <v>17.9206504950767</v>
      </c>
      <c r="H704">
        <v>-12.369108053342099</v>
      </c>
      <c r="I704">
        <v>19.984263488334999</v>
      </c>
      <c r="J704">
        <v>1.69048585114567</v>
      </c>
      <c r="K704">
        <v>515.31418362121303</v>
      </c>
      <c r="L704">
        <v>459.797619240085</v>
      </c>
      <c r="M704">
        <v>31.305032802602099</v>
      </c>
      <c r="N704">
        <v>0.59501182524080298</v>
      </c>
      <c r="O704">
        <v>35.0496345587433</v>
      </c>
      <c r="P704">
        <v>62.795240632214501</v>
      </c>
      <c r="Q704">
        <v>0.18225508745184199</v>
      </c>
    </row>
    <row r="705" spans="1:17" x14ac:dyDescent="0.3">
      <c r="A705" t="s">
        <v>1547</v>
      </c>
      <c r="B705" t="s">
        <v>1548</v>
      </c>
      <c r="C705" t="s">
        <v>3116</v>
      </c>
      <c r="D705" t="s">
        <v>276</v>
      </c>
      <c r="E705">
        <v>6142.5139853299997</v>
      </c>
      <c r="F705">
        <v>159.65</v>
      </c>
      <c r="G705">
        <v>-40.778601508063602</v>
      </c>
      <c r="H705">
        <v>-14.1208164005235</v>
      </c>
      <c r="I705">
        <v>-31.534213609225301</v>
      </c>
      <c r="J705">
        <v>4.2906375972419397</v>
      </c>
      <c r="K705">
        <v>196.995743916761</v>
      </c>
      <c r="L705">
        <v>202.413368068095</v>
      </c>
      <c r="M705">
        <v>25.320414861862499</v>
      </c>
      <c r="N705">
        <v>1.4616610125687099</v>
      </c>
      <c r="O705">
        <v>64.108988412151504</v>
      </c>
      <c r="P705">
        <v>3.7564177552479299</v>
      </c>
      <c r="Q705">
        <v>8.0513520113381004E-2</v>
      </c>
    </row>
    <row r="706" spans="1:17" hidden="1" x14ac:dyDescent="0.3">
      <c r="A706" t="s">
        <v>1549</v>
      </c>
      <c r="B706" t="s">
        <v>1550</v>
      </c>
      <c r="C706" t="s">
        <v>3119</v>
      </c>
      <c r="D706" t="s">
        <v>1551</v>
      </c>
      <c r="E706">
        <v>6104.9356541790003</v>
      </c>
      <c r="F706">
        <v>44.13</v>
      </c>
      <c r="G706">
        <v>-0.74757682966236405</v>
      </c>
      <c r="H706">
        <v>-7.8216176852049504</v>
      </c>
      <c r="I706">
        <v>28.879004486919602</v>
      </c>
      <c r="J706">
        <v>5.3823545988905401</v>
      </c>
      <c r="K706">
        <v>45.671277300560703</v>
      </c>
      <c r="L706">
        <v>39.408733151057902</v>
      </c>
      <c r="M706">
        <v>48.390337940062601</v>
      </c>
      <c r="N706">
        <v>0.52246264398642905</v>
      </c>
      <c r="O706">
        <v>24.0652617267165</v>
      </c>
      <c r="P706">
        <v>61.6483516483516</v>
      </c>
    </row>
    <row r="707" spans="1:17" x14ac:dyDescent="0.3">
      <c r="A707" t="s">
        <v>1552</v>
      </c>
      <c r="B707" t="s">
        <v>1553</v>
      </c>
      <c r="C707" t="s">
        <v>3106</v>
      </c>
      <c r="D707" t="s">
        <v>120</v>
      </c>
      <c r="E707">
        <v>6099.8853137199903</v>
      </c>
      <c r="F707">
        <v>532.4</v>
      </c>
      <c r="G707">
        <v>-17.393412070635399</v>
      </c>
      <c r="H707">
        <v>-8.3123906831216594</v>
      </c>
      <c r="I707">
        <v>3.0605605293835301</v>
      </c>
      <c r="J707">
        <v>-1.24845603639714</v>
      </c>
      <c r="K707">
        <v>589.33196007366803</v>
      </c>
      <c r="L707">
        <v>565.12612889527702</v>
      </c>
      <c r="M707">
        <v>18.9729725204697</v>
      </c>
      <c r="N707">
        <v>0.63845433720753098</v>
      </c>
      <c r="O707">
        <v>28.925619834710702</v>
      </c>
      <c r="P707">
        <v>14.0042826552462</v>
      </c>
      <c r="Q707">
        <v>4.0497369662740999E-2</v>
      </c>
    </row>
    <row r="708" spans="1:17" hidden="1" x14ac:dyDescent="0.3">
      <c r="A708" t="s">
        <v>1554</v>
      </c>
      <c r="B708" t="s">
        <v>1555</v>
      </c>
      <c r="C708" t="s">
        <v>3119</v>
      </c>
      <c r="D708" t="s">
        <v>270</v>
      </c>
      <c r="E708">
        <v>6091.2347341799996</v>
      </c>
      <c r="F708">
        <v>472.6</v>
      </c>
      <c r="G708">
        <v>331.34288894178502</v>
      </c>
      <c r="H708">
        <v>4.7892366205645898</v>
      </c>
      <c r="I708">
        <v>195.375779655001</v>
      </c>
      <c r="J708">
        <v>-6.67431723844919E-2</v>
      </c>
      <c r="K708">
        <v>462.860819789</v>
      </c>
      <c r="L708">
        <v>307.37349222708201</v>
      </c>
      <c r="M708">
        <v>33.620966318848602</v>
      </c>
      <c r="N708">
        <v>0.22541883486389799</v>
      </c>
      <c r="O708">
        <v>26.957257723233099</v>
      </c>
      <c r="P708">
        <v>353.55086372360802</v>
      </c>
      <c r="Q708">
        <v>0.23345509621277699</v>
      </c>
    </row>
    <row r="709" spans="1:17" hidden="1" x14ac:dyDescent="0.3">
      <c r="A709" t="s">
        <v>1556</v>
      </c>
      <c r="B709" t="s">
        <v>1557</v>
      </c>
      <c r="C709" t="s">
        <v>3119</v>
      </c>
      <c r="D709" t="s">
        <v>51</v>
      </c>
      <c r="E709">
        <v>6058.7668162500004</v>
      </c>
      <c r="F709">
        <v>881.35</v>
      </c>
      <c r="G709">
        <v>91.592904118664194</v>
      </c>
      <c r="H709">
        <v>25.4833487586064</v>
      </c>
      <c r="I709">
        <v>53.096656248587003</v>
      </c>
      <c r="J709">
        <v>-0.72633774748485302</v>
      </c>
      <c r="K709">
        <v>760.06620888814996</v>
      </c>
      <c r="L709">
        <v>608.26902512239701</v>
      </c>
      <c r="M709">
        <v>49.232330035152501</v>
      </c>
      <c r="N709">
        <v>1.2453607823077899</v>
      </c>
      <c r="O709">
        <v>6.4219663016962603</v>
      </c>
      <c r="P709">
        <v>120.034951941081</v>
      </c>
      <c r="Q709">
        <v>0.14023146788535801</v>
      </c>
    </row>
    <row r="710" spans="1:17" x14ac:dyDescent="0.3">
      <c r="A710" t="s">
        <v>1558</v>
      </c>
      <c r="B710" t="s">
        <v>1559</v>
      </c>
      <c r="C710" t="s">
        <v>3109</v>
      </c>
      <c r="D710" t="s">
        <v>211</v>
      </c>
      <c r="E710">
        <v>6038.7912376000004</v>
      </c>
      <c r="F710">
        <v>420.4</v>
      </c>
      <c r="G710">
        <v>-12.979722699221099</v>
      </c>
      <c r="H710">
        <v>1.6836425134158</v>
      </c>
      <c r="I710">
        <v>8.8380873155676305</v>
      </c>
      <c r="J710">
        <v>3.2509687193986601</v>
      </c>
      <c r="K710">
        <v>459.72505927346202</v>
      </c>
      <c r="L710">
        <v>432.96741458803899</v>
      </c>
      <c r="M710">
        <v>34.9465756119234</v>
      </c>
      <c r="N710">
        <v>0.44566738710301901</v>
      </c>
      <c r="O710">
        <v>33.099429115128402</v>
      </c>
      <c r="P710">
        <v>54.814951206039296</v>
      </c>
      <c r="Q710">
        <v>0.13323001744009599</v>
      </c>
    </row>
    <row r="711" spans="1:17" x14ac:dyDescent="0.3">
      <c r="A711" t="s">
        <v>1560</v>
      </c>
      <c r="B711" t="s">
        <v>1561</v>
      </c>
      <c r="C711" t="s">
        <v>3116</v>
      </c>
      <c r="D711" t="s">
        <v>111</v>
      </c>
      <c r="E711">
        <v>6024.2980256000001</v>
      </c>
      <c r="F711">
        <v>1273.5999999999999</v>
      </c>
      <c r="G711">
        <v>45.2660095711556</v>
      </c>
      <c r="H711">
        <v>30.910672547035301</v>
      </c>
      <c r="I711">
        <v>34.132336572791601</v>
      </c>
      <c r="J711">
        <v>10.919702787774099</v>
      </c>
      <c r="K711">
        <v>1055.2177408963701</v>
      </c>
      <c r="L711">
        <v>884.53017165605195</v>
      </c>
      <c r="M711">
        <v>71.021223800457605</v>
      </c>
      <c r="N711">
        <v>0.97386027318168</v>
      </c>
      <c r="O711">
        <v>4.8209798994974999</v>
      </c>
      <c r="P711">
        <v>104.13527808943699</v>
      </c>
      <c r="Q711">
        <v>2.9302444022946E-2</v>
      </c>
    </row>
    <row r="712" spans="1:17" x14ac:dyDescent="0.3">
      <c r="A712" t="s">
        <v>1562</v>
      </c>
      <c r="B712" t="s">
        <v>1563</v>
      </c>
      <c r="C712" t="s">
        <v>3107</v>
      </c>
      <c r="D712" t="s">
        <v>48</v>
      </c>
      <c r="E712">
        <v>5993.8146373119998</v>
      </c>
      <c r="F712">
        <v>35.68</v>
      </c>
      <c r="G712">
        <v>2.37639385028633</v>
      </c>
      <c r="H712">
        <v>-7.9370054498189599</v>
      </c>
      <c r="I712">
        <v>-15.869840298825499</v>
      </c>
      <c r="J712">
        <v>2.23746560069914</v>
      </c>
      <c r="K712">
        <v>40.486316788782197</v>
      </c>
      <c r="L712">
        <v>40.155938789601599</v>
      </c>
      <c r="M712">
        <v>34.0265222081564</v>
      </c>
      <c r="N712">
        <v>0.81480222025000204</v>
      </c>
      <c r="O712">
        <v>61.154708520179298</v>
      </c>
      <c r="P712">
        <v>34.1802992444266</v>
      </c>
      <c r="Q712">
        <v>0.11064039619714899</v>
      </c>
    </row>
    <row r="713" spans="1:17" hidden="1" x14ac:dyDescent="0.3">
      <c r="A713" t="s">
        <v>1564</v>
      </c>
      <c r="B713" t="s">
        <v>1565</v>
      </c>
      <c r="C713" t="s">
        <v>3119</v>
      </c>
      <c r="D713" t="s">
        <v>370</v>
      </c>
      <c r="E713">
        <v>5949.9390232799997</v>
      </c>
      <c r="F713">
        <v>6184.8</v>
      </c>
      <c r="G713">
        <v>-4.48211392525414</v>
      </c>
      <c r="H713">
        <v>-10.365957329292399</v>
      </c>
      <c r="I713">
        <v>10.795509062436601</v>
      </c>
      <c r="J713">
        <v>-6.0897120399406903</v>
      </c>
      <c r="K713">
        <v>6733.8223214203599</v>
      </c>
      <c r="L713">
        <v>6135.3631425531503</v>
      </c>
      <c r="M713">
        <v>17.407025016336799</v>
      </c>
      <c r="N713">
        <v>0.71522255820609404</v>
      </c>
      <c r="O713">
        <v>25.071142154960501</v>
      </c>
      <c r="P713">
        <v>24.1080386884456</v>
      </c>
      <c r="Q713">
        <v>7.0844431082347004E-2</v>
      </c>
    </row>
    <row r="714" spans="1:17" x14ac:dyDescent="0.3">
      <c r="A714" t="s">
        <v>1566</v>
      </c>
      <c r="B714" t="s">
        <v>1567</v>
      </c>
      <c r="C714" t="s">
        <v>3118</v>
      </c>
      <c r="D714" t="s">
        <v>421</v>
      </c>
      <c r="E714">
        <v>5933.2458339000004</v>
      </c>
      <c r="F714">
        <v>305.10000000000002</v>
      </c>
      <c r="G714">
        <v>12.9584737811238</v>
      </c>
      <c r="H714">
        <v>-7.9555988801713697</v>
      </c>
      <c r="I714">
        <v>8.5668534244927095</v>
      </c>
      <c r="J714">
        <v>1.2158872313287801</v>
      </c>
      <c r="K714">
        <v>326.58903842758099</v>
      </c>
      <c r="L714">
        <v>304.66487186709901</v>
      </c>
      <c r="M714">
        <v>31.5097701060307</v>
      </c>
      <c r="N714">
        <v>0.47291135178499799</v>
      </c>
      <c r="O714">
        <v>24.123238282530298</v>
      </c>
      <c r="P714">
        <v>40.243622155826202</v>
      </c>
      <c r="Q714">
        <v>1.59686760277E-4</v>
      </c>
    </row>
    <row r="715" spans="1:17" hidden="1" x14ac:dyDescent="0.3">
      <c r="A715" t="s">
        <v>1568</v>
      </c>
      <c r="B715" t="s">
        <v>1569</v>
      </c>
      <c r="C715" t="s">
        <v>3119</v>
      </c>
      <c r="D715" t="s">
        <v>144</v>
      </c>
      <c r="E715">
        <v>5928.9710365049996</v>
      </c>
      <c r="F715">
        <v>556.04999999999995</v>
      </c>
      <c r="G715">
        <v>2446.7785326338799</v>
      </c>
      <c r="H715">
        <v>-15.802798839108201</v>
      </c>
      <c r="I715">
        <v>1483.2571668958999</v>
      </c>
      <c r="J715">
        <v>0.77679144339578199</v>
      </c>
      <c r="K715">
        <v>357.652019808381</v>
      </c>
      <c r="L715">
        <v>130.88504250113201</v>
      </c>
      <c r="M715">
        <v>6.0694415139751197</v>
      </c>
      <c r="N715">
        <v>0.573545329901618</v>
      </c>
      <c r="O715">
        <v>27.5155111950364</v>
      </c>
      <c r="P715">
        <v>2588.8297872340399</v>
      </c>
      <c r="Q715">
        <v>0.13214046983255401</v>
      </c>
    </row>
    <row r="716" spans="1:17" x14ac:dyDescent="0.3">
      <c r="A716" t="s">
        <v>1570</v>
      </c>
      <c r="B716" t="s">
        <v>1571</v>
      </c>
      <c r="C716" t="s">
        <v>3116</v>
      </c>
      <c r="D716" t="s">
        <v>1572</v>
      </c>
      <c r="E716">
        <v>5921.7965556949903</v>
      </c>
      <c r="F716">
        <v>435.55</v>
      </c>
      <c r="G716">
        <v>-2.66240642708977</v>
      </c>
      <c r="H716">
        <v>-2.3858600407814801</v>
      </c>
      <c r="I716">
        <v>-7.54864765501826</v>
      </c>
      <c r="J716">
        <v>5.1892233853195497</v>
      </c>
      <c r="K716">
        <v>467.30830167803401</v>
      </c>
      <c r="L716">
        <v>463.218828917081</v>
      </c>
      <c r="M716">
        <v>39.2251454915625</v>
      </c>
      <c r="N716">
        <v>0.56513220165952904</v>
      </c>
      <c r="O716">
        <v>32.453220066582404</v>
      </c>
      <c r="P716">
        <v>15.2248677248677</v>
      </c>
    </row>
    <row r="717" spans="1:17" x14ac:dyDescent="0.3">
      <c r="A717" t="s">
        <v>1573</v>
      </c>
      <c r="B717" t="s">
        <v>1574</v>
      </c>
      <c r="C717" t="s">
        <v>3117</v>
      </c>
      <c r="D717" t="s">
        <v>134</v>
      </c>
      <c r="E717">
        <v>5917.5668057550001</v>
      </c>
      <c r="F717">
        <v>201.51</v>
      </c>
      <c r="G717">
        <v>58.8906090004795</v>
      </c>
      <c r="H717">
        <v>-14.212719015586099</v>
      </c>
      <c r="I717">
        <v>19.378459986374999</v>
      </c>
      <c r="J717">
        <v>1.58723718855562</v>
      </c>
      <c r="K717">
        <v>228.877827538703</v>
      </c>
      <c r="L717">
        <v>195.907642392111</v>
      </c>
      <c r="M717">
        <v>23.7669401769075</v>
      </c>
      <c r="N717">
        <v>0.89453429632967696</v>
      </c>
      <c r="O717">
        <v>33.963575008684401</v>
      </c>
      <c r="P717">
        <v>87.364016736401595</v>
      </c>
      <c r="Q717">
        <v>0.14622960916793801</v>
      </c>
    </row>
    <row r="718" spans="1:17" x14ac:dyDescent="0.3">
      <c r="A718" t="s">
        <v>1575</v>
      </c>
      <c r="B718" t="s">
        <v>1576</v>
      </c>
      <c r="C718" t="s">
        <v>3104</v>
      </c>
      <c r="D718" t="s">
        <v>24</v>
      </c>
      <c r="E718">
        <v>5870.9335205400002</v>
      </c>
      <c r="F718">
        <v>22.44</v>
      </c>
      <c r="G718">
        <v>-17.171407142933599</v>
      </c>
      <c r="H718">
        <v>-2.7971986509732498</v>
      </c>
      <c r="I718">
        <v>-24.2098897170188</v>
      </c>
      <c r="J718">
        <v>1.5680002346045701</v>
      </c>
      <c r="K718">
        <v>24.195430849508099</v>
      </c>
      <c r="L718">
        <v>25.300888062394201</v>
      </c>
      <c r="M718">
        <v>31.408696875434099</v>
      </c>
      <c r="N718">
        <v>0.81494233380372105</v>
      </c>
      <c r="O718">
        <v>64.357063580149003</v>
      </c>
      <c r="P718">
        <v>0.94430217669654304</v>
      </c>
      <c r="Q718">
        <v>0.10827809446987199</v>
      </c>
    </row>
    <row r="719" spans="1:17" x14ac:dyDescent="0.3">
      <c r="A719" t="s">
        <v>1577</v>
      </c>
      <c r="B719" t="s">
        <v>1578</v>
      </c>
      <c r="C719" t="s">
        <v>3114</v>
      </c>
      <c r="D719" t="s">
        <v>1467</v>
      </c>
      <c r="E719">
        <v>5859.3566507449996</v>
      </c>
      <c r="F719">
        <v>287.95</v>
      </c>
      <c r="G719">
        <v>-22.933400806202801</v>
      </c>
      <c r="H719">
        <v>-16.1955517079437</v>
      </c>
      <c r="I719">
        <v>-49.532834957523399</v>
      </c>
      <c r="J719">
        <v>-3.3581738228959801</v>
      </c>
      <c r="K719">
        <v>353.530104423556</v>
      </c>
      <c r="L719">
        <v>375.230577880537</v>
      </c>
      <c r="M719">
        <v>18.135023470760299</v>
      </c>
      <c r="N719">
        <v>0.83604896554689101</v>
      </c>
      <c r="O719">
        <v>104.202118423337</v>
      </c>
      <c r="P719">
        <v>10.9633911368015</v>
      </c>
      <c r="Q719">
        <v>5.1790976859928999E-2</v>
      </c>
    </row>
    <row r="720" spans="1:17" x14ac:dyDescent="0.3">
      <c r="A720" t="s">
        <v>1579</v>
      </c>
      <c r="B720" t="s">
        <v>1580</v>
      </c>
      <c r="C720" t="s">
        <v>3113</v>
      </c>
      <c r="D720" t="s">
        <v>1345</v>
      </c>
      <c r="E720">
        <v>5849.2902162099999</v>
      </c>
      <c r="F720">
        <v>904.1</v>
      </c>
      <c r="G720">
        <v>-25.738208582350499</v>
      </c>
      <c r="H720">
        <v>1.62783156951649</v>
      </c>
      <c r="I720">
        <v>31.005376148625199</v>
      </c>
      <c r="J720">
        <v>8.4936949044128005E-2</v>
      </c>
      <c r="K720">
        <v>920.16327273019897</v>
      </c>
      <c r="L720">
        <v>843.37728817288905</v>
      </c>
      <c r="M720">
        <v>39.891097309619902</v>
      </c>
      <c r="N720">
        <v>1.01809977926499</v>
      </c>
      <c r="O720">
        <v>16.6851012056188</v>
      </c>
      <c r="P720">
        <v>48.115989515072101</v>
      </c>
      <c r="Q720">
        <v>0.130404179479369</v>
      </c>
    </row>
    <row r="721" spans="1:17" hidden="1" x14ac:dyDescent="0.3">
      <c r="A721" t="s">
        <v>1581</v>
      </c>
      <c r="B721" t="s">
        <v>1582</v>
      </c>
      <c r="C721" t="s">
        <v>3119</v>
      </c>
      <c r="D721" t="s">
        <v>1583</v>
      </c>
      <c r="E721">
        <v>5825.8629039999996</v>
      </c>
      <c r="F721">
        <v>468.25</v>
      </c>
      <c r="G721">
        <v>29.785843792704</v>
      </c>
      <c r="H721">
        <v>5.3332638689629297</v>
      </c>
      <c r="I721">
        <v>28.042741034085999</v>
      </c>
      <c r="J721">
        <v>2.9150203850804401</v>
      </c>
      <c r="K721">
        <v>461.52530048063801</v>
      </c>
      <c r="L721">
        <v>414.37055086286</v>
      </c>
      <c r="N721">
        <v>0.98886352895350604</v>
      </c>
      <c r="O721">
        <v>22.7869727709556</v>
      </c>
      <c r="P721">
        <v>65.022026431718004</v>
      </c>
    </row>
    <row r="722" spans="1:17" hidden="1" x14ac:dyDescent="0.3">
      <c r="A722" t="s">
        <v>1584</v>
      </c>
      <c r="B722" t="s">
        <v>1585</v>
      </c>
      <c r="C722" t="s">
        <v>3119</v>
      </c>
      <c r="D722" t="s">
        <v>285</v>
      </c>
      <c r="E722">
        <v>5817.9339022149998</v>
      </c>
      <c r="F722">
        <v>1343.45</v>
      </c>
      <c r="G722">
        <v>584.42977591102397</v>
      </c>
      <c r="H722">
        <v>8.7730308026847297</v>
      </c>
      <c r="I722">
        <v>116.23373237356201</v>
      </c>
      <c r="J722">
        <v>10.4640873284382</v>
      </c>
      <c r="K722">
        <v>1207.3990353936699</v>
      </c>
      <c r="L722">
        <v>806.64126228069199</v>
      </c>
      <c r="M722">
        <v>52.462565311186701</v>
      </c>
      <c r="N722">
        <v>1.8094481120191599</v>
      </c>
      <c r="O722">
        <v>22.498046075402801</v>
      </c>
      <c r="P722">
        <v>624.23180592991901</v>
      </c>
      <c r="Q722">
        <v>0.22352550015327299</v>
      </c>
    </row>
    <row r="723" spans="1:17" x14ac:dyDescent="0.3">
      <c r="A723" t="s">
        <v>1586</v>
      </c>
      <c r="B723" t="s">
        <v>1587</v>
      </c>
      <c r="C723" t="s">
        <v>3113</v>
      </c>
      <c r="D723" t="s">
        <v>151</v>
      </c>
      <c r="E723">
        <v>5817.8437000000004</v>
      </c>
      <c r="F723">
        <v>310.55</v>
      </c>
      <c r="G723">
        <v>-33.286487269339197</v>
      </c>
      <c r="H723">
        <v>-8.4911180818764596</v>
      </c>
      <c r="I723">
        <v>-39.993179851548803</v>
      </c>
      <c r="J723">
        <v>-2.4441140564522899</v>
      </c>
      <c r="K723">
        <v>358.27029857525997</v>
      </c>
      <c r="L723">
        <v>397.36587353828799</v>
      </c>
      <c r="M723">
        <v>33.597588825760603</v>
      </c>
      <c r="N723">
        <v>1.9458649099337599</v>
      </c>
      <c r="O723">
        <v>76.300112703268397</v>
      </c>
      <c r="P723">
        <v>1.88648293963253</v>
      </c>
      <c r="Q723">
        <v>4.9469693251345002E-2</v>
      </c>
    </row>
    <row r="724" spans="1:17" hidden="1" x14ac:dyDescent="0.3">
      <c r="A724" t="s">
        <v>1588</v>
      </c>
      <c r="B724" t="s">
        <v>1589</v>
      </c>
      <c r="C724" t="s">
        <v>3119</v>
      </c>
      <c r="D724" t="s">
        <v>250</v>
      </c>
      <c r="E724">
        <v>5785.3639800000001</v>
      </c>
      <c r="F724">
        <v>2984.3</v>
      </c>
      <c r="G724">
        <v>285.03029528544101</v>
      </c>
      <c r="H724">
        <v>8.6818488722473504</v>
      </c>
      <c r="I724">
        <v>108.543193187689</v>
      </c>
      <c r="J724">
        <v>1.49970720362871</v>
      </c>
      <c r="K724">
        <v>2897.2881580255098</v>
      </c>
      <c r="L724">
        <v>2165.2696009013398</v>
      </c>
      <c r="M724">
        <v>44.2884792454254</v>
      </c>
      <c r="N724">
        <v>0.59601894942467404</v>
      </c>
      <c r="O724">
        <v>19.860603826693001</v>
      </c>
      <c r="P724">
        <v>331.35072631350698</v>
      </c>
      <c r="Q724">
        <v>0.32921939594552602</v>
      </c>
    </row>
    <row r="725" spans="1:17" hidden="1" x14ac:dyDescent="0.3">
      <c r="A725" t="s">
        <v>1590</v>
      </c>
      <c r="B725" t="s">
        <v>1591</v>
      </c>
      <c r="C725" t="s">
        <v>3119</v>
      </c>
      <c r="D725" t="s">
        <v>129</v>
      </c>
      <c r="E725">
        <v>5773.4876000000004</v>
      </c>
      <c r="F725">
        <v>7570</v>
      </c>
      <c r="G725">
        <v>176.28191321050701</v>
      </c>
      <c r="H725">
        <v>10.9233463246269</v>
      </c>
      <c r="I725">
        <v>45.521982762442299</v>
      </c>
      <c r="J725">
        <v>10.482173879656401</v>
      </c>
      <c r="K725">
        <v>6869.3340606198599</v>
      </c>
      <c r="L725">
        <v>5509.9737283875702</v>
      </c>
      <c r="M725">
        <v>54.282706088140202</v>
      </c>
      <c r="N725">
        <v>1.0439111111111099</v>
      </c>
      <c r="O725">
        <v>10.2774108322325</v>
      </c>
      <c r="P725">
        <v>242.363529464972</v>
      </c>
      <c r="Q725">
        <v>0.33184857484455099</v>
      </c>
    </row>
    <row r="726" spans="1:17" hidden="1" x14ac:dyDescent="0.3">
      <c r="A726" t="s">
        <v>1592</v>
      </c>
      <c r="B726" t="s">
        <v>1593</v>
      </c>
      <c r="C726" t="s">
        <v>3119</v>
      </c>
      <c r="D726" t="s">
        <v>247</v>
      </c>
      <c r="E726">
        <v>5770.2377317699902</v>
      </c>
      <c r="F726">
        <v>5273.35</v>
      </c>
      <c r="G726">
        <v>44.124407414087898</v>
      </c>
      <c r="H726">
        <v>4.3847220423155298</v>
      </c>
      <c r="I726">
        <v>10.3662325778641</v>
      </c>
      <c r="J726">
        <v>1.45414993396181</v>
      </c>
      <c r="K726">
        <v>5336.2725049220298</v>
      </c>
      <c r="L726">
        <v>4596.4014426467502</v>
      </c>
      <c r="M726">
        <v>44.780585361945903</v>
      </c>
      <c r="N726">
        <v>1.07557637949801</v>
      </c>
      <c r="O726">
        <v>9.4181118264480705</v>
      </c>
      <c r="P726">
        <v>72.896721311475403</v>
      </c>
      <c r="Q726">
        <v>0.14412553982986401</v>
      </c>
    </row>
    <row r="727" spans="1:17" x14ac:dyDescent="0.3">
      <c r="A727" t="s">
        <v>1594</v>
      </c>
      <c r="B727" t="s">
        <v>1595</v>
      </c>
      <c r="C727" t="s">
        <v>3113</v>
      </c>
      <c r="D727" t="s">
        <v>129</v>
      </c>
      <c r="E727">
        <v>5769.3793248449902</v>
      </c>
      <c r="F727">
        <v>872.45</v>
      </c>
      <c r="G727">
        <v>60.933407335319401</v>
      </c>
      <c r="H727">
        <v>50.120330699820798</v>
      </c>
      <c r="I727">
        <v>73.001551816593803</v>
      </c>
      <c r="J727">
        <v>12.924054863792099</v>
      </c>
      <c r="K727">
        <v>638.91575412765803</v>
      </c>
      <c r="L727">
        <v>557.60811361927097</v>
      </c>
      <c r="M727">
        <v>86.474779061885002</v>
      </c>
      <c r="N727">
        <v>3.8843985843417501</v>
      </c>
      <c r="O727">
        <v>2.8941486618144299</v>
      </c>
      <c r="P727">
        <v>105.282352941176</v>
      </c>
    </row>
    <row r="728" spans="1:17" x14ac:dyDescent="0.3">
      <c r="A728" t="s">
        <v>1596</v>
      </c>
      <c r="B728" t="s">
        <v>1597</v>
      </c>
      <c r="C728" t="s">
        <v>3116</v>
      </c>
      <c r="D728" t="s">
        <v>438</v>
      </c>
      <c r="E728">
        <v>5743.8554483999997</v>
      </c>
      <c r="F728">
        <v>1063.5</v>
      </c>
      <c r="G728">
        <v>-32.951143492721798</v>
      </c>
      <c r="H728">
        <v>-6.4481982609380797</v>
      </c>
      <c r="I728">
        <v>1.2226260259264199</v>
      </c>
      <c r="J728">
        <v>-3.5008127461918699</v>
      </c>
      <c r="K728">
        <v>1182.4172954430101</v>
      </c>
      <c r="L728">
        <v>1159.6744300656801</v>
      </c>
      <c r="M728">
        <v>26.864077654124099</v>
      </c>
      <c r="N728">
        <v>0.63499620195597595</v>
      </c>
      <c r="O728">
        <v>32.374236013164001</v>
      </c>
      <c r="P728">
        <v>13.950498232079701</v>
      </c>
      <c r="Q728">
        <v>-5.2073428724948002E-2</v>
      </c>
    </row>
    <row r="729" spans="1:17" x14ac:dyDescent="0.3">
      <c r="A729" t="s">
        <v>1598</v>
      </c>
      <c r="B729" t="s">
        <v>1599</v>
      </c>
      <c r="C729" t="s">
        <v>3104</v>
      </c>
      <c r="D729" t="s">
        <v>487</v>
      </c>
      <c r="E729">
        <v>5732.6292860499998</v>
      </c>
      <c r="F729">
        <v>262.7</v>
      </c>
      <c r="G729">
        <v>-39.573305858361699</v>
      </c>
      <c r="H729">
        <v>-9.6970964498566392</v>
      </c>
      <c r="I729">
        <v>-19.8396452567086</v>
      </c>
      <c r="J729">
        <v>-0.24903746299733401</v>
      </c>
      <c r="K729">
        <v>294.27471404375001</v>
      </c>
      <c r="L729">
        <v>306.976053361109</v>
      </c>
      <c r="M729">
        <v>18.843426724337</v>
      </c>
      <c r="N729">
        <v>0.42880913032046802</v>
      </c>
      <c r="O729">
        <v>54.2748382185002</v>
      </c>
      <c r="P729">
        <v>0.61279203370354596</v>
      </c>
      <c r="Q729">
        <v>4.2577970435061001E-2</v>
      </c>
    </row>
    <row r="730" spans="1:17" hidden="1" x14ac:dyDescent="0.3">
      <c r="A730" t="s">
        <v>1600</v>
      </c>
      <c r="B730" t="s">
        <v>1601</v>
      </c>
      <c r="C730" t="s">
        <v>3119</v>
      </c>
      <c r="D730" t="s">
        <v>568</v>
      </c>
      <c r="E730">
        <v>5715.7643715000004</v>
      </c>
      <c r="F730">
        <v>2258.5</v>
      </c>
      <c r="G730">
        <v>116.631025619287</v>
      </c>
      <c r="H730">
        <v>3.21348019766807</v>
      </c>
      <c r="I730">
        <v>97.981264359611899</v>
      </c>
      <c r="J730">
        <v>5.0858416039743197</v>
      </c>
      <c r="K730">
        <v>2089.1271257303902</v>
      </c>
      <c r="L730">
        <v>1612.4569594920399</v>
      </c>
      <c r="M730">
        <v>51.482837887117199</v>
      </c>
      <c r="N730">
        <v>1.28140227643402</v>
      </c>
      <c r="O730">
        <v>9.3646225370821199</v>
      </c>
      <c r="P730">
        <v>150.944444444444</v>
      </c>
      <c r="Q730">
        <v>0.181111509443697</v>
      </c>
    </row>
    <row r="731" spans="1:17" hidden="1" x14ac:dyDescent="0.3">
      <c r="A731" t="s">
        <v>1602</v>
      </c>
      <c r="B731" t="s">
        <v>1603</v>
      </c>
      <c r="C731" t="s">
        <v>3119</v>
      </c>
      <c r="D731" t="s">
        <v>250</v>
      </c>
      <c r="E731">
        <v>5688.5320572299997</v>
      </c>
      <c r="F731">
        <v>441.05</v>
      </c>
      <c r="G731">
        <v>62.139743231286303</v>
      </c>
      <c r="H731">
        <v>4.0047677958179397</v>
      </c>
      <c r="I731">
        <v>49.578646286092301</v>
      </c>
      <c r="J731">
        <v>4.3096552931610397</v>
      </c>
      <c r="K731">
        <v>415.72845052676303</v>
      </c>
      <c r="L731">
        <v>342.77889158256602</v>
      </c>
      <c r="M731">
        <v>71.741599813022603</v>
      </c>
      <c r="N731">
        <v>0.24526424672897401</v>
      </c>
      <c r="O731">
        <v>11.8353928126062</v>
      </c>
      <c r="P731">
        <v>112.707981673498</v>
      </c>
    </row>
    <row r="732" spans="1:17" hidden="1" x14ac:dyDescent="0.3">
      <c r="A732" t="s">
        <v>1604</v>
      </c>
      <c r="B732" t="s">
        <v>1605</v>
      </c>
      <c r="C732" t="s">
        <v>3116</v>
      </c>
      <c r="D732" t="s">
        <v>51</v>
      </c>
      <c r="E732">
        <v>5674.4143116550003</v>
      </c>
      <c r="F732">
        <v>1304.6500000000001</v>
      </c>
      <c r="G732">
        <v>-1.63871863770871</v>
      </c>
      <c r="H732">
        <v>3.21901648655076</v>
      </c>
      <c r="I732">
        <v>21.785506624301799</v>
      </c>
      <c r="J732">
        <v>-0.84453208601597896</v>
      </c>
      <c r="K732">
        <v>1365.59072517718</v>
      </c>
      <c r="M732">
        <v>30.506969359680799</v>
      </c>
      <c r="N732">
        <v>1.48557694359769</v>
      </c>
      <c r="O732">
        <v>21.431035143525001</v>
      </c>
      <c r="P732">
        <v>34.5</v>
      </c>
    </row>
    <row r="733" spans="1:17" x14ac:dyDescent="0.3">
      <c r="A733" t="s">
        <v>1606</v>
      </c>
      <c r="B733" t="s">
        <v>1607</v>
      </c>
      <c r="C733" t="s">
        <v>3113</v>
      </c>
      <c r="D733" t="s">
        <v>267</v>
      </c>
      <c r="E733">
        <v>5665.8188562099904</v>
      </c>
      <c r="F733">
        <v>2604.85</v>
      </c>
      <c r="G733">
        <v>3.3114932965544699</v>
      </c>
      <c r="H733">
        <v>-10.905424764915599</v>
      </c>
      <c r="I733">
        <v>6.8063632398380296</v>
      </c>
      <c r="J733">
        <v>2.6640636017310699</v>
      </c>
      <c r="K733">
        <v>3009.9115465861801</v>
      </c>
      <c r="L733">
        <v>2786.0396173990198</v>
      </c>
      <c r="M733">
        <v>25.628278551971</v>
      </c>
      <c r="N733">
        <v>1.0295095317495699</v>
      </c>
      <c r="O733">
        <v>50.9875808587826</v>
      </c>
      <c r="P733">
        <v>69.973898858075003</v>
      </c>
      <c r="Q733">
        <v>0.11700915728852899</v>
      </c>
    </row>
    <row r="734" spans="1:17" x14ac:dyDescent="0.3">
      <c r="A734" t="s">
        <v>1608</v>
      </c>
      <c r="B734" t="s">
        <v>1609</v>
      </c>
      <c r="C734" t="s">
        <v>3108</v>
      </c>
      <c r="D734" t="s">
        <v>51</v>
      </c>
      <c r="E734">
        <v>5661.5625659999996</v>
      </c>
      <c r="F734">
        <v>703.45</v>
      </c>
      <c r="G734">
        <v>163.46053683924899</v>
      </c>
      <c r="H734">
        <v>29.074172489863301</v>
      </c>
      <c r="I734">
        <v>82.774926379396405</v>
      </c>
      <c r="J734">
        <v>14.8559453721737</v>
      </c>
      <c r="K734">
        <v>595.34281395502398</v>
      </c>
      <c r="L734">
        <v>472.72884785028799</v>
      </c>
      <c r="M734">
        <v>74.190544768480805</v>
      </c>
      <c r="N734">
        <v>1.0192960141879801</v>
      </c>
      <c r="O734">
        <v>0.88847821451418696</v>
      </c>
      <c r="P734">
        <v>193.348623853211</v>
      </c>
      <c r="Q734">
        <v>3.7957372484524E-2</v>
      </c>
    </row>
    <row r="735" spans="1:17" hidden="1" x14ac:dyDescent="0.3">
      <c r="A735" t="s">
        <v>1610</v>
      </c>
      <c r="B735" t="s">
        <v>1611</v>
      </c>
      <c r="C735" t="s">
        <v>3119</v>
      </c>
      <c r="D735" t="s">
        <v>267</v>
      </c>
      <c r="E735">
        <v>5640.977054</v>
      </c>
      <c r="F735">
        <v>577.54999999999995</v>
      </c>
      <c r="G735">
        <v>65.831648906248702</v>
      </c>
      <c r="H735">
        <v>32.416167358284902</v>
      </c>
      <c r="I735">
        <v>33.017509140431898</v>
      </c>
      <c r="J735">
        <v>3.0601008989831699</v>
      </c>
      <c r="K735">
        <v>495.493081577027</v>
      </c>
      <c r="L735">
        <v>428.49845011634</v>
      </c>
      <c r="M735">
        <v>61.853674747731901</v>
      </c>
      <c r="N735">
        <v>1.55210071287968</v>
      </c>
      <c r="O735">
        <v>12.1980780884771</v>
      </c>
      <c r="P735">
        <v>93.305999497949898</v>
      </c>
      <c r="Q735">
        <v>0.155307923387598</v>
      </c>
    </row>
    <row r="736" spans="1:17" x14ac:dyDescent="0.3">
      <c r="A736" t="s">
        <v>1612</v>
      </c>
      <c r="B736" t="s">
        <v>1613</v>
      </c>
      <c r="C736" t="s">
        <v>3108</v>
      </c>
      <c r="D736" t="s">
        <v>158</v>
      </c>
      <c r="E736">
        <v>5591.1715635599903</v>
      </c>
      <c r="F736">
        <v>616.95000000000005</v>
      </c>
      <c r="G736">
        <v>41.879107506704401</v>
      </c>
      <c r="H736">
        <v>8.9176231106853106</v>
      </c>
      <c r="I736">
        <v>2.82813611919903</v>
      </c>
      <c r="J736">
        <v>0.174287531032711</v>
      </c>
      <c r="K736">
        <v>634.586906838304</v>
      </c>
      <c r="L736">
        <v>580.52849489024504</v>
      </c>
      <c r="M736">
        <v>36.9105788277461</v>
      </c>
      <c r="N736">
        <v>0.75544933020611105</v>
      </c>
      <c r="O736">
        <v>16.978685468838599</v>
      </c>
      <c r="P736">
        <v>57.385204081632601</v>
      </c>
    </row>
    <row r="737" spans="1:17" x14ac:dyDescent="0.3">
      <c r="A737" t="s">
        <v>1614</v>
      </c>
      <c r="B737" t="s">
        <v>1615</v>
      </c>
      <c r="C737" t="s">
        <v>3113</v>
      </c>
      <c r="D737" t="s">
        <v>1616</v>
      </c>
      <c r="E737">
        <v>5577.8630376000001</v>
      </c>
      <c r="F737">
        <v>427.2</v>
      </c>
      <c r="G737">
        <v>-11.5749559252124</v>
      </c>
      <c r="H737">
        <v>0.95830916243042896</v>
      </c>
      <c r="I737">
        <v>-18.135111310222602</v>
      </c>
      <c r="J737">
        <v>-0.314322167402872</v>
      </c>
      <c r="K737">
        <v>463.06884112772002</v>
      </c>
      <c r="L737">
        <v>488.260347296872</v>
      </c>
      <c r="M737">
        <v>37.879620169725499</v>
      </c>
      <c r="N737">
        <v>2.1140266258451699</v>
      </c>
      <c r="O737">
        <v>56.683052434456897</v>
      </c>
      <c r="P737">
        <v>6.0575968222442897</v>
      </c>
      <c r="Q737">
        <v>-4.7779346967464997E-2</v>
      </c>
    </row>
    <row r="738" spans="1:17" x14ac:dyDescent="0.3">
      <c r="A738" t="s">
        <v>1617</v>
      </c>
      <c r="B738" t="s">
        <v>1618</v>
      </c>
      <c r="C738" t="s">
        <v>3118</v>
      </c>
      <c r="D738" t="s">
        <v>270</v>
      </c>
      <c r="E738">
        <v>5568.3550655999998</v>
      </c>
      <c r="F738">
        <v>758.25</v>
      </c>
      <c r="G738">
        <v>-12.483364604821</v>
      </c>
      <c r="H738">
        <v>-1.8861170262084399</v>
      </c>
      <c r="I738">
        <v>-9.2516345549605692</v>
      </c>
      <c r="J738">
        <v>-2.63951538921788</v>
      </c>
      <c r="K738">
        <v>813.21395201380506</v>
      </c>
      <c r="L738">
        <v>786.997152524547</v>
      </c>
      <c r="M738">
        <v>23.500566728047399</v>
      </c>
      <c r="N738">
        <v>0.589211545017436</v>
      </c>
      <c r="O738">
        <v>18.694362017804099</v>
      </c>
      <c r="P738">
        <v>17.558139534883701</v>
      </c>
      <c r="Q738">
        <v>1.6903365129754998E-2</v>
      </c>
    </row>
    <row r="739" spans="1:17" x14ac:dyDescent="0.3">
      <c r="A739" t="s">
        <v>1619</v>
      </c>
      <c r="B739" t="s">
        <v>1620</v>
      </c>
      <c r="C739" t="s">
        <v>3105</v>
      </c>
      <c r="D739" t="s">
        <v>652</v>
      </c>
      <c r="E739">
        <v>5553.2695101199997</v>
      </c>
      <c r="F739">
        <v>113.84</v>
      </c>
      <c r="G739">
        <v>-40.497539086562497</v>
      </c>
      <c r="H739">
        <v>-0.82230227796972599</v>
      </c>
      <c r="I739">
        <v>-17.498985307642201</v>
      </c>
      <c r="J739">
        <v>-0.90831493958294396</v>
      </c>
      <c r="K739">
        <v>122.509109947217</v>
      </c>
      <c r="L739">
        <v>132.04750777707699</v>
      </c>
      <c r="M739">
        <v>33.150895600033799</v>
      </c>
      <c r="N739">
        <v>1.33923196651173</v>
      </c>
      <c r="O739">
        <v>39.5818692902319</v>
      </c>
      <c r="P739">
        <v>3.9634703196347099</v>
      </c>
      <c r="Q739">
        <v>-0.107929845469477</v>
      </c>
    </row>
    <row r="740" spans="1:17" hidden="1" x14ac:dyDescent="0.3">
      <c r="A740" t="s">
        <v>1621</v>
      </c>
      <c r="B740" t="s">
        <v>1622</v>
      </c>
      <c r="C740" t="s">
        <v>3119</v>
      </c>
      <c r="D740" t="s">
        <v>51</v>
      </c>
      <c r="E740">
        <v>5543.6649968749998</v>
      </c>
      <c r="F740">
        <v>968.75</v>
      </c>
      <c r="G740">
        <v>54.0723703949457</v>
      </c>
      <c r="H740">
        <v>31.687531294283001</v>
      </c>
      <c r="I740">
        <v>88.759659720107095</v>
      </c>
      <c r="J740">
        <v>-2.0748402946920099</v>
      </c>
      <c r="K740">
        <v>798.59135658450305</v>
      </c>
      <c r="L740">
        <v>619.49849108303397</v>
      </c>
      <c r="M740">
        <v>69.227881223354601</v>
      </c>
      <c r="N740">
        <v>2.3288560848626898</v>
      </c>
      <c r="O740">
        <v>5.2077419354838703</v>
      </c>
      <c r="P740">
        <v>129.91574700367801</v>
      </c>
    </row>
    <row r="741" spans="1:17" hidden="1" x14ac:dyDescent="0.3">
      <c r="A741" t="s">
        <v>1623</v>
      </c>
      <c r="B741" t="s">
        <v>1624</v>
      </c>
      <c r="C741" t="s">
        <v>3116</v>
      </c>
      <c r="D741" t="s">
        <v>111</v>
      </c>
      <c r="E741">
        <v>5529.6909054099997</v>
      </c>
      <c r="F741">
        <v>142.72999999999999</v>
      </c>
      <c r="G741">
        <v>-31.2790076265272</v>
      </c>
      <c r="H741">
        <v>-6.6728647290241003</v>
      </c>
      <c r="I741">
        <v>-17.516315525344599</v>
      </c>
      <c r="J741">
        <v>7.18685806071628</v>
      </c>
      <c r="K741">
        <v>150.35617516621301</v>
      </c>
      <c r="M741">
        <v>44.550387321337197</v>
      </c>
      <c r="N741">
        <v>0.62824882118121494</v>
      </c>
      <c r="O741">
        <v>38.373152105373798</v>
      </c>
      <c r="P741">
        <v>8.45744680851063</v>
      </c>
    </row>
    <row r="742" spans="1:17" x14ac:dyDescent="0.3">
      <c r="A742" t="s">
        <v>1625</v>
      </c>
      <c r="B742" t="s">
        <v>1626</v>
      </c>
      <c r="C742" t="s">
        <v>3109</v>
      </c>
      <c r="D742" t="s">
        <v>211</v>
      </c>
      <c r="E742">
        <v>5516.3565994800001</v>
      </c>
      <c r="F742">
        <v>452.6</v>
      </c>
      <c r="G742">
        <v>17.5642178734638</v>
      </c>
      <c r="H742">
        <v>2.49302368916354</v>
      </c>
      <c r="I742">
        <v>-3.5771903769692699</v>
      </c>
      <c r="J742">
        <v>0.89775031737862998</v>
      </c>
      <c r="K742">
        <v>467.68961916120799</v>
      </c>
      <c r="L742">
        <v>444.38378985496797</v>
      </c>
      <c r="M742">
        <v>42.195228367003303</v>
      </c>
      <c r="N742">
        <v>0.69912957836617096</v>
      </c>
      <c r="O742">
        <v>19.863013698630098</v>
      </c>
      <c r="P742">
        <v>37.987804878048699</v>
      </c>
      <c r="Q742">
        <v>0.166333330715385</v>
      </c>
    </row>
    <row r="743" spans="1:17" x14ac:dyDescent="0.3">
      <c r="A743" t="s">
        <v>1627</v>
      </c>
      <c r="B743" t="s">
        <v>1628</v>
      </c>
      <c r="C743" t="s">
        <v>3109</v>
      </c>
      <c r="D743" t="s">
        <v>211</v>
      </c>
      <c r="E743">
        <v>5511.5703337949999</v>
      </c>
      <c r="F743">
        <v>1920.15</v>
      </c>
      <c r="G743">
        <v>35.269049538818599</v>
      </c>
      <c r="H743">
        <v>-3.90212517523545</v>
      </c>
      <c r="I743">
        <v>23.207905628267</v>
      </c>
      <c r="J743">
        <v>-2.4977364124851702</v>
      </c>
      <c r="K743">
        <v>2202.4248049927901</v>
      </c>
      <c r="L743">
        <v>1984.7358987682001</v>
      </c>
      <c r="M743">
        <v>25.889903725815</v>
      </c>
      <c r="N743">
        <v>0.87518603663786898</v>
      </c>
      <c r="O743">
        <v>53.743197146056197</v>
      </c>
      <c r="P743">
        <v>71.441964285714306</v>
      </c>
      <c r="Q743">
        <v>9.5399818745859996E-2</v>
      </c>
    </row>
    <row r="744" spans="1:17" hidden="1" x14ac:dyDescent="0.3">
      <c r="A744" t="s">
        <v>1629</v>
      </c>
      <c r="B744" t="s">
        <v>1630</v>
      </c>
      <c r="C744" t="s">
        <v>3119</v>
      </c>
      <c r="D744" t="s">
        <v>48</v>
      </c>
      <c r="E744">
        <v>5500.5184860749996</v>
      </c>
      <c r="F744">
        <v>315.75</v>
      </c>
      <c r="G744">
        <v>-36.010933706155299</v>
      </c>
      <c r="H744">
        <v>-10.9700376920261</v>
      </c>
      <c r="I744">
        <v>-22.0016305113624</v>
      </c>
      <c r="J744">
        <v>5.2735794519610799</v>
      </c>
      <c r="K744">
        <v>354.694178396013</v>
      </c>
      <c r="M744">
        <v>40.760571170194801</v>
      </c>
      <c r="N744">
        <v>0.71627724536187398</v>
      </c>
      <c r="O744">
        <v>34.536817102137697</v>
      </c>
      <c r="P744">
        <v>7.7645051194539203</v>
      </c>
    </row>
    <row r="745" spans="1:17" x14ac:dyDescent="0.3">
      <c r="A745" t="s">
        <v>1631</v>
      </c>
      <c r="B745" t="s">
        <v>1632</v>
      </c>
      <c r="C745" t="s">
        <v>3106</v>
      </c>
      <c r="D745" t="s">
        <v>995</v>
      </c>
      <c r="E745">
        <v>5499.4612133999999</v>
      </c>
      <c r="F745">
        <v>119.9</v>
      </c>
      <c r="G745">
        <v>-51.931981194918201</v>
      </c>
      <c r="H745">
        <v>-6.0567476562003204</v>
      </c>
      <c r="I745">
        <v>-24.968977353188201</v>
      </c>
      <c r="J745">
        <v>-2.0782833515213701</v>
      </c>
      <c r="K745">
        <v>130.65351240140299</v>
      </c>
      <c r="L745">
        <v>143.251787951371</v>
      </c>
      <c r="M745">
        <v>27.519537895831402</v>
      </c>
      <c r="N745">
        <v>0.31194818231970201</v>
      </c>
      <c r="O745">
        <v>75.646371976647103</v>
      </c>
      <c r="P745">
        <v>1.8086100025473499</v>
      </c>
      <c r="Q745">
        <v>3.7767737477007998E-2</v>
      </c>
    </row>
    <row r="746" spans="1:17" hidden="1" x14ac:dyDescent="0.3">
      <c r="A746" t="s">
        <v>1633</v>
      </c>
      <c r="B746" t="s">
        <v>1634</v>
      </c>
      <c r="C746" t="s">
        <v>3119</v>
      </c>
      <c r="D746" t="s">
        <v>21</v>
      </c>
      <c r="E746">
        <v>5496.3780546999997</v>
      </c>
      <c r="F746">
        <v>464.6</v>
      </c>
      <c r="G746">
        <v>-21.804736913023099</v>
      </c>
      <c r="H746">
        <v>-2.93519981860821</v>
      </c>
      <c r="I746">
        <v>-6.4570312664365197</v>
      </c>
      <c r="J746">
        <v>-0.46044950927975098</v>
      </c>
      <c r="K746">
        <v>492.07206594187801</v>
      </c>
      <c r="L746">
        <v>480.70081863150898</v>
      </c>
      <c r="M746">
        <v>30.9836759111815</v>
      </c>
      <c r="N746">
        <v>0.80692296802801899</v>
      </c>
      <c r="O746">
        <v>28.9281102023245</v>
      </c>
      <c r="P746">
        <v>19.0976672648038</v>
      </c>
      <c r="Q746">
        <v>3.2445626941713997E-2</v>
      </c>
    </row>
    <row r="747" spans="1:17" hidden="1" x14ac:dyDescent="0.3">
      <c r="A747" t="s">
        <v>1635</v>
      </c>
      <c r="B747" t="s">
        <v>1636</v>
      </c>
      <c r="C747" t="s">
        <v>3119</v>
      </c>
      <c r="D747" t="s">
        <v>406</v>
      </c>
      <c r="E747">
        <v>5488.8324506999998</v>
      </c>
      <c r="F747">
        <v>380.75</v>
      </c>
      <c r="G747">
        <v>-31.840396359894498</v>
      </c>
      <c r="H747">
        <v>-0.490047740104119</v>
      </c>
      <c r="I747">
        <v>-13.8333989177824</v>
      </c>
      <c r="J747">
        <v>3.7997004850115998</v>
      </c>
      <c r="K747">
        <v>397.90426561585099</v>
      </c>
      <c r="L747">
        <v>421.04751937973998</v>
      </c>
      <c r="M747">
        <v>43.707951441796197</v>
      </c>
      <c r="N747">
        <v>0.64100524882073595</v>
      </c>
      <c r="O747">
        <v>48.273145108338802</v>
      </c>
      <c r="P747">
        <v>4.6016483516483504</v>
      </c>
      <c r="Q747">
        <v>-8.0241099985565001E-2</v>
      </c>
    </row>
    <row r="748" spans="1:17" x14ac:dyDescent="0.3">
      <c r="A748" t="s">
        <v>1637</v>
      </c>
      <c r="B748" t="s">
        <v>1638</v>
      </c>
      <c r="C748" t="s">
        <v>3109</v>
      </c>
      <c r="D748" t="s">
        <v>267</v>
      </c>
      <c r="E748">
        <v>5478.5253750399997</v>
      </c>
      <c r="F748">
        <v>2011.7</v>
      </c>
      <c r="G748">
        <v>-31.475631430592198</v>
      </c>
      <c r="H748">
        <v>-4.6955727516466901</v>
      </c>
      <c r="I748">
        <v>-25.425080304742401</v>
      </c>
      <c r="J748">
        <v>4.8378593726056103</v>
      </c>
      <c r="K748">
        <v>2229.10229581871</v>
      </c>
      <c r="L748">
        <v>2269.63433764824</v>
      </c>
      <c r="M748">
        <v>35.975091008100101</v>
      </c>
      <c r="N748">
        <v>0.82656580955954395</v>
      </c>
      <c r="O748">
        <v>38.887508077745103</v>
      </c>
      <c r="P748">
        <v>16.959302325581401</v>
      </c>
      <c r="Q748">
        <v>7.6154275289502998E-2</v>
      </c>
    </row>
    <row r="749" spans="1:17" hidden="1" x14ac:dyDescent="0.3">
      <c r="A749" t="s">
        <v>1639</v>
      </c>
      <c r="B749" t="s">
        <v>1640</v>
      </c>
      <c r="C749" t="s">
        <v>3119</v>
      </c>
      <c r="D749" t="s">
        <v>82</v>
      </c>
      <c r="E749">
        <v>5431.7197096199998</v>
      </c>
      <c r="F749">
        <v>1974.9</v>
      </c>
      <c r="G749">
        <v>19.094286996949702</v>
      </c>
      <c r="H749">
        <v>-12.919567055610701</v>
      </c>
      <c r="I749">
        <v>54.443334075663799</v>
      </c>
      <c r="J749">
        <v>5.8833669243825</v>
      </c>
      <c r="K749">
        <v>2142.6595957590498</v>
      </c>
      <c r="L749">
        <v>1787.3943865869801</v>
      </c>
      <c r="M749">
        <v>41.325544649708597</v>
      </c>
      <c r="N749">
        <v>0.64878091732140697</v>
      </c>
      <c r="O749">
        <v>34.184009316927401</v>
      </c>
      <c r="P749">
        <v>73.236842105263094</v>
      </c>
      <c r="Q749">
        <v>9.6997128271957E-2</v>
      </c>
    </row>
    <row r="750" spans="1:17" hidden="1" x14ac:dyDescent="0.3">
      <c r="A750" t="s">
        <v>1641</v>
      </c>
      <c r="B750" t="s">
        <v>1642</v>
      </c>
      <c r="C750" t="s">
        <v>3106</v>
      </c>
      <c r="D750" t="s">
        <v>120</v>
      </c>
      <c r="E750">
        <v>5419.0440513000003</v>
      </c>
      <c r="F750">
        <v>434.9</v>
      </c>
      <c r="G750">
        <v>1.67173572224466</v>
      </c>
      <c r="H750">
        <v>-2.8246308678791601</v>
      </c>
      <c r="I750">
        <v>26.274331105547098</v>
      </c>
      <c r="J750">
        <v>0.34106159590122098</v>
      </c>
      <c r="K750">
        <v>432.602475603323</v>
      </c>
      <c r="M750">
        <v>34.9170123266044</v>
      </c>
      <c r="N750">
        <v>0.59890212086363603</v>
      </c>
      <c r="O750">
        <v>19.567716716486501</v>
      </c>
      <c r="P750">
        <v>44.461052981232299</v>
      </c>
    </row>
    <row r="751" spans="1:17" x14ac:dyDescent="0.3">
      <c r="A751" t="s">
        <v>1643</v>
      </c>
      <c r="B751" t="s">
        <v>1644</v>
      </c>
      <c r="C751" t="s">
        <v>3113</v>
      </c>
      <c r="D751" t="s">
        <v>267</v>
      </c>
      <c r="E751">
        <v>5408.9202793949999</v>
      </c>
      <c r="F751">
        <v>1758.45</v>
      </c>
      <c r="G751">
        <v>-38.910900927153797</v>
      </c>
      <c r="H751">
        <v>9.1126542536383202</v>
      </c>
      <c r="I751">
        <v>-20.318477165605</v>
      </c>
      <c r="J751">
        <v>12.5375376689944</v>
      </c>
      <c r="K751">
        <v>1685.94497863638</v>
      </c>
      <c r="L751">
        <v>1829.0519920885299</v>
      </c>
      <c r="M751">
        <v>72.552967929394896</v>
      </c>
      <c r="N751">
        <v>1.4987382272962999</v>
      </c>
      <c r="O751">
        <v>33.7143507065881</v>
      </c>
      <c r="P751">
        <v>17.590611207703599</v>
      </c>
      <c r="Q751">
        <v>-4.1084115941022001E-2</v>
      </c>
    </row>
    <row r="752" spans="1:17" x14ac:dyDescent="0.3">
      <c r="A752" t="s">
        <v>1645</v>
      </c>
      <c r="B752" t="s">
        <v>1646</v>
      </c>
      <c r="C752" t="s">
        <v>3113</v>
      </c>
      <c r="D752" t="s">
        <v>267</v>
      </c>
      <c r="E752">
        <v>5385.6506490800002</v>
      </c>
      <c r="F752">
        <v>1197.95</v>
      </c>
      <c r="G752">
        <v>-41.777543485406497</v>
      </c>
      <c r="H752">
        <v>-11.141369065304</v>
      </c>
      <c r="I752">
        <v>-17.9838827120419</v>
      </c>
      <c r="J752">
        <v>-2.6359734949349498</v>
      </c>
      <c r="K752">
        <v>1354.1746781028201</v>
      </c>
      <c r="L752">
        <v>1399.74750422374</v>
      </c>
      <c r="M752">
        <v>9.0247035462292207</v>
      </c>
      <c r="N752">
        <v>0.65242036376664903</v>
      </c>
      <c r="O752">
        <v>38.853875370424397</v>
      </c>
      <c r="P752">
        <v>4.7983553494882401</v>
      </c>
      <c r="Q752">
        <v>-6.7213699431455998E-2</v>
      </c>
    </row>
    <row r="753" spans="1:17" x14ac:dyDescent="0.3">
      <c r="A753" t="s">
        <v>1647</v>
      </c>
      <c r="B753" t="s">
        <v>1648</v>
      </c>
      <c r="C753" t="s">
        <v>3118</v>
      </c>
      <c r="D753" t="s">
        <v>270</v>
      </c>
      <c r="E753">
        <v>5346.2012500000001</v>
      </c>
      <c r="F753">
        <v>558.35</v>
      </c>
      <c r="G753">
        <v>-12.358015658202101</v>
      </c>
      <c r="H753">
        <v>0.73002700516287899</v>
      </c>
      <c r="I753">
        <v>7.9706748679452897</v>
      </c>
      <c r="J753">
        <v>2.45405133040143</v>
      </c>
      <c r="K753">
        <v>604.50259384958497</v>
      </c>
      <c r="L753">
        <v>582.21095067814804</v>
      </c>
      <c r="M753">
        <v>33.208131129346597</v>
      </c>
      <c r="N753">
        <v>0.56817206135465703</v>
      </c>
      <c r="O753">
        <v>30.169248679143902</v>
      </c>
      <c r="P753">
        <v>28.371077135302901</v>
      </c>
      <c r="Q753">
        <v>4.5967738685663999E-2</v>
      </c>
    </row>
    <row r="754" spans="1:17" x14ac:dyDescent="0.3">
      <c r="A754" t="s">
        <v>1649</v>
      </c>
      <c r="B754" t="s">
        <v>1650</v>
      </c>
      <c r="C754" t="s">
        <v>3106</v>
      </c>
      <c r="D754" t="s">
        <v>37</v>
      </c>
      <c r="E754">
        <v>5318.5846142</v>
      </c>
      <c r="F754">
        <v>318.2</v>
      </c>
      <c r="G754">
        <v>-10.717247595242799</v>
      </c>
      <c r="H754">
        <v>-9.1102801924745904</v>
      </c>
      <c r="I754">
        <v>-17.793281347760999</v>
      </c>
      <c r="J754">
        <v>2.89489157176547</v>
      </c>
      <c r="K754">
        <v>355.84493204649499</v>
      </c>
      <c r="L754">
        <v>361.02006438223702</v>
      </c>
      <c r="M754">
        <v>33.537110354517502</v>
      </c>
      <c r="N754">
        <v>0.235013585259508</v>
      </c>
      <c r="O754">
        <v>52.781269641734703</v>
      </c>
      <c r="P754">
        <v>9.6553884711779201</v>
      </c>
      <c r="Q754">
        <v>-1.8070754911324999E-2</v>
      </c>
    </row>
    <row r="755" spans="1:17" hidden="1" x14ac:dyDescent="0.3">
      <c r="A755" t="s">
        <v>1651</v>
      </c>
      <c r="B755" t="s">
        <v>1652</v>
      </c>
      <c r="C755" t="s">
        <v>3119</v>
      </c>
      <c r="D755" t="s">
        <v>438</v>
      </c>
      <c r="E755">
        <v>5247.7534422799999</v>
      </c>
      <c r="F755">
        <v>1143.4000000000001</v>
      </c>
      <c r="G755">
        <v>51.1489663984648</v>
      </c>
      <c r="H755">
        <v>14.967333640370599</v>
      </c>
      <c r="I755">
        <v>75.222340392242202</v>
      </c>
      <c r="J755">
        <v>12.891644550162001</v>
      </c>
      <c r="K755">
        <v>971.20297029093297</v>
      </c>
      <c r="L755">
        <v>808.53431275079299</v>
      </c>
      <c r="M755">
        <v>76.537793143991394</v>
      </c>
      <c r="N755">
        <v>1.8586390916597699</v>
      </c>
      <c r="O755">
        <v>4.5128563932132097</v>
      </c>
      <c r="P755">
        <v>119.04214559386899</v>
      </c>
      <c r="Q755">
        <v>0.16563012493345999</v>
      </c>
    </row>
    <row r="756" spans="1:17" x14ac:dyDescent="0.3">
      <c r="A756" t="s">
        <v>1653</v>
      </c>
      <c r="B756" t="s">
        <v>1654</v>
      </c>
      <c r="C756" t="s">
        <v>3108</v>
      </c>
      <c r="D756" t="s">
        <v>247</v>
      </c>
      <c r="E756">
        <v>5239.8689711549996</v>
      </c>
      <c r="F756">
        <v>605.95000000000005</v>
      </c>
      <c r="G756">
        <v>37.523536685774999</v>
      </c>
      <c r="H756">
        <v>1.0879920184755401</v>
      </c>
      <c r="I756">
        <v>31.976446154191098</v>
      </c>
      <c r="J756">
        <v>4.3491356874775002</v>
      </c>
      <c r="K756">
        <v>597.101583560059</v>
      </c>
      <c r="L756">
        <v>497.70834825149802</v>
      </c>
      <c r="M756">
        <v>42.703113374885604</v>
      </c>
      <c r="N756">
        <v>0.92419489337008498</v>
      </c>
      <c r="O756">
        <v>14.3658717715983</v>
      </c>
      <c r="P756">
        <v>68.3194444444444</v>
      </c>
    </row>
    <row r="757" spans="1:17" x14ac:dyDescent="0.3">
      <c r="A757" t="s">
        <v>1655</v>
      </c>
      <c r="B757" t="s">
        <v>1656</v>
      </c>
      <c r="C757" t="s">
        <v>3116</v>
      </c>
      <c r="D757" t="s">
        <v>885</v>
      </c>
      <c r="E757">
        <v>5231.0639043359997</v>
      </c>
      <c r="F757">
        <v>29.52</v>
      </c>
      <c r="G757">
        <v>-41.769839038199599</v>
      </c>
      <c r="H757">
        <v>-1.5102134070737501</v>
      </c>
      <c r="I757">
        <v>-37.006949186844402</v>
      </c>
      <c r="J757">
        <v>0.31474523877531801</v>
      </c>
      <c r="K757">
        <v>33.695515464883599</v>
      </c>
      <c r="L757">
        <v>39.166641695591899</v>
      </c>
      <c r="M757">
        <v>28.808180380877399</v>
      </c>
      <c r="N757">
        <v>0.229843756663108</v>
      </c>
      <c r="O757">
        <v>82.926829268292593</v>
      </c>
      <c r="P757">
        <v>3.9070749736008299</v>
      </c>
      <c r="Q757">
        <v>-7.6253589683519998E-3</v>
      </c>
    </row>
    <row r="758" spans="1:17" x14ac:dyDescent="0.3">
      <c r="A758" t="s">
        <v>1657</v>
      </c>
      <c r="B758" t="s">
        <v>1658</v>
      </c>
      <c r="C758" t="s">
        <v>3105</v>
      </c>
      <c r="D758" t="s">
        <v>943</v>
      </c>
      <c r="E758">
        <v>5223.1222144849999</v>
      </c>
      <c r="F758">
        <v>608.35</v>
      </c>
      <c r="G758">
        <v>64.713531106450603</v>
      </c>
      <c r="H758">
        <v>-11.4998051380151</v>
      </c>
      <c r="I758">
        <v>114.716137384353</v>
      </c>
      <c r="J758">
        <v>0.66012477672910796</v>
      </c>
      <c r="K758">
        <v>642.16748648692896</v>
      </c>
      <c r="L758">
        <v>485.991147066309</v>
      </c>
      <c r="M758">
        <v>36.728739028489002</v>
      </c>
      <c r="N758">
        <v>0.19791767587749301</v>
      </c>
      <c r="O758">
        <v>43.6344209747677</v>
      </c>
      <c r="P758">
        <v>181.90454124189</v>
      </c>
      <c r="Q758">
        <v>5.6373320017851003E-2</v>
      </c>
    </row>
    <row r="759" spans="1:17" x14ac:dyDescent="0.3">
      <c r="A759" t="s">
        <v>1659</v>
      </c>
      <c r="B759" t="s">
        <v>1660</v>
      </c>
      <c r="C759" t="s">
        <v>568</v>
      </c>
      <c r="D759" t="s">
        <v>438</v>
      </c>
      <c r="E759">
        <v>5220.4438215999999</v>
      </c>
      <c r="F759">
        <v>1736</v>
      </c>
      <c r="G759">
        <v>11.538210154042901</v>
      </c>
      <c r="H759">
        <v>-7.7881809669277997</v>
      </c>
      <c r="I759">
        <v>5.5732167866682198</v>
      </c>
      <c r="J759">
        <v>-4.4698573501698897</v>
      </c>
      <c r="K759">
        <v>1981.5982479766801</v>
      </c>
      <c r="L759">
        <v>1799.8328232265801</v>
      </c>
      <c r="M759">
        <v>20.621064632885702</v>
      </c>
      <c r="N759">
        <v>0.73120567314839502</v>
      </c>
      <c r="O759">
        <v>43.6059907834101</v>
      </c>
      <c r="P759">
        <v>61.978073244693199</v>
      </c>
      <c r="Q759">
        <v>-0.11181877844808601</v>
      </c>
    </row>
    <row r="760" spans="1:17" x14ac:dyDescent="0.3">
      <c r="A760" t="s">
        <v>1661</v>
      </c>
      <c r="B760" t="s">
        <v>1662</v>
      </c>
      <c r="C760" t="s">
        <v>3123</v>
      </c>
      <c r="D760" t="s">
        <v>178</v>
      </c>
      <c r="E760">
        <v>5218.2447060019904</v>
      </c>
      <c r="F760">
        <v>142.18</v>
      </c>
      <c r="G760">
        <v>104.290238768778</v>
      </c>
      <c r="H760">
        <v>-13.584337669646899</v>
      </c>
      <c r="I760">
        <v>-0.91230416277056003</v>
      </c>
      <c r="J760">
        <v>2.7206037093961001E-2</v>
      </c>
      <c r="K760">
        <v>174.19696783310499</v>
      </c>
      <c r="L760">
        <v>157.46732914171801</v>
      </c>
      <c r="M760">
        <v>26.3174767716745</v>
      </c>
      <c r="N760">
        <v>0.54689139491650296</v>
      </c>
      <c r="O760">
        <v>58.003938669292403</v>
      </c>
      <c r="P760">
        <v>113.163418290854</v>
      </c>
      <c r="Q760">
        <v>0.114480754772475</v>
      </c>
    </row>
    <row r="761" spans="1:17" hidden="1" x14ac:dyDescent="0.3">
      <c r="A761" t="s">
        <v>1663</v>
      </c>
      <c r="B761" t="s">
        <v>1664</v>
      </c>
      <c r="C761" t="s">
        <v>3119</v>
      </c>
      <c r="D761" t="s">
        <v>1665</v>
      </c>
      <c r="E761">
        <v>5200.86525798</v>
      </c>
      <c r="F761">
        <v>291.89999999999998</v>
      </c>
      <c r="G761">
        <v>-17.8585929322273</v>
      </c>
      <c r="H761">
        <v>-5.3724178146158303</v>
      </c>
      <c r="I761">
        <v>0.83035454850587298</v>
      </c>
      <c r="J761">
        <v>2.8626387111082399</v>
      </c>
      <c r="K761">
        <v>320.17272037825398</v>
      </c>
      <c r="L761">
        <v>308.28536074292799</v>
      </c>
      <c r="M761">
        <v>31.967986276710999</v>
      </c>
      <c r="N761">
        <v>0.21777276869388601</v>
      </c>
      <c r="O761">
        <v>38.369304556354898</v>
      </c>
      <c r="P761">
        <v>23.791348600508801</v>
      </c>
      <c r="Q761">
        <v>0.115141720388448</v>
      </c>
    </row>
    <row r="762" spans="1:17" x14ac:dyDescent="0.3">
      <c r="A762" t="s">
        <v>1666</v>
      </c>
      <c r="B762" t="s">
        <v>1667</v>
      </c>
      <c r="C762" t="s">
        <v>3104</v>
      </c>
      <c r="D762" t="s">
        <v>24</v>
      </c>
      <c r="E762">
        <v>5171.6136433649999</v>
      </c>
      <c r="F762">
        <v>305.85000000000002</v>
      </c>
      <c r="G762">
        <v>-35.5381473040961</v>
      </c>
      <c r="H762">
        <v>4.8560142934111497</v>
      </c>
      <c r="I762">
        <v>-13.5020503079283</v>
      </c>
      <c r="J762">
        <v>1.43220681288619</v>
      </c>
      <c r="K762">
        <v>314.174117432343</v>
      </c>
      <c r="L762">
        <v>333.00005480391098</v>
      </c>
      <c r="M762">
        <v>44.7264323831415</v>
      </c>
      <c r="N762">
        <v>0.62243863176605196</v>
      </c>
      <c r="O762">
        <v>38.057871505640001</v>
      </c>
      <c r="P762">
        <v>4.7252182845403103</v>
      </c>
      <c r="Q762">
        <v>-1.6456412414895E-2</v>
      </c>
    </row>
    <row r="763" spans="1:17" hidden="1" x14ac:dyDescent="0.3">
      <c r="A763" t="s">
        <v>1668</v>
      </c>
      <c r="B763" t="s">
        <v>1669</v>
      </c>
      <c r="C763" t="s">
        <v>3119</v>
      </c>
      <c r="D763" t="s">
        <v>1670</v>
      </c>
      <c r="E763">
        <v>5168.879891351</v>
      </c>
      <c r="F763">
        <v>64.569999999999993</v>
      </c>
      <c r="G763">
        <v>4.7941562558125099</v>
      </c>
      <c r="H763">
        <v>3.5555120544258498</v>
      </c>
      <c r="I763">
        <v>-0.54596095433198999</v>
      </c>
      <c r="J763">
        <v>4.0694351954034902</v>
      </c>
      <c r="K763">
        <v>63.774601248024602</v>
      </c>
      <c r="L763">
        <v>60.206121444284797</v>
      </c>
      <c r="M763">
        <v>56.425916595309197</v>
      </c>
      <c r="N763">
        <v>1.2096912138879199</v>
      </c>
      <c r="O763">
        <v>4.6616075576893401</v>
      </c>
      <c r="P763">
        <v>25.990243902439001</v>
      </c>
      <c r="Q763">
        <v>-3.0196124243903E-2</v>
      </c>
    </row>
    <row r="764" spans="1:17" x14ac:dyDescent="0.3">
      <c r="A764" t="s">
        <v>1671</v>
      </c>
      <c r="B764" t="s">
        <v>1672</v>
      </c>
      <c r="C764" t="s">
        <v>3115</v>
      </c>
      <c r="D764" t="s">
        <v>463</v>
      </c>
      <c r="E764">
        <v>5158.6232219040003</v>
      </c>
      <c r="F764">
        <v>52.49</v>
      </c>
      <c r="G764">
        <v>-39.846578393478097</v>
      </c>
      <c r="H764">
        <v>-5.71343622823216</v>
      </c>
      <c r="I764">
        <v>-29.7659670151947</v>
      </c>
      <c r="J764">
        <v>2.3521852918578898</v>
      </c>
      <c r="K764">
        <v>59.144928223939097</v>
      </c>
      <c r="L764">
        <v>65.359347690779003</v>
      </c>
      <c r="M764">
        <v>30.770050795258399</v>
      </c>
      <c r="N764">
        <v>0.43817298251499398</v>
      </c>
      <c r="O764">
        <v>86.702228995999207</v>
      </c>
      <c r="P764">
        <v>0.36328871892925502</v>
      </c>
      <c r="Q764">
        <v>-3.6428560607822E-2</v>
      </c>
    </row>
    <row r="765" spans="1:17" x14ac:dyDescent="0.3">
      <c r="A765" t="s">
        <v>1673</v>
      </c>
      <c r="B765" t="s">
        <v>1674</v>
      </c>
      <c r="C765" t="s">
        <v>3112</v>
      </c>
      <c r="D765" t="s">
        <v>1616</v>
      </c>
      <c r="E765">
        <v>5138.0508350999999</v>
      </c>
      <c r="F765">
        <v>430.25</v>
      </c>
      <c r="G765">
        <v>13.5107211096171</v>
      </c>
      <c r="H765">
        <v>1.5928596264174</v>
      </c>
      <c r="I765">
        <v>15.9866779883092</v>
      </c>
      <c r="J765">
        <v>1.5175321841365099</v>
      </c>
      <c r="K765">
        <v>433.47944241854299</v>
      </c>
      <c r="L765">
        <v>391.78314390409798</v>
      </c>
      <c r="M765">
        <v>41.128533101174497</v>
      </c>
      <c r="N765">
        <v>1.35831718564089</v>
      </c>
      <c r="O765">
        <v>19.907030796048801</v>
      </c>
      <c r="P765">
        <v>50.8326029798422</v>
      </c>
      <c r="Q765">
        <v>4.7439868187048997E-2</v>
      </c>
    </row>
    <row r="766" spans="1:17" hidden="1" x14ac:dyDescent="0.3">
      <c r="A766" t="s">
        <v>1675</v>
      </c>
      <c r="B766" t="s">
        <v>1676</v>
      </c>
      <c r="C766" t="s">
        <v>3119</v>
      </c>
      <c r="D766" t="s">
        <v>247</v>
      </c>
      <c r="E766">
        <v>5136.7339189100003</v>
      </c>
      <c r="F766">
        <v>963.15</v>
      </c>
      <c r="G766">
        <v>58.599804042088998</v>
      </c>
      <c r="H766">
        <v>13.9033511697295</v>
      </c>
      <c r="I766">
        <v>48.057537248693798</v>
      </c>
      <c r="J766">
        <v>1.06835181201138</v>
      </c>
      <c r="K766">
        <v>896.13755566611303</v>
      </c>
      <c r="L766">
        <v>761.989677936568</v>
      </c>
      <c r="M766">
        <v>55.839620369202002</v>
      </c>
      <c r="N766">
        <v>1.1212159222858</v>
      </c>
      <c r="O766">
        <v>4.1945699008461901</v>
      </c>
      <c r="P766">
        <v>79.507967570589798</v>
      </c>
      <c r="Q766">
        <v>-3.9816850847151003E-2</v>
      </c>
    </row>
    <row r="767" spans="1:17" x14ac:dyDescent="0.3">
      <c r="A767" t="s">
        <v>1677</v>
      </c>
      <c r="B767" t="s">
        <v>1678</v>
      </c>
      <c r="C767" t="s">
        <v>3118</v>
      </c>
      <c r="D767" t="s">
        <v>421</v>
      </c>
      <c r="E767">
        <v>5127.5254367999996</v>
      </c>
      <c r="F767">
        <v>104.52</v>
      </c>
      <c r="G767">
        <v>37.856736105451603</v>
      </c>
      <c r="H767">
        <v>-2.58626074903365</v>
      </c>
      <c r="I767">
        <v>-1.92089029837665</v>
      </c>
      <c r="J767">
        <v>0.20573129786756</v>
      </c>
      <c r="K767">
        <v>117.39745195122001</v>
      </c>
      <c r="L767">
        <v>114.83348420703101</v>
      </c>
      <c r="M767">
        <v>30.1699247310871</v>
      </c>
      <c r="N767">
        <v>0.75728280990404395</v>
      </c>
      <c r="O767">
        <v>62.600459242250203</v>
      </c>
      <c r="P767">
        <v>53.592946362968398</v>
      </c>
      <c r="Q767">
        <v>7.5513178361336003E-2</v>
      </c>
    </row>
    <row r="768" spans="1:17" x14ac:dyDescent="0.3">
      <c r="A768" t="s">
        <v>1679</v>
      </c>
      <c r="B768" t="s">
        <v>1680</v>
      </c>
      <c r="C768" t="s">
        <v>3102</v>
      </c>
      <c r="D768" t="s">
        <v>270</v>
      </c>
      <c r="E768">
        <v>5109.4717157650002</v>
      </c>
      <c r="F768">
        <v>1037.6500000000001</v>
      </c>
      <c r="G768">
        <v>57.519172551223598</v>
      </c>
      <c r="H768">
        <v>-10.078289404464501</v>
      </c>
      <c r="I768">
        <v>6.7565245221159804</v>
      </c>
      <c r="J768">
        <v>-1.71645788153671</v>
      </c>
      <c r="K768">
        <v>1219.25300670877</v>
      </c>
      <c r="L768">
        <v>1109.3135131224301</v>
      </c>
      <c r="M768">
        <v>23.5424484547842</v>
      </c>
      <c r="N768">
        <v>0.59991036371296202</v>
      </c>
      <c r="O768">
        <v>45.863248686936799</v>
      </c>
      <c r="P768">
        <v>69.509107244956297</v>
      </c>
      <c r="Q768">
        <v>6.4087451873322002E-2</v>
      </c>
    </row>
    <row r="769" spans="1:17" x14ac:dyDescent="0.3">
      <c r="A769" t="s">
        <v>1681</v>
      </c>
      <c r="B769" t="s">
        <v>1682</v>
      </c>
      <c r="C769" t="s">
        <v>3118</v>
      </c>
      <c r="D769" t="s">
        <v>490</v>
      </c>
      <c r="E769">
        <v>5103.0072018199999</v>
      </c>
      <c r="F769">
        <v>1934.3</v>
      </c>
      <c r="G769">
        <v>5.6196311955910296</v>
      </c>
      <c r="H769">
        <v>3.1919643707862301E-2</v>
      </c>
      <c r="I769">
        <v>31.348456282213998</v>
      </c>
      <c r="J769">
        <v>-0.76139538380690397</v>
      </c>
      <c r="K769">
        <v>1977.7422486397099</v>
      </c>
      <c r="L769">
        <v>1719.86991929689</v>
      </c>
      <c r="M769">
        <v>38.731848589263699</v>
      </c>
      <c r="N769">
        <v>0.37557550850738303</v>
      </c>
      <c r="O769">
        <v>23.558910200072301</v>
      </c>
      <c r="P769">
        <v>64.481292517006807</v>
      </c>
      <c r="Q769">
        <v>2.5995096897525001E-2</v>
      </c>
    </row>
    <row r="770" spans="1:17" x14ac:dyDescent="0.3">
      <c r="A770" t="s">
        <v>1683</v>
      </c>
      <c r="B770" t="s">
        <v>1684</v>
      </c>
      <c r="C770" t="s">
        <v>3107</v>
      </c>
      <c r="D770" t="s">
        <v>48</v>
      </c>
      <c r="E770">
        <v>5102.8817246400004</v>
      </c>
      <c r="F770">
        <v>674.4</v>
      </c>
      <c r="G770">
        <v>39.256494323744697</v>
      </c>
      <c r="H770">
        <v>-1.94186805645521</v>
      </c>
      <c r="I770">
        <v>-2.07725297536197</v>
      </c>
      <c r="J770">
        <v>-1.5876631605045</v>
      </c>
      <c r="K770">
        <v>746.94663538157704</v>
      </c>
      <c r="L770">
        <v>710.12733175925405</v>
      </c>
      <c r="M770">
        <v>24.749013392239</v>
      </c>
      <c r="N770">
        <v>0.67831671200446797</v>
      </c>
      <c r="O770">
        <v>38.908659549228901</v>
      </c>
      <c r="P770">
        <v>65.152442757438394</v>
      </c>
      <c r="Q770">
        <v>0.15951470722479699</v>
      </c>
    </row>
    <row r="771" spans="1:17" x14ac:dyDescent="0.3">
      <c r="A771" t="s">
        <v>1685</v>
      </c>
      <c r="B771" t="s">
        <v>1686</v>
      </c>
      <c r="C771" t="s">
        <v>3113</v>
      </c>
      <c r="D771" t="s">
        <v>568</v>
      </c>
      <c r="E771">
        <v>5101.052679675</v>
      </c>
      <c r="F771">
        <v>290.64999999999998</v>
      </c>
      <c r="G771">
        <v>-24.4681508471553</v>
      </c>
      <c r="H771">
        <v>-12.988337008229999</v>
      </c>
      <c r="I771">
        <v>-5.86387127361807</v>
      </c>
      <c r="J771">
        <v>-0.76805905494308002</v>
      </c>
      <c r="K771">
        <v>336.70608425870699</v>
      </c>
      <c r="L771">
        <v>333.457336800012</v>
      </c>
      <c r="M771">
        <v>22.237897665382299</v>
      </c>
      <c r="N771">
        <v>0.47515270945249</v>
      </c>
      <c r="O771">
        <v>50.799931188714901</v>
      </c>
      <c r="P771">
        <v>16.703473198152899</v>
      </c>
      <c r="Q771">
        <v>9.2219832620014E-2</v>
      </c>
    </row>
    <row r="772" spans="1:17" hidden="1" x14ac:dyDescent="0.3">
      <c r="A772" t="s">
        <v>1687</v>
      </c>
      <c r="B772" t="s">
        <v>1688</v>
      </c>
      <c r="C772" t="s">
        <v>3119</v>
      </c>
      <c r="D772" t="s">
        <v>487</v>
      </c>
      <c r="E772">
        <v>5098.3999999999996</v>
      </c>
      <c r="F772">
        <v>254920</v>
      </c>
      <c r="G772">
        <v>7564273.6636542296</v>
      </c>
      <c r="H772">
        <v>7601514.8405249296</v>
      </c>
      <c r="I772">
        <v>7564288.0478766197</v>
      </c>
      <c r="J772">
        <v>0.46624732060768997</v>
      </c>
      <c r="K772">
        <v>127333.503993283</v>
      </c>
      <c r="L772">
        <v>39259.583539682797</v>
      </c>
      <c r="M772">
        <v>51.470713234926599</v>
      </c>
      <c r="N772">
        <v>4.4163772375100097</v>
      </c>
      <c r="O772">
        <v>30.393829436686001</v>
      </c>
      <c r="P772">
        <v>7564291.6913946504</v>
      </c>
    </row>
    <row r="773" spans="1:17" hidden="1" x14ac:dyDescent="0.3">
      <c r="A773" t="s">
        <v>1689</v>
      </c>
      <c r="B773" t="s">
        <v>1690</v>
      </c>
      <c r="C773" t="s">
        <v>3119</v>
      </c>
      <c r="D773" t="s">
        <v>267</v>
      </c>
      <c r="E773">
        <v>5049.969438915</v>
      </c>
      <c r="F773">
        <v>1098.95</v>
      </c>
      <c r="G773">
        <v>178.320990795705</v>
      </c>
      <c r="H773">
        <v>23.2736421540667</v>
      </c>
      <c r="I773">
        <v>60.685453927013903</v>
      </c>
      <c r="J773">
        <v>4.9803729702572204</v>
      </c>
      <c r="K773">
        <v>1010.47538158961</v>
      </c>
      <c r="L773">
        <v>800.81752988047594</v>
      </c>
      <c r="M773">
        <v>55.314640750930998</v>
      </c>
      <c r="N773">
        <v>0.64084793158710596</v>
      </c>
      <c r="O773">
        <v>8.0986396105373402</v>
      </c>
      <c r="P773">
        <v>254.84339683564701</v>
      </c>
      <c r="Q773">
        <v>0.111939773279573</v>
      </c>
    </row>
    <row r="774" spans="1:17" hidden="1" x14ac:dyDescent="0.3">
      <c r="A774" t="s">
        <v>1691</v>
      </c>
      <c r="B774" t="s">
        <v>1692</v>
      </c>
      <c r="C774" t="s">
        <v>3119</v>
      </c>
      <c r="D774" t="s">
        <v>411</v>
      </c>
      <c r="E774">
        <v>5031.7021442099904</v>
      </c>
      <c r="F774">
        <v>277.3</v>
      </c>
      <c r="G774">
        <v>-21.161391187342801</v>
      </c>
      <c r="H774">
        <v>3.8416210238309398</v>
      </c>
      <c r="I774">
        <v>-8.6126749924226704</v>
      </c>
      <c r="J774">
        <v>1.1727287820082899</v>
      </c>
      <c r="K774">
        <v>290.08551652922398</v>
      </c>
      <c r="L774">
        <v>291.19620159038902</v>
      </c>
      <c r="M774">
        <v>34.819949854581097</v>
      </c>
      <c r="N774">
        <v>0.77258650630301995</v>
      </c>
      <c r="O774">
        <v>39.902632527948001</v>
      </c>
      <c r="P774">
        <v>2.91334199294861</v>
      </c>
      <c r="Q774">
        <v>2.7763546380400001E-3</v>
      </c>
    </row>
    <row r="775" spans="1:17" x14ac:dyDescent="0.3">
      <c r="A775" t="s">
        <v>1693</v>
      </c>
      <c r="B775" t="s">
        <v>1694</v>
      </c>
      <c r="C775" t="s">
        <v>3112</v>
      </c>
      <c r="D775" t="s">
        <v>276</v>
      </c>
      <c r="E775">
        <v>4986.5362167599997</v>
      </c>
      <c r="F775">
        <v>1833.9</v>
      </c>
      <c r="G775">
        <v>39.293979767127297</v>
      </c>
      <c r="H775">
        <v>-20.2082002841403</v>
      </c>
      <c r="I775">
        <v>42.449049478138797</v>
      </c>
      <c r="J775">
        <v>-0.93417548837483499</v>
      </c>
      <c r="K775">
        <v>2096.25061895619</v>
      </c>
      <c r="L775">
        <v>1809.19684785512</v>
      </c>
      <c r="M775">
        <v>27.550510677866601</v>
      </c>
      <c r="N775">
        <v>0.388897275166114</v>
      </c>
      <c r="O775">
        <v>42.870385517203701</v>
      </c>
      <c r="P775">
        <v>92.768171545698195</v>
      </c>
      <c r="Q775">
        <v>-1.2374383152566001E-2</v>
      </c>
    </row>
    <row r="776" spans="1:17" x14ac:dyDescent="0.3">
      <c r="A776" t="s">
        <v>1695</v>
      </c>
      <c r="B776" t="s">
        <v>1696</v>
      </c>
      <c r="C776" t="s">
        <v>3113</v>
      </c>
      <c r="D776" t="s">
        <v>267</v>
      </c>
      <c r="E776">
        <v>4940.37499458</v>
      </c>
      <c r="F776">
        <v>622.95000000000005</v>
      </c>
      <c r="G776">
        <v>-21.477323446281801</v>
      </c>
      <c r="H776">
        <v>-3.63564239156673</v>
      </c>
      <c r="I776">
        <v>-11.891548081998099</v>
      </c>
      <c r="J776">
        <v>2.9510533175934599</v>
      </c>
      <c r="K776">
        <v>668.43074798274802</v>
      </c>
      <c r="L776">
        <v>689.50176422904303</v>
      </c>
      <c r="M776">
        <v>41.867017676840497</v>
      </c>
      <c r="N776">
        <v>0.50842003113322498</v>
      </c>
      <c r="O776">
        <v>41.873344570190199</v>
      </c>
      <c r="P776">
        <v>7.2941784361005801</v>
      </c>
    </row>
    <row r="777" spans="1:17" x14ac:dyDescent="0.3">
      <c r="A777" t="s">
        <v>1697</v>
      </c>
      <c r="B777" t="s">
        <v>1698</v>
      </c>
      <c r="C777" t="s">
        <v>3118</v>
      </c>
      <c r="D777" t="s">
        <v>270</v>
      </c>
      <c r="E777">
        <v>4929.1459257449997</v>
      </c>
      <c r="F777">
        <v>146.55000000000001</v>
      </c>
      <c r="G777">
        <v>-13.105096265693801</v>
      </c>
      <c r="H777">
        <v>-10.8726755606165</v>
      </c>
      <c r="I777">
        <v>-18.4400296635099</v>
      </c>
      <c r="J777">
        <v>1.9567724551955701</v>
      </c>
      <c r="K777">
        <v>163.00683811392699</v>
      </c>
      <c r="L777">
        <v>166.022164263148</v>
      </c>
      <c r="M777">
        <v>28.847916197995499</v>
      </c>
      <c r="N777">
        <v>0.62972362059512499</v>
      </c>
      <c r="O777">
        <v>49.8464687819856</v>
      </c>
      <c r="P777">
        <v>12.6874279123414</v>
      </c>
      <c r="Q777">
        <v>-5.1420599577654998E-2</v>
      </c>
    </row>
    <row r="778" spans="1:17" x14ac:dyDescent="0.3">
      <c r="A778" t="s">
        <v>1699</v>
      </c>
      <c r="B778" t="s">
        <v>1700</v>
      </c>
      <c r="C778" t="s">
        <v>3113</v>
      </c>
      <c r="D778" t="s">
        <v>211</v>
      </c>
      <c r="E778">
        <v>4853.7424404550002</v>
      </c>
      <c r="F778">
        <v>7146.85</v>
      </c>
      <c r="G778">
        <v>56.654210516442603</v>
      </c>
      <c r="H778">
        <v>-0.94572385834383199</v>
      </c>
      <c r="I778">
        <v>-19.202316197163402</v>
      </c>
      <c r="J778">
        <v>4.9493602012602302</v>
      </c>
      <c r="K778">
        <v>7392.5032544411197</v>
      </c>
      <c r="L778">
        <v>7029.8627173842597</v>
      </c>
      <c r="M778">
        <v>48.692561471617097</v>
      </c>
      <c r="N778">
        <v>0.77941579557037799</v>
      </c>
      <c r="O778">
        <v>27.089556937671802</v>
      </c>
      <c r="P778">
        <v>81.300101471334301</v>
      </c>
      <c r="Q778">
        <v>0.123718969853059</v>
      </c>
    </row>
    <row r="779" spans="1:17" hidden="1" x14ac:dyDescent="0.3">
      <c r="A779" t="s">
        <v>1701</v>
      </c>
      <c r="B779" t="s">
        <v>1702</v>
      </c>
      <c r="C779" t="s">
        <v>3119</v>
      </c>
      <c r="D779" t="s">
        <v>267</v>
      </c>
      <c r="E779">
        <v>4834.2595164000004</v>
      </c>
      <c r="F779">
        <v>393</v>
      </c>
      <c r="G779">
        <v>403.01965764871602</v>
      </c>
      <c r="H779">
        <v>9.5566603047163596</v>
      </c>
      <c r="I779">
        <v>208.07569671752</v>
      </c>
      <c r="J779">
        <v>7.2227373893417299</v>
      </c>
      <c r="K779">
        <v>360.40823841249198</v>
      </c>
      <c r="L779">
        <v>241.90578446899801</v>
      </c>
      <c r="M779">
        <v>56.186920138172603</v>
      </c>
      <c r="N779">
        <v>0.70242798942865203</v>
      </c>
      <c r="O779">
        <v>12.9516539440203</v>
      </c>
      <c r="P779">
        <v>431.44016227180498</v>
      </c>
      <c r="Q779">
        <v>0.31056428064243102</v>
      </c>
    </row>
    <row r="780" spans="1:17" hidden="1" x14ac:dyDescent="0.3">
      <c r="A780" t="s">
        <v>1703</v>
      </c>
      <c r="B780" t="s">
        <v>1704</v>
      </c>
      <c r="C780" t="s">
        <v>3119</v>
      </c>
      <c r="D780" t="s">
        <v>211</v>
      </c>
      <c r="E780">
        <v>4820.6137829199997</v>
      </c>
      <c r="F780">
        <v>2186.6</v>
      </c>
      <c r="G780">
        <v>26.6125770839718</v>
      </c>
      <c r="H780">
        <v>4.8193207985661797</v>
      </c>
      <c r="I780">
        <v>34.643858640339303</v>
      </c>
      <c r="J780">
        <v>1.0771052040412199</v>
      </c>
      <c r="K780">
        <v>2212.72515569201</v>
      </c>
      <c r="L780">
        <v>1809.1260931182401</v>
      </c>
      <c r="M780">
        <v>34.997929976187898</v>
      </c>
      <c r="N780">
        <v>0.61821878852871903</v>
      </c>
      <c r="O780">
        <v>18.9060642092746</v>
      </c>
      <c r="P780">
        <v>81.626380928648501</v>
      </c>
    </row>
    <row r="781" spans="1:17" hidden="1" x14ac:dyDescent="0.3">
      <c r="A781" t="s">
        <v>1705</v>
      </c>
      <c r="B781" t="s">
        <v>1706</v>
      </c>
      <c r="C781" t="s">
        <v>3119</v>
      </c>
      <c r="D781" t="s">
        <v>885</v>
      </c>
      <c r="E781">
        <v>4804.8017879999998</v>
      </c>
      <c r="F781">
        <v>560.20000000000005</v>
      </c>
      <c r="G781">
        <v>19.318197108549398</v>
      </c>
      <c r="H781">
        <v>-6.2840853576125397</v>
      </c>
      <c r="I781">
        <v>-22.695609647480602</v>
      </c>
      <c r="J781">
        <v>-3.7005720719171298</v>
      </c>
      <c r="K781">
        <v>637.386598949573</v>
      </c>
      <c r="L781">
        <v>653.30829886596803</v>
      </c>
      <c r="M781">
        <v>29.889843014544098</v>
      </c>
      <c r="N781">
        <v>1.1252030010878</v>
      </c>
      <c r="O781">
        <v>66.154944662620395</v>
      </c>
      <c r="P781">
        <v>38.014289233801399</v>
      </c>
      <c r="Q781">
        <v>3.7016535730504001E-2</v>
      </c>
    </row>
    <row r="782" spans="1:17" hidden="1" x14ac:dyDescent="0.3">
      <c r="A782" t="s">
        <v>1707</v>
      </c>
      <c r="B782" t="s">
        <v>1708</v>
      </c>
      <c r="C782" t="s">
        <v>3119</v>
      </c>
      <c r="D782" t="s">
        <v>51</v>
      </c>
      <c r="E782">
        <v>4801.8615006299997</v>
      </c>
      <c r="F782">
        <v>1931.55</v>
      </c>
      <c r="G782">
        <v>164.761380231581</v>
      </c>
      <c r="H782">
        <v>24.188949379034401</v>
      </c>
      <c r="I782">
        <v>57.9518973412899</v>
      </c>
      <c r="J782">
        <v>5.8948801057882303</v>
      </c>
      <c r="K782">
        <v>1620.12281280467</v>
      </c>
      <c r="L782">
        <v>1232.74590066206</v>
      </c>
      <c r="M782">
        <v>71.657722515974697</v>
      </c>
      <c r="N782">
        <v>2.01555589446393</v>
      </c>
      <c r="O782">
        <v>3.75087365069504</v>
      </c>
      <c r="P782">
        <v>241.263250883392</v>
      </c>
      <c r="Q782">
        <v>0.25078256600368198</v>
      </c>
    </row>
    <row r="783" spans="1:17" x14ac:dyDescent="0.3">
      <c r="A783" t="s">
        <v>1709</v>
      </c>
      <c r="B783" t="s">
        <v>1710</v>
      </c>
      <c r="C783" t="s">
        <v>3108</v>
      </c>
      <c r="D783" t="s">
        <v>51</v>
      </c>
      <c r="E783">
        <v>4801.7280394649997</v>
      </c>
      <c r="F783">
        <v>192.57</v>
      </c>
      <c r="G783">
        <v>61.8431082796426</v>
      </c>
      <c r="H783">
        <v>4.7499884214609303</v>
      </c>
      <c r="I783">
        <v>63.8814928386902</v>
      </c>
      <c r="J783">
        <v>3.3978440749747199</v>
      </c>
      <c r="K783">
        <v>188.51759189653899</v>
      </c>
      <c r="L783">
        <v>154.01886201560001</v>
      </c>
      <c r="M783">
        <v>44.851751659382202</v>
      </c>
      <c r="N783">
        <v>0.130140682710668</v>
      </c>
      <c r="O783">
        <v>24.993508853923199</v>
      </c>
      <c r="P783">
        <v>109.201520912547</v>
      </c>
      <c r="Q783">
        <v>2.4862353255377001E-2</v>
      </c>
    </row>
    <row r="784" spans="1:17" x14ac:dyDescent="0.3">
      <c r="A784" t="s">
        <v>1711</v>
      </c>
      <c r="B784" t="s">
        <v>1712</v>
      </c>
      <c r="C784" t="s">
        <v>3112</v>
      </c>
      <c r="D784" t="s">
        <v>276</v>
      </c>
      <c r="E784">
        <v>4796.678775419</v>
      </c>
      <c r="F784">
        <v>224.81</v>
      </c>
      <c r="G784">
        <v>-13.9387087629425</v>
      </c>
      <c r="H784">
        <v>3.6226512718964998</v>
      </c>
      <c r="I784">
        <v>-2.14916137646071</v>
      </c>
      <c r="J784">
        <v>1.12187837875834</v>
      </c>
      <c r="K784">
        <v>239.76673430073899</v>
      </c>
      <c r="L784">
        <v>240.925394713017</v>
      </c>
      <c r="M784">
        <v>32.795388471533101</v>
      </c>
      <c r="N784">
        <v>0.34534081445270598</v>
      </c>
      <c r="O784">
        <v>32.156042880654702</v>
      </c>
      <c r="P784">
        <v>18.9470899470899</v>
      </c>
      <c r="Q784">
        <v>-0.114824034904392</v>
      </c>
    </row>
    <row r="785" spans="1:17" hidden="1" x14ac:dyDescent="0.3">
      <c r="A785" t="s">
        <v>1713</v>
      </c>
      <c r="B785" t="s">
        <v>1714</v>
      </c>
      <c r="C785" t="s">
        <v>3119</v>
      </c>
      <c r="D785" t="s">
        <v>487</v>
      </c>
      <c r="E785">
        <v>4789.1298436750003</v>
      </c>
      <c r="F785">
        <v>4599.95</v>
      </c>
      <c r="G785">
        <v>21.663114275903599</v>
      </c>
      <c r="H785">
        <v>-4.8492935107958903</v>
      </c>
      <c r="I785">
        <v>-31.477251425414799</v>
      </c>
      <c r="J785">
        <v>-3.6337847025458001</v>
      </c>
      <c r="K785">
        <v>5050.8052628257701</v>
      </c>
      <c r="L785">
        <v>5006.5954074381798</v>
      </c>
      <c r="M785">
        <v>39.172311781951798</v>
      </c>
      <c r="N785">
        <v>1.1180302277865899</v>
      </c>
      <c r="O785">
        <v>45.629843802650001</v>
      </c>
      <c r="P785">
        <v>42.314177430582397</v>
      </c>
      <c r="Q785">
        <v>0.13654563977849801</v>
      </c>
    </row>
    <row r="786" spans="1:17" hidden="1" x14ac:dyDescent="0.3">
      <c r="A786" t="s">
        <v>1715</v>
      </c>
      <c r="B786" t="s">
        <v>1716</v>
      </c>
      <c r="C786" t="s">
        <v>3119</v>
      </c>
      <c r="D786" t="s">
        <v>406</v>
      </c>
      <c r="E786">
        <v>4784.0769222749996</v>
      </c>
      <c r="F786">
        <v>675.45</v>
      </c>
      <c r="G786">
        <v>40.917132125986598</v>
      </c>
      <c r="H786">
        <v>-5.7821214675229298</v>
      </c>
      <c r="I786">
        <v>56.510601703578999</v>
      </c>
      <c r="J786">
        <v>-8.0749319912360704</v>
      </c>
      <c r="K786">
        <v>710.55765411897698</v>
      </c>
      <c r="M786">
        <v>32.4218434236017</v>
      </c>
      <c r="N786">
        <v>0.72526660732371395</v>
      </c>
      <c r="O786">
        <v>40.054778295950797</v>
      </c>
      <c r="P786">
        <v>81.865912762520196</v>
      </c>
    </row>
    <row r="787" spans="1:17" hidden="1" x14ac:dyDescent="0.3">
      <c r="A787" t="s">
        <v>1717</v>
      </c>
      <c r="B787" t="s">
        <v>1718</v>
      </c>
      <c r="C787" t="s">
        <v>3119</v>
      </c>
      <c r="D787" t="s">
        <v>82</v>
      </c>
      <c r="E787">
        <v>4775.5006345893398</v>
      </c>
      <c r="F787">
        <v>3770.4</v>
      </c>
      <c r="G787">
        <v>302.92062133189597</v>
      </c>
      <c r="H787">
        <v>16.948743745123899</v>
      </c>
      <c r="I787">
        <v>199.50422065786401</v>
      </c>
      <c r="J787">
        <v>11.0251719045422</v>
      </c>
      <c r="K787">
        <v>3094.96206480199</v>
      </c>
      <c r="L787">
        <v>2134.2819081747298</v>
      </c>
      <c r="M787">
        <v>45.523782113482497</v>
      </c>
      <c r="N787">
        <v>0.77345278504800796</v>
      </c>
      <c r="O787">
        <v>0</v>
      </c>
      <c r="P787">
        <v>355.60993293456499</v>
      </c>
    </row>
    <row r="788" spans="1:17" x14ac:dyDescent="0.3">
      <c r="A788" t="s">
        <v>1719</v>
      </c>
      <c r="B788" t="s">
        <v>1720</v>
      </c>
      <c r="C788" t="s">
        <v>3110</v>
      </c>
      <c r="D788" t="s">
        <v>971</v>
      </c>
      <c r="E788">
        <v>4773.7261927669997</v>
      </c>
      <c r="F788">
        <v>161.27000000000001</v>
      </c>
      <c r="G788">
        <v>-10.0520060737996</v>
      </c>
      <c r="H788">
        <v>-2.7009502183527698</v>
      </c>
      <c r="I788">
        <v>-33.004008618169699</v>
      </c>
      <c r="J788">
        <v>-1.2511360147420001</v>
      </c>
      <c r="K788">
        <v>188.49688394617101</v>
      </c>
      <c r="L788">
        <v>194.99316133053199</v>
      </c>
      <c r="M788">
        <v>24.935663224228701</v>
      </c>
      <c r="N788">
        <v>0.82977108609752004</v>
      </c>
      <c r="O788">
        <v>57.871891858374099</v>
      </c>
      <c r="P788">
        <v>5.6469046839174597</v>
      </c>
      <c r="Q788">
        <v>3.3418284194214998E-2</v>
      </c>
    </row>
    <row r="789" spans="1:17" x14ac:dyDescent="0.3">
      <c r="A789" t="s">
        <v>1721</v>
      </c>
      <c r="B789" t="s">
        <v>1722</v>
      </c>
      <c r="C789" t="s">
        <v>3108</v>
      </c>
      <c r="D789" t="s">
        <v>51</v>
      </c>
      <c r="E789">
        <v>4768.0400024999999</v>
      </c>
      <c r="F789">
        <v>386.7</v>
      </c>
      <c r="G789">
        <v>27.6627136953446</v>
      </c>
      <c r="H789">
        <v>7.16855798660999</v>
      </c>
      <c r="I789">
        <v>28.133616058791301</v>
      </c>
      <c r="J789">
        <v>0.35869946316013601</v>
      </c>
      <c r="K789">
        <v>369.02224959556003</v>
      </c>
      <c r="L789">
        <v>336.332147957345</v>
      </c>
      <c r="M789">
        <v>52.3502240265042</v>
      </c>
      <c r="N789">
        <v>1.7548049713451299</v>
      </c>
      <c r="O789">
        <v>7.8226014998707001</v>
      </c>
      <c r="P789">
        <v>48.559354590856699</v>
      </c>
      <c r="Q789">
        <v>-3.6162900925341003E-2</v>
      </c>
    </row>
    <row r="790" spans="1:17" x14ac:dyDescent="0.3">
      <c r="A790" t="s">
        <v>1723</v>
      </c>
      <c r="B790" t="s">
        <v>1724</v>
      </c>
      <c r="C790" t="s">
        <v>3111</v>
      </c>
      <c r="D790" t="s">
        <v>69</v>
      </c>
      <c r="E790">
        <v>4763.1810852039998</v>
      </c>
      <c r="F790">
        <v>210.19</v>
      </c>
      <c r="G790">
        <v>-8.2012706023745494</v>
      </c>
      <c r="H790">
        <v>-3.1311829624011698</v>
      </c>
      <c r="I790">
        <v>0.10278008878009</v>
      </c>
      <c r="J790">
        <v>-1.0930595239281</v>
      </c>
      <c r="K790">
        <v>223.94445393704001</v>
      </c>
      <c r="L790">
        <v>217.55652997380199</v>
      </c>
      <c r="M790">
        <v>24.912797543512301</v>
      </c>
      <c r="N790">
        <v>0.242462083680973</v>
      </c>
      <c r="O790">
        <v>22.746086873780801</v>
      </c>
      <c r="P790">
        <v>10.9182058047493</v>
      </c>
      <c r="Q790">
        <v>-6.5546839243021002E-2</v>
      </c>
    </row>
    <row r="791" spans="1:17" hidden="1" x14ac:dyDescent="0.3">
      <c r="A791" t="s">
        <v>1725</v>
      </c>
      <c r="B791" t="s">
        <v>1726</v>
      </c>
      <c r="C791" t="s">
        <v>3119</v>
      </c>
      <c r="D791" t="s">
        <v>232</v>
      </c>
      <c r="E791">
        <v>4740.3730990000004</v>
      </c>
      <c r="F791">
        <v>762.65</v>
      </c>
      <c r="G791">
        <v>35.922843334392098</v>
      </c>
      <c r="H791">
        <v>65.272491216337698</v>
      </c>
      <c r="I791">
        <v>55.6434344905567</v>
      </c>
      <c r="J791">
        <v>17.249889333891101</v>
      </c>
      <c r="M791">
        <v>88.364464524825394</v>
      </c>
      <c r="O791">
        <v>4.7334950501540796</v>
      </c>
      <c r="P791">
        <v>89.666749564784794</v>
      </c>
    </row>
    <row r="792" spans="1:17" hidden="1" x14ac:dyDescent="0.3">
      <c r="A792" t="s">
        <v>1727</v>
      </c>
      <c r="B792" t="s">
        <v>1728</v>
      </c>
      <c r="C792" t="s">
        <v>3119</v>
      </c>
      <c r="D792" t="s">
        <v>463</v>
      </c>
      <c r="E792">
        <v>4684.8125921999999</v>
      </c>
      <c r="F792">
        <v>545.75</v>
      </c>
      <c r="G792">
        <v>-40.052315368121398</v>
      </c>
      <c r="H792">
        <v>0.66365914342224197</v>
      </c>
      <c r="I792">
        <v>-10.0890481633135</v>
      </c>
      <c r="J792">
        <v>0.18480601534478</v>
      </c>
      <c r="K792">
        <v>556.53591392447697</v>
      </c>
      <c r="L792">
        <v>581.007680417909</v>
      </c>
      <c r="M792">
        <v>44.550073672337703</v>
      </c>
      <c r="N792">
        <v>0.71711532565677305</v>
      </c>
      <c r="O792">
        <v>46.404031149793802</v>
      </c>
      <c r="P792">
        <v>10.408658709285801</v>
      </c>
      <c r="Q792">
        <v>2.3585554385269999E-3</v>
      </c>
    </row>
    <row r="793" spans="1:17" x14ac:dyDescent="0.3">
      <c r="A793" t="s">
        <v>1729</v>
      </c>
      <c r="B793" t="s">
        <v>1730</v>
      </c>
      <c r="C793" t="s">
        <v>3113</v>
      </c>
      <c r="D793" t="s">
        <v>470</v>
      </c>
      <c r="E793">
        <v>4680.0504740699998</v>
      </c>
      <c r="F793">
        <v>423.3</v>
      </c>
      <c r="G793">
        <v>-54.401857736813803</v>
      </c>
      <c r="H793">
        <v>-12.062166924453001</v>
      </c>
      <c r="I793">
        <v>-37.642114745667598</v>
      </c>
      <c r="J793">
        <v>0.59591873256602601</v>
      </c>
      <c r="K793">
        <v>512.72997332685998</v>
      </c>
      <c r="L793">
        <v>589.15586229656503</v>
      </c>
      <c r="M793">
        <v>15.958793497494399</v>
      </c>
      <c r="N793">
        <v>1.61035924944904</v>
      </c>
      <c r="O793">
        <v>83.321521379636096</v>
      </c>
      <c r="P793">
        <v>0.30805687203791998</v>
      </c>
      <c r="Q793">
        <v>-0.14107844738882999</v>
      </c>
    </row>
    <row r="794" spans="1:17" hidden="1" x14ac:dyDescent="0.3">
      <c r="A794" t="s">
        <v>1731</v>
      </c>
      <c r="B794" t="s">
        <v>1732</v>
      </c>
      <c r="C794" t="s">
        <v>3119</v>
      </c>
      <c r="D794" t="s">
        <v>421</v>
      </c>
      <c r="E794">
        <v>4674.3856312400003</v>
      </c>
      <c r="F794">
        <v>11249.3</v>
      </c>
      <c r="G794">
        <v>7.1349410023110504</v>
      </c>
      <c r="H794">
        <v>5.6583076396308201</v>
      </c>
      <c r="I794">
        <v>13.6876319333675</v>
      </c>
      <c r="J794">
        <v>0.68215283084185996</v>
      </c>
      <c r="K794">
        <v>11458.9471201054</v>
      </c>
      <c r="L794">
        <v>10906.177705399599</v>
      </c>
      <c r="M794">
        <v>49.522868778691901</v>
      </c>
      <c r="N794">
        <v>0.79107888232033796</v>
      </c>
      <c r="O794">
        <v>26.9812343879174</v>
      </c>
      <c r="P794">
        <v>35.001050073505098</v>
      </c>
      <c r="Q794">
        <v>-5.0874584348620001E-3</v>
      </c>
    </row>
    <row r="795" spans="1:17" hidden="1" x14ac:dyDescent="0.3">
      <c r="A795" t="s">
        <v>1733</v>
      </c>
      <c r="B795" t="s">
        <v>1734</v>
      </c>
      <c r="C795" t="s">
        <v>3119</v>
      </c>
      <c r="D795" t="s">
        <v>21</v>
      </c>
      <c r="E795">
        <v>4668.7326136800002</v>
      </c>
      <c r="F795">
        <v>79.89</v>
      </c>
      <c r="G795">
        <v>-31.2568052708124</v>
      </c>
      <c r="H795">
        <v>7.5901375926965402</v>
      </c>
      <c r="I795">
        <v>-34.222245877104498</v>
      </c>
      <c r="J795">
        <v>2.84705493147607</v>
      </c>
      <c r="K795">
        <v>95.108437720577896</v>
      </c>
      <c r="L795">
        <v>104.777027381043</v>
      </c>
      <c r="M795">
        <v>38.732085287063498</v>
      </c>
      <c r="N795">
        <v>0.29805144680784901</v>
      </c>
      <c r="O795">
        <v>79.246463887845707</v>
      </c>
      <c r="P795">
        <v>18.355555555555501</v>
      </c>
      <c r="Q795">
        <v>0.268389788135799</v>
      </c>
    </row>
    <row r="796" spans="1:17" x14ac:dyDescent="0.3">
      <c r="A796" t="s">
        <v>1735</v>
      </c>
      <c r="B796" t="s">
        <v>1736</v>
      </c>
      <c r="C796" t="s">
        <v>3116</v>
      </c>
      <c r="D796" t="s">
        <v>1454</v>
      </c>
      <c r="E796">
        <v>4654.8526873199999</v>
      </c>
      <c r="F796">
        <v>832.1</v>
      </c>
      <c r="G796">
        <v>-32.177856497969898</v>
      </c>
      <c r="H796">
        <v>-0.84566105528798097</v>
      </c>
      <c r="I796">
        <v>-7.1177944696844699</v>
      </c>
      <c r="J796">
        <v>0.20324621696491099</v>
      </c>
      <c r="K796">
        <v>860.12767329170299</v>
      </c>
      <c r="L796">
        <v>856.43508272824704</v>
      </c>
      <c r="M796">
        <v>31.469883111089899</v>
      </c>
      <c r="N796">
        <v>0.834600338823419</v>
      </c>
      <c r="O796">
        <v>32.904698954452599</v>
      </c>
      <c r="P796">
        <v>8.0579183169923994</v>
      </c>
      <c r="Q796">
        <v>0.15850278686364799</v>
      </c>
    </row>
    <row r="797" spans="1:17" hidden="1" x14ac:dyDescent="0.3">
      <c r="A797" t="s">
        <v>1737</v>
      </c>
      <c r="B797" t="s">
        <v>1738</v>
      </c>
      <c r="C797" t="s">
        <v>3119</v>
      </c>
      <c r="D797" t="s">
        <v>490</v>
      </c>
      <c r="E797">
        <v>4633.86553</v>
      </c>
      <c r="F797">
        <v>102.2</v>
      </c>
      <c r="G797">
        <v>52.803851714908198</v>
      </c>
      <c r="H797">
        <v>-4.7233185319211497</v>
      </c>
      <c r="I797">
        <v>10.508162965178901</v>
      </c>
      <c r="J797">
        <v>-1.18775096197077</v>
      </c>
      <c r="K797">
        <v>104.862427735072</v>
      </c>
      <c r="L797">
        <v>93.466480699496998</v>
      </c>
      <c r="M797">
        <v>36.125921525940299</v>
      </c>
      <c r="N797">
        <v>0.55605027816701103</v>
      </c>
      <c r="O797">
        <v>17.4168297455968</v>
      </c>
      <c r="P797">
        <v>76.663785652549706</v>
      </c>
      <c r="Q797">
        <v>0.131736236538809</v>
      </c>
    </row>
    <row r="798" spans="1:17" hidden="1" x14ac:dyDescent="0.3">
      <c r="A798" t="s">
        <v>1739</v>
      </c>
      <c r="B798" t="s">
        <v>1740</v>
      </c>
      <c r="C798" t="s">
        <v>3119</v>
      </c>
      <c r="D798" t="s">
        <v>267</v>
      </c>
      <c r="E798">
        <v>4601.2052278399997</v>
      </c>
      <c r="F798">
        <v>1297.4000000000001</v>
      </c>
      <c r="G798">
        <v>68.209624383483302</v>
      </c>
      <c r="H798">
        <v>6.9077198153697204</v>
      </c>
      <c r="I798">
        <v>45.749077968772603</v>
      </c>
      <c r="J798">
        <v>3.43410685348733</v>
      </c>
      <c r="K798">
        <v>1296.3706117859299</v>
      </c>
      <c r="L798">
        <v>1085.1058019299401</v>
      </c>
      <c r="M798">
        <v>45.3520020915375</v>
      </c>
      <c r="N798">
        <v>0.84223236327764694</v>
      </c>
      <c r="O798">
        <v>12.3477724680129</v>
      </c>
      <c r="P798">
        <v>108.250401284109</v>
      </c>
      <c r="Q798">
        <v>0.196535392541898</v>
      </c>
    </row>
    <row r="799" spans="1:17" hidden="1" x14ac:dyDescent="0.3">
      <c r="A799" t="s">
        <v>1741</v>
      </c>
      <c r="B799" t="s">
        <v>1742</v>
      </c>
      <c r="C799" t="s">
        <v>3119</v>
      </c>
      <c r="D799" t="s">
        <v>206</v>
      </c>
      <c r="E799">
        <v>4586.3110700349998</v>
      </c>
      <c r="F799">
        <v>8929.4500000000007</v>
      </c>
      <c r="G799">
        <v>176.057777673527</v>
      </c>
      <c r="H799">
        <v>31.402839850153899</v>
      </c>
      <c r="I799">
        <v>158.34011064647601</v>
      </c>
      <c r="J799">
        <v>25.743634944722</v>
      </c>
      <c r="K799">
        <v>6319.6351270462401</v>
      </c>
      <c r="L799">
        <v>4643.0177800072197</v>
      </c>
      <c r="M799">
        <v>69.174516517950195</v>
      </c>
      <c r="N799">
        <v>1.9651948120025799</v>
      </c>
      <c r="O799">
        <v>11.697808935600699</v>
      </c>
      <c r="P799">
        <v>197.148133974476</v>
      </c>
      <c r="Q799">
        <v>0.170440459338005</v>
      </c>
    </row>
    <row r="800" spans="1:17" x14ac:dyDescent="0.3">
      <c r="A800" t="s">
        <v>1743</v>
      </c>
      <c r="B800" t="s">
        <v>1744</v>
      </c>
      <c r="C800" t="s">
        <v>3115</v>
      </c>
      <c r="D800" t="s">
        <v>1207</v>
      </c>
      <c r="E800">
        <v>4568.7147674999997</v>
      </c>
      <c r="F800">
        <v>2729.7</v>
      </c>
      <c r="G800">
        <v>-9.5470346306486302</v>
      </c>
      <c r="H800">
        <v>-3.5835988411819502</v>
      </c>
      <c r="I800">
        <v>-23.9139856583502</v>
      </c>
      <c r="J800">
        <v>0.30099160746468401</v>
      </c>
      <c r="K800">
        <v>2902.7633038205199</v>
      </c>
      <c r="L800">
        <v>2964.8319718774401</v>
      </c>
      <c r="M800">
        <v>44.869670396608001</v>
      </c>
      <c r="N800">
        <v>1.9107091013184001</v>
      </c>
      <c r="O800">
        <v>35.5460306993442</v>
      </c>
      <c r="P800">
        <v>12.664836865674699</v>
      </c>
      <c r="Q800">
        <v>-6.6589729246698995E-2</v>
      </c>
    </row>
    <row r="801" spans="1:17" hidden="1" x14ac:dyDescent="0.3">
      <c r="A801" t="s">
        <v>1745</v>
      </c>
      <c r="B801" t="s">
        <v>1746</v>
      </c>
      <c r="C801" t="s">
        <v>3119</v>
      </c>
      <c r="D801" t="s">
        <v>1616</v>
      </c>
      <c r="E801">
        <v>4510.2153651750004</v>
      </c>
      <c r="F801">
        <v>8505.1</v>
      </c>
      <c r="G801">
        <v>-1.6789032195420499</v>
      </c>
      <c r="H801">
        <v>4.9059971028650304</v>
      </c>
      <c r="I801">
        <v>29.065158247973599</v>
      </c>
      <c r="J801">
        <v>0.98660107809061204</v>
      </c>
      <c r="K801">
        <v>8610.4116132554209</v>
      </c>
      <c r="L801">
        <v>7973.0923454284002</v>
      </c>
      <c r="M801">
        <v>40.970232375447303</v>
      </c>
      <c r="N801">
        <v>0.78850545653731097</v>
      </c>
      <c r="O801">
        <v>6.9828691020681504</v>
      </c>
      <c r="P801">
        <v>46.386003562791998</v>
      </c>
      <c r="Q801">
        <v>7.9273775040240007E-3</v>
      </c>
    </row>
    <row r="802" spans="1:17" x14ac:dyDescent="0.3">
      <c r="A802" t="s">
        <v>1747</v>
      </c>
      <c r="B802" t="s">
        <v>1748</v>
      </c>
      <c r="C802" t="s">
        <v>3115</v>
      </c>
      <c r="D802" t="s">
        <v>134</v>
      </c>
      <c r="E802">
        <v>4507.5600000000004</v>
      </c>
      <c r="F802">
        <v>158.16</v>
      </c>
      <c r="G802">
        <v>-2.2705975717015199</v>
      </c>
      <c r="H802">
        <v>-11.6673206284497</v>
      </c>
      <c r="I802">
        <v>-28.508126111612398</v>
      </c>
      <c r="J802">
        <v>-2.1929127836429001</v>
      </c>
      <c r="K802">
        <v>182.865999131694</v>
      </c>
      <c r="L802">
        <v>186.38010506128401</v>
      </c>
      <c r="M802">
        <v>19.637012292355301</v>
      </c>
      <c r="N802">
        <v>0.69767450824139099</v>
      </c>
      <c r="O802">
        <v>67.520232675771297</v>
      </c>
      <c r="P802">
        <v>17.068837897853399</v>
      </c>
      <c r="Q802">
        <v>9.4012355792089993E-3</v>
      </c>
    </row>
    <row r="803" spans="1:17" hidden="1" x14ac:dyDescent="0.3">
      <c r="A803" t="s">
        <v>1749</v>
      </c>
      <c r="B803" t="s">
        <v>1750</v>
      </c>
      <c r="C803" t="s">
        <v>3119</v>
      </c>
      <c r="D803" t="s">
        <v>114</v>
      </c>
      <c r="E803">
        <v>4505.9418158999997</v>
      </c>
      <c r="F803">
        <v>430.5</v>
      </c>
      <c r="G803">
        <v>-11.954067889728901</v>
      </c>
      <c r="K803">
        <v>425.76520424318301</v>
      </c>
      <c r="L803">
        <v>384.46648021701702</v>
      </c>
      <c r="M803">
        <v>38.331602171758398</v>
      </c>
      <c r="N803">
        <v>1</v>
      </c>
      <c r="O803">
        <v>7.2938443670151001</v>
      </c>
      <c r="P803">
        <v>8.3973309832556993</v>
      </c>
      <c r="Q803">
        <v>9.3594908740256E-2</v>
      </c>
    </row>
    <row r="804" spans="1:17" x14ac:dyDescent="0.3">
      <c r="A804" t="s">
        <v>1751</v>
      </c>
      <c r="B804" t="s">
        <v>1752</v>
      </c>
      <c r="C804" t="s">
        <v>3114</v>
      </c>
      <c r="D804" t="s">
        <v>126</v>
      </c>
      <c r="E804">
        <v>4472.28</v>
      </c>
      <c r="F804">
        <v>7453.8</v>
      </c>
      <c r="G804">
        <v>-9.5441356609100403</v>
      </c>
      <c r="H804">
        <v>-8.2401928837164107</v>
      </c>
      <c r="I804">
        <v>23.417832389707701</v>
      </c>
      <c r="J804">
        <v>0.908336125184527</v>
      </c>
      <c r="K804">
        <v>8095.3728005405101</v>
      </c>
      <c r="L804">
        <v>7349.9648412442803</v>
      </c>
      <c r="M804">
        <v>29.4497059273255</v>
      </c>
      <c r="N804">
        <v>0.26183861090370097</v>
      </c>
      <c r="O804">
        <v>30.4173710053932</v>
      </c>
      <c r="P804">
        <v>57.450808504346099</v>
      </c>
      <c r="Q804">
        <v>0.121174085944513</v>
      </c>
    </row>
    <row r="805" spans="1:17" x14ac:dyDescent="0.3">
      <c r="A805" t="s">
        <v>1753</v>
      </c>
      <c r="B805" t="s">
        <v>1754</v>
      </c>
      <c r="C805" t="s">
        <v>3112</v>
      </c>
      <c r="D805" t="s">
        <v>438</v>
      </c>
      <c r="E805">
        <v>4468.58287062</v>
      </c>
      <c r="F805">
        <v>272.14999999999998</v>
      </c>
      <c r="G805">
        <v>-54.359475134657899</v>
      </c>
      <c r="H805">
        <v>-1.3723620176574001</v>
      </c>
      <c r="I805">
        <v>-31.977948582014999</v>
      </c>
      <c r="J805">
        <v>0.85033437408156598</v>
      </c>
      <c r="K805">
        <v>293.50025137046703</v>
      </c>
      <c r="L805">
        <v>333.83207126469898</v>
      </c>
      <c r="M805">
        <v>32.958760100060701</v>
      </c>
      <c r="N805">
        <v>0.62413255147434799</v>
      </c>
      <c r="O805">
        <v>99.301855594341305</v>
      </c>
      <c r="P805">
        <v>3.6169807728916701</v>
      </c>
      <c r="Q805">
        <v>-9.0483737447410006E-2</v>
      </c>
    </row>
    <row r="806" spans="1:17" hidden="1" x14ac:dyDescent="0.3">
      <c r="A806" t="s">
        <v>1755</v>
      </c>
      <c r="B806" t="s">
        <v>1756</v>
      </c>
      <c r="C806" t="s">
        <v>3119</v>
      </c>
      <c r="D806" t="s">
        <v>728</v>
      </c>
      <c r="E806">
        <v>4449.3999170859997</v>
      </c>
      <c r="F806">
        <v>261.29000000000002</v>
      </c>
      <c r="G806">
        <v>2.4310717878322099</v>
      </c>
      <c r="H806">
        <v>0.27229790111398</v>
      </c>
      <c r="I806">
        <v>0.98129176659135398</v>
      </c>
      <c r="J806">
        <v>0.27752899020163901</v>
      </c>
      <c r="K806">
        <v>273.05593162139701</v>
      </c>
      <c r="L806">
        <v>261.97376288319799</v>
      </c>
      <c r="M806">
        <v>58.987597709054498</v>
      </c>
      <c r="N806">
        <v>1.20371708516292</v>
      </c>
      <c r="O806">
        <v>12.5148302652225</v>
      </c>
      <c r="P806">
        <v>23.279075253597501</v>
      </c>
      <c r="Q806">
        <v>3.7892634135868998E-2</v>
      </c>
    </row>
    <row r="807" spans="1:17" hidden="1" x14ac:dyDescent="0.3">
      <c r="A807" t="s">
        <v>1757</v>
      </c>
      <c r="B807" t="s">
        <v>1758</v>
      </c>
      <c r="C807" t="s">
        <v>3119</v>
      </c>
      <c r="D807" t="s">
        <v>438</v>
      </c>
      <c r="E807">
        <v>4435.8824999999997</v>
      </c>
      <c r="F807">
        <v>667.05</v>
      </c>
      <c r="G807">
        <v>185.36289949474599</v>
      </c>
      <c r="H807">
        <v>29.808949764686201</v>
      </c>
      <c r="I807">
        <v>199.28563727774801</v>
      </c>
      <c r="J807">
        <v>10.690286253084301</v>
      </c>
      <c r="K807">
        <v>530.33701833978398</v>
      </c>
      <c r="L807">
        <v>360.73474936055197</v>
      </c>
      <c r="M807">
        <v>70.046353798326294</v>
      </c>
      <c r="N807">
        <v>0.60272366099161101</v>
      </c>
      <c r="O807">
        <v>1.74649576493517</v>
      </c>
      <c r="P807">
        <v>276.86440677965999</v>
      </c>
      <c r="Q807">
        <v>0.13428291053063501</v>
      </c>
    </row>
    <row r="808" spans="1:17" hidden="1" x14ac:dyDescent="0.3">
      <c r="A808" t="s">
        <v>1759</v>
      </c>
      <c r="B808" t="s">
        <v>1760</v>
      </c>
      <c r="C808" t="s">
        <v>3119</v>
      </c>
      <c r="D808" t="s">
        <v>406</v>
      </c>
      <c r="E808">
        <v>4406.0240450000001</v>
      </c>
      <c r="F808">
        <v>320.2</v>
      </c>
      <c r="G808">
        <v>56.2416178115894</v>
      </c>
      <c r="H808">
        <v>10.3495871758742</v>
      </c>
      <c r="I808">
        <v>72.049211731200899</v>
      </c>
      <c r="J808">
        <v>5.5973786126600098</v>
      </c>
      <c r="K808">
        <v>275.54153398938701</v>
      </c>
      <c r="L808">
        <v>228.77953812382501</v>
      </c>
      <c r="M808">
        <v>79.222944571525602</v>
      </c>
      <c r="N808">
        <v>2.2517655950658999</v>
      </c>
      <c r="O808">
        <v>1.18675827607745</v>
      </c>
      <c r="P808">
        <v>126.610049539985</v>
      </c>
      <c r="Q808">
        <v>0.25977914609650998</v>
      </c>
    </row>
    <row r="809" spans="1:17" hidden="1" x14ac:dyDescent="0.3">
      <c r="A809" t="s">
        <v>1761</v>
      </c>
      <c r="B809" t="s">
        <v>1762</v>
      </c>
      <c r="C809" t="s">
        <v>3119</v>
      </c>
      <c r="D809" t="s">
        <v>367</v>
      </c>
      <c r="E809">
        <v>4379.0868654400001</v>
      </c>
      <c r="F809">
        <v>296.8</v>
      </c>
      <c r="G809">
        <v>128.46628347553801</v>
      </c>
      <c r="H809">
        <v>21.528409356629702</v>
      </c>
      <c r="I809">
        <v>104.710290318205</v>
      </c>
      <c r="J809">
        <v>2.2030209515925101</v>
      </c>
      <c r="K809">
        <v>273.65635172000901</v>
      </c>
      <c r="L809">
        <v>207.27134640735801</v>
      </c>
      <c r="M809">
        <v>51.242084657777099</v>
      </c>
      <c r="N809">
        <v>0.81102203617639901</v>
      </c>
      <c r="O809">
        <v>15.229110512129299</v>
      </c>
      <c r="P809">
        <v>212.42105263157899</v>
      </c>
      <c r="Q809">
        <v>0.12653113592749399</v>
      </c>
    </row>
    <row r="810" spans="1:17" hidden="1" x14ac:dyDescent="0.3">
      <c r="A810" t="s">
        <v>1763</v>
      </c>
      <c r="B810" t="s">
        <v>1764</v>
      </c>
      <c r="C810" t="s">
        <v>3119</v>
      </c>
      <c r="D810" t="s">
        <v>1765</v>
      </c>
      <c r="E810">
        <v>4356.6165499999997</v>
      </c>
      <c r="F810">
        <v>389.95</v>
      </c>
      <c r="G810">
        <v>-31.172554302698298</v>
      </c>
      <c r="H810">
        <v>1.4672274745815801</v>
      </c>
      <c r="I810">
        <v>-11.336736167926199</v>
      </c>
      <c r="J810">
        <v>4.2373177591852498</v>
      </c>
      <c r="K810">
        <v>410.95541981404602</v>
      </c>
      <c r="L810">
        <v>410.70073281521599</v>
      </c>
      <c r="M810">
        <v>37.255286608181002</v>
      </c>
      <c r="N810">
        <v>0.84387500130675797</v>
      </c>
      <c r="O810">
        <v>63.738940889857602</v>
      </c>
      <c r="P810">
        <v>9.6443132292984597</v>
      </c>
      <c r="Q810">
        <v>0.29042847396392402</v>
      </c>
    </row>
    <row r="811" spans="1:17" x14ac:dyDescent="0.3">
      <c r="A811" t="s">
        <v>1766</v>
      </c>
      <c r="B811" t="s">
        <v>1767</v>
      </c>
      <c r="C811" t="s">
        <v>3113</v>
      </c>
      <c r="D811" t="s">
        <v>267</v>
      </c>
      <c r="E811">
        <v>4356.0052037249998</v>
      </c>
      <c r="F811">
        <v>478.45</v>
      </c>
      <c r="G811">
        <v>2.8401840994574901</v>
      </c>
      <c r="H811">
        <v>0.34283296442080502</v>
      </c>
      <c r="I811">
        <v>0.24313922202381399</v>
      </c>
      <c r="J811">
        <v>-0.30412270113787998</v>
      </c>
      <c r="K811">
        <v>500.56821349881199</v>
      </c>
      <c r="L811">
        <v>485.49501191707202</v>
      </c>
      <c r="M811">
        <v>37.0113559040024</v>
      </c>
      <c r="N811">
        <v>1.1572108599577</v>
      </c>
      <c r="O811">
        <v>28.299717838854601</v>
      </c>
      <c r="P811">
        <v>32.865870591502301</v>
      </c>
      <c r="Q811">
        <v>-3.6741246054493998E-2</v>
      </c>
    </row>
    <row r="812" spans="1:17" hidden="1" x14ac:dyDescent="0.3">
      <c r="A812" t="s">
        <v>1768</v>
      </c>
      <c r="B812" t="s">
        <v>1769</v>
      </c>
      <c r="C812" t="s">
        <v>3119</v>
      </c>
      <c r="D812" t="s">
        <v>622</v>
      </c>
      <c r="E812">
        <v>4354.9044665599904</v>
      </c>
      <c r="F812">
        <v>1716.35</v>
      </c>
      <c r="G812">
        <v>112061.972259571</v>
      </c>
      <c r="H812">
        <v>57.282629581430101</v>
      </c>
      <c r="I812">
        <v>1102.0818068678</v>
      </c>
      <c r="J812">
        <v>6.8913544901669201</v>
      </c>
      <c r="K812">
        <v>1159.66983502927</v>
      </c>
      <c r="L812">
        <v>576.45022350287502</v>
      </c>
      <c r="M812">
        <v>99.999999977526599</v>
      </c>
      <c r="N812">
        <v>1.05568886755896</v>
      </c>
      <c r="O812">
        <v>0</v>
      </c>
      <c r="P812">
        <v>114323.33333333299</v>
      </c>
      <c r="Q812">
        <v>0.37847996326928601</v>
      </c>
    </row>
    <row r="813" spans="1:17" x14ac:dyDescent="0.3">
      <c r="A813" t="s">
        <v>1770</v>
      </c>
      <c r="B813" t="s">
        <v>1771</v>
      </c>
      <c r="C813" t="s">
        <v>3115</v>
      </c>
      <c r="D813" t="s">
        <v>91</v>
      </c>
      <c r="E813">
        <v>4329.6000000000004</v>
      </c>
      <c r="F813">
        <v>615</v>
      </c>
      <c r="G813">
        <v>23.0579738568699</v>
      </c>
      <c r="H813">
        <v>-4.50154052701137</v>
      </c>
      <c r="I813">
        <v>-42.235629867854499</v>
      </c>
      <c r="J813">
        <v>6.6697404912599101</v>
      </c>
      <c r="K813">
        <v>679.59661077467797</v>
      </c>
      <c r="L813">
        <v>740.52556592051201</v>
      </c>
      <c r="M813">
        <v>44.082927477594403</v>
      </c>
      <c r="N813">
        <v>0.91782127370528599</v>
      </c>
      <c r="O813">
        <v>89.430894308942996</v>
      </c>
      <c r="P813">
        <v>47.375988497483803</v>
      </c>
      <c r="Q813">
        <v>5.9835086719354003E-2</v>
      </c>
    </row>
    <row r="814" spans="1:17" hidden="1" x14ac:dyDescent="0.3">
      <c r="A814" t="s">
        <v>1772</v>
      </c>
      <c r="B814" t="s">
        <v>1773</v>
      </c>
      <c r="C814" t="s">
        <v>3104</v>
      </c>
      <c r="D814" t="s">
        <v>24</v>
      </c>
      <c r="E814">
        <v>4327.82771882</v>
      </c>
      <c r="F814">
        <v>413.3</v>
      </c>
      <c r="G814">
        <v>-5.2068793667772697</v>
      </c>
      <c r="H814">
        <v>-15.8345204592729</v>
      </c>
      <c r="I814">
        <v>-37.035943498938899</v>
      </c>
      <c r="J814">
        <v>2.8283884949928302</v>
      </c>
      <c r="K814">
        <v>495.50564701013298</v>
      </c>
      <c r="M814">
        <v>29.126690414764301</v>
      </c>
      <c r="N814">
        <v>0.45281076101550999</v>
      </c>
      <c r="O814">
        <v>84.103556738446599</v>
      </c>
      <c r="P814">
        <v>13.2328767123287</v>
      </c>
    </row>
    <row r="815" spans="1:17" x14ac:dyDescent="0.3">
      <c r="A815" t="s">
        <v>1774</v>
      </c>
      <c r="B815" t="s">
        <v>1775</v>
      </c>
      <c r="C815" t="s">
        <v>3114</v>
      </c>
      <c r="D815" t="s">
        <v>114</v>
      </c>
      <c r="E815">
        <v>4314.7098568199999</v>
      </c>
      <c r="F815">
        <v>799.7</v>
      </c>
      <c r="G815">
        <v>44.183212918011598</v>
      </c>
      <c r="H815">
        <v>16.270317892931899</v>
      </c>
      <c r="I815">
        <v>5.0556800070775001</v>
      </c>
      <c r="J815">
        <v>3.5414257546030101</v>
      </c>
      <c r="K815">
        <v>706.06862170883301</v>
      </c>
      <c r="L815">
        <v>658.66860639054505</v>
      </c>
      <c r="M815">
        <v>71.094023721585003</v>
      </c>
      <c r="N815">
        <v>3.11236567781574</v>
      </c>
      <c r="O815">
        <v>10.041265474552899</v>
      </c>
      <c r="P815">
        <v>69.571670907548693</v>
      </c>
      <c r="Q815">
        <v>7.873395476075E-2</v>
      </c>
    </row>
    <row r="816" spans="1:17" x14ac:dyDescent="0.3">
      <c r="A816" t="s">
        <v>1776</v>
      </c>
      <c r="B816" t="s">
        <v>1777</v>
      </c>
      <c r="C816" t="s">
        <v>3113</v>
      </c>
      <c r="D816" t="s">
        <v>1778</v>
      </c>
      <c r="E816">
        <v>4301.6417915599995</v>
      </c>
      <c r="F816">
        <v>63.74</v>
      </c>
      <c r="G816">
        <v>-25.1523863211956</v>
      </c>
      <c r="H816">
        <v>11.108702465454099</v>
      </c>
      <c r="I816">
        <v>-4.89835924396853</v>
      </c>
      <c r="J816">
        <v>1.5761765317893099</v>
      </c>
      <c r="K816">
        <v>64.775843953681701</v>
      </c>
      <c r="L816">
        <v>64.416126683443395</v>
      </c>
      <c r="M816">
        <v>43.988947101497097</v>
      </c>
      <c r="N816">
        <v>1.14243827009058</v>
      </c>
      <c r="O816">
        <v>32.083464072795699</v>
      </c>
      <c r="P816">
        <v>46.192660550458697</v>
      </c>
      <c r="Q816">
        <v>4.7758375189953003E-2</v>
      </c>
    </row>
    <row r="817" spans="1:17" x14ac:dyDescent="0.3">
      <c r="A817" t="s">
        <v>1779</v>
      </c>
      <c r="B817" t="s">
        <v>1780</v>
      </c>
      <c r="C817" t="s">
        <v>3118</v>
      </c>
      <c r="D817" t="s">
        <v>270</v>
      </c>
      <c r="E817">
        <v>4291.0884708000003</v>
      </c>
      <c r="F817">
        <v>257.10000000000002</v>
      </c>
      <c r="G817">
        <v>-10.1340883266184</v>
      </c>
      <c r="H817">
        <v>-5.5859583314755001</v>
      </c>
      <c r="I817">
        <v>-6.60634120978672</v>
      </c>
      <c r="J817">
        <v>3.3836122979626202</v>
      </c>
      <c r="K817">
        <v>278.646325852215</v>
      </c>
      <c r="L817">
        <v>274.50430415068399</v>
      </c>
      <c r="M817">
        <v>35.961357856157399</v>
      </c>
      <c r="N817">
        <v>0.594356850360232</v>
      </c>
      <c r="O817">
        <v>30.688448074678998</v>
      </c>
      <c r="P817">
        <v>17.962835512732301</v>
      </c>
      <c r="Q817">
        <v>-1.4021537827864999E-2</v>
      </c>
    </row>
    <row r="818" spans="1:17" x14ac:dyDescent="0.3">
      <c r="A818" t="s">
        <v>1781</v>
      </c>
      <c r="B818" t="s">
        <v>1782</v>
      </c>
      <c r="C818" t="s">
        <v>3104</v>
      </c>
      <c r="D818" t="s">
        <v>487</v>
      </c>
      <c r="E818">
        <v>4283.9043780499997</v>
      </c>
      <c r="F818">
        <v>73.55</v>
      </c>
      <c r="G818">
        <v>55.6829513950549</v>
      </c>
      <c r="H818">
        <v>11.4695372019203</v>
      </c>
      <c r="I818">
        <v>52.845843666524701</v>
      </c>
      <c r="J818">
        <v>8.54953999966237</v>
      </c>
      <c r="K818">
        <v>60.522503544782801</v>
      </c>
      <c r="L818">
        <v>52.530073183146897</v>
      </c>
      <c r="M818">
        <v>74.963659205084795</v>
      </c>
      <c r="N818">
        <v>1.34300878062388</v>
      </c>
      <c r="O818">
        <v>1.6315431679129799</v>
      </c>
      <c r="P818">
        <v>121.20300751879699</v>
      </c>
      <c r="Q818">
        <v>-1.9567049500572E-2</v>
      </c>
    </row>
    <row r="819" spans="1:17" hidden="1" x14ac:dyDescent="0.3">
      <c r="A819" t="s">
        <v>1783</v>
      </c>
      <c r="B819" t="s">
        <v>1784</v>
      </c>
      <c r="C819" t="s">
        <v>3119</v>
      </c>
      <c r="D819" t="s">
        <v>134</v>
      </c>
      <c r="E819">
        <v>4268.4546823000001</v>
      </c>
      <c r="F819">
        <v>937</v>
      </c>
      <c r="G819">
        <v>134.70321034661001</v>
      </c>
      <c r="H819">
        <v>17.717006398161601</v>
      </c>
      <c r="I819">
        <v>37.407212056223003</v>
      </c>
      <c r="J819">
        <v>10.1800992570828</v>
      </c>
      <c r="K819">
        <v>846.37785070014695</v>
      </c>
      <c r="L819">
        <v>708.066111521626</v>
      </c>
      <c r="M819">
        <v>62.642162566573901</v>
      </c>
      <c r="N819">
        <v>0.50849454584006903</v>
      </c>
      <c r="O819">
        <v>4.2742796157950904</v>
      </c>
      <c r="P819">
        <v>155.801255801255</v>
      </c>
      <c r="Q819">
        <v>0.16330274127098801</v>
      </c>
    </row>
    <row r="820" spans="1:17" hidden="1" x14ac:dyDescent="0.3">
      <c r="A820" t="s">
        <v>1785</v>
      </c>
      <c r="B820" t="s">
        <v>1786</v>
      </c>
      <c r="C820" t="s">
        <v>3119</v>
      </c>
      <c r="D820" t="s">
        <v>958</v>
      </c>
      <c r="E820">
        <v>4264.877367</v>
      </c>
      <c r="F820">
        <v>3401.1</v>
      </c>
      <c r="G820">
        <v>14.442220037766401</v>
      </c>
      <c r="H820">
        <v>-3.9806638557139</v>
      </c>
      <c r="I820">
        <v>32.944100686912599</v>
      </c>
      <c r="J820">
        <v>2.22470811006245</v>
      </c>
      <c r="K820">
        <v>3492.2638990590899</v>
      </c>
      <c r="L820">
        <v>3120.2047382508599</v>
      </c>
      <c r="M820">
        <v>30.448520218275799</v>
      </c>
      <c r="N820">
        <v>0.45611626438902803</v>
      </c>
      <c r="O820">
        <v>17.4031930845902</v>
      </c>
      <c r="P820">
        <v>55.358121688287902</v>
      </c>
      <c r="Q820">
        <v>4.3393767277582998E-2</v>
      </c>
    </row>
    <row r="821" spans="1:17" hidden="1" x14ac:dyDescent="0.3">
      <c r="A821" t="s">
        <v>1787</v>
      </c>
      <c r="B821" t="s">
        <v>1788</v>
      </c>
      <c r="C821" t="s">
        <v>3119</v>
      </c>
      <c r="D821" t="s">
        <v>270</v>
      </c>
      <c r="E821">
        <v>4247.8077187500003</v>
      </c>
      <c r="F821">
        <v>2415.5</v>
      </c>
      <c r="G821">
        <v>60.171571783052798</v>
      </c>
      <c r="H821">
        <v>0.79877919844935297</v>
      </c>
      <c r="I821">
        <v>33.2003762510016</v>
      </c>
      <c r="J821">
        <v>2.9777985772606499</v>
      </c>
      <c r="K821">
        <v>2477.1008303223898</v>
      </c>
      <c r="L821">
        <v>2145.9373914180001</v>
      </c>
      <c r="M821">
        <v>40.732671562921503</v>
      </c>
      <c r="N821">
        <v>0.76605613700770403</v>
      </c>
      <c r="O821">
        <v>19.229973090457399</v>
      </c>
      <c r="P821">
        <v>87.830482115085502</v>
      </c>
      <c r="Q821">
        <v>5.4752894453512002E-2</v>
      </c>
    </row>
    <row r="822" spans="1:17" hidden="1" x14ac:dyDescent="0.3">
      <c r="A822" t="s">
        <v>1789</v>
      </c>
      <c r="B822" t="s">
        <v>1790</v>
      </c>
      <c r="C822" t="s">
        <v>3119</v>
      </c>
      <c r="D822" t="s">
        <v>117</v>
      </c>
      <c r="E822">
        <v>4240.8261533049999</v>
      </c>
      <c r="F822">
        <v>1178.5</v>
      </c>
      <c r="G822">
        <v>392.14541974431501</v>
      </c>
      <c r="H822">
        <v>-3.6474269634905601</v>
      </c>
      <c r="I822">
        <v>137.38317180998399</v>
      </c>
      <c r="J822">
        <v>6.9575284467294001</v>
      </c>
      <c r="K822">
        <v>1184.75321982781</v>
      </c>
      <c r="L822">
        <v>848.87256985891599</v>
      </c>
      <c r="M822">
        <v>58.033985700353298</v>
      </c>
      <c r="N822">
        <v>0.75878498682963202</v>
      </c>
      <c r="O822">
        <v>25.922783198981701</v>
      </c>
      <c r="P822">
        <v>426.11607142857099</v>
      </c>
      <c r="Q822">
        <v>0.178204442242723</v>
      </c>
    </row>
    <row r="823" spans="1:17" x14ac:dyDescent="0.3">
      <c r="A823" t="s">
        <v>1791</v>
      </c>
      <c r="B823" t="s">
        <v>1792</v>
      </c>
      <c r="C823" t="s">
        <v>3118</v>
      </c>
      <c r="D823" t="s">
        <v>490</v>
      </c>
      <c r="E823">
        <v>4240.5667569300003</v>
      </c>
      <c r="F823">
        <v>766.05</v>
      </c>
      <c r="G823">
        <v>-9.2462278238023501</v>
      </c>
      <c r="H823">
        <v>-4.0417571378356101</v>
      </c>
      <c r="I823">
        <v>6.6271023760855501</v>
      </c>
      <c r="J823">
        <v>-1.58036488321179</v>
      </c>
      <c r="K823">
        <v>830.13540587205796</v>
      </c>
      <c r="L823">
        <v>816.34280038672898</v>
      </c>
      <c r="M823">
        <v>35.905813117642197</v>
      </c>
      <c r="N823">
        <v>0.56423086383708398</v>
      </c>
      <c r="O823">
        <v>26.976045950003201</v>
      </c>
      <c r="P823">
        <v>16.607047720526602</v>
      </c>
      <c r="Q823">
        <v>-0.13460633869579999</v>
      </c>
    </row>
    <row r="824" spans="1:17" x14ac:dyDescent="0.3">
      <c r="A824" t="s">
        <v>1793</v>
      </c>
      <c r="B824" t="s">
        <v>1794</v>
      </c>
      <c r="C824" t="s">
        <v>3106</v>
      </c>
      <c r="D824" t="s">
        <v>1795</v>
      </c>
      <c r="E824">
        <v>4233.3192008799997</v>
      </c>
      <c r="F824">
        <v>827.8</v>
      </c>
      <c r="G824">
        <v>23.768869740647101</v>
      </c>
      <c r="H824">
        <v>-1.82348220430504</v>
      </c>
      <c r="I824">
        <v>-2.6491911887780701</v>
      </c>
      <c r="J824">
        <v>0.96840820986285003</v>
      </c>
      <c r="K824">
        <v>929.41666953378797</v>
      </c>
      <c r="L824">
        <v>886.22609487263196</v>
      </c>
      <c r="M824">
        <v>32.3373178697721</v>
      </c>
      <c r="N824">
        <v>0.64589126345777403</v>
      </c>
      <c r="O824">
        <v>45.083353467020999</v>
      </c>
      <c r="P824">
        <v>42.429456297315802</v>
      </c>
      <c r="Q824">
        <v>4.7909296874788003E-2</v>
      </c>
    </row>
    <row r="825" spans="1:17" x14ac:dyDescent="0.3">
      <c r="A825" t="s">
        <v>1796</v>
      </c>
      <c r="B825" t="s">
        <v>1797</v>
      </c>
      <c r="C825" t="s">
        <v>3106</v>
      </c>
      <c r="D825" t="s">
        <v>120</v>
      </c>
      <c r="E825">
        <v>4214.3303400000004</v>
      </c>
      <c r="F825">
        <v>454.15</v>
      </c>
      <c r="G825">
        <v>76.621437168490601</v>
      </c>
      <c r="H825">
        <v>-20.465262031587201</v>
      </c>
      <c r="I825">
        <v>22.737447596788801</v>
      </c>
      <c r="J825">
        <v>-2.3724885731793699</v>
      </c>
      <c r="K825">
        <v>543.45970126203395</v>
      </c>
      <c r="L825">
        <v>479.59897936586498</v>
      </c>
      <c r="M825">
        <v>11.0518960633269</v>
      </c>
      <c r="N825">
        <v>0.61054956813595795</v>
      </c>
      <c r="O825">
        <v>60.156336012330698</v>
      </c>
      <c r="P825">
        <v>95.543595263724399</v>
      </c>
      <c r="Q825">
        <v>6.8985095412986003E-2</v>
      </c>
    </row>
    <row r="826" spans="1:17" hidden="1" x14ac:dyDescent="0.3">
      <c r="A826" t="s">
        <v>1798</v>
      </c>
      <c r="B826" t="s">
        <v>1799</v>
      </c>
      <c r="C826" t="s">
        <v>3119</v>
      </c>
      <c r="D826" t="s">
        <v>48</v>
      </c>
      <c r="E826">
        <v>4206.7441799999997</v>
      </c>
      <c r="F826">
        <v>2193</v>
      </c>
      <c r="G826">
        <v>556.40349397596901</v>
      </c>
      <c r="H826">
        <v>15.701206452694899</v>
      </c>
      <c r="I826">
        <v>-15.422422211321001</v>
      </c>
      <c r="J826">
        <v>-5.0461230882705497</v>
      </c>
      <c r="K826">
        <v>2211.6723124889199</v>
      </c>
      <c r="L826">
        <v>1763.0148643781399</v>
      </c>
      <c r="M826">
        <v>38.710448028998997</v>
      </c>
      <c r="N826">
        <v>1.2206498774771899</v>
      </c>
      <c r="O826">
        <v>36.069311445508397</v>
      </c>
      <c r="P826">
        <v>545.09486689219</v>
      </c>
    </row>
    <row r="827" spans="1:17" hidden="1" x14ac:dyDescent="0.3">
      <c r="A827" t="s">
        <v>1800</v>
      </c>
      <c r="B827" t="s">
        <v>1801</v>
      </c>
      <c r="C827" t="s">
        <v>3119</v>
      </c>
      <c r="D827" t="s">
        <v>51</v>
      </c>
      <c r="E827">
        <v>4204.4007687149997</v>
      </c>
      <c r="F827">
        <v>761.45</v>
      </c>
      <c r="G827">
        <v>129.00262389084</v>
      </c>
      <c r="H827">
        <v>-1.0181922853465599</v>
      </c>
      <c r="I827">
        <v>52.599428512052697</v>
      </c>
      <c r="J827">
        <v>1.97288420703456</v>
      </c>
      <c r="K827">
        <v>753.81781606457002</v>
      </c>
      <c r="L827">
        <v>604.74294356234498</v>
      </c>
      <c r="M827">
        <v>45.911166374506699</v>
      </c>
      <c r="N827">
        <v>0.88065768905781605</v>
      </c>
      <c r="O827">
        <v>11.714492087464601</v>
      </c>
      <c r="P827">
        <v>160.216208045771</v>
      </c>
      <c r="Q827">
        <v>-1.5709044026483002E-2</v>
      </c>
    </row>
    <row r="828" spans="1:17" x14ac:dyDescent="0.3">
      <c r="A828" t="s">
        <v>1802</v>
      </c>
      <c r="B828" t="s">
        <v>1803</v>
      </c>
      <c r="C828" t="s">
        <v>3107</v>
      </c>
      <c r="D828" t="s">
        <v>48</v>
      </c>
      <c r="E828">
        <v>4200.287606031</v>
      </c>
      <c r="F828">
        <v>52.03</v>
      </c>
      <c r="G828">
        <v>-19.378341723941499</v>
      </c>
      <c r="H828">
        <v>1.7782499387466899</v>
      </c>
      <c r="I828">
        <v>-20.061188718333799</v>
      </c>
      <c r="J828">
        <v>2.9811234349618099</v>
      </c>
      <c r="K828">
        <v>53.501093519581602</v>
      </c>
      <c r="L828">
        <v>56.078607943044702</v>
      </c>
      <c r="M828">
        <v>53.335002209684397</v>
      </c>
      <c r="N828">
        <v>1.07831629242536</v>
      </c>
      <c r="O828">
        <v>51.835479531039702</v>
      </c>
      <c r="P828">
        <v>12.4972972972972</v>
      </c>
      <c r="Q828">
        <v>9.5645069530933005E-2</v>
      </c>
    </row>
    <row r="829" spans="1:17" x14ac:dyDescent="0.3">
      <c r="A829" t="s">
        <v>1804</v>
      </c>
      <c r="B829" t="s">
        <v>1805</v>
      </c>
      <c r="C829" t="s">
        <v>568</v>
      </c>
      <c r="D829" t="s">
        <v>568</v>
      </c>
      <c r="E829">
        <v>4197.8218424999995</v>
      </c>
      <c r="F829">
        <v>203.25</v>
      </c>
      <c r="G829">
        <v>8.1688407677368104</v>
      </c>
      <c r="H829">
        <v>-11.9519940519587</v>
      </c>
      <c r="I829">
        <v>4.7853963415643097</v>
      </c>
      <c r="J829">
        <v>-0.78987522327088</v>
      </c>
      <c r="K829">
        <v>220.001999416568</v>
      </c>
      <c r="L829">
        <v>197.521003733296</v>
      </c>
      <c r="M829">
        <v>27.696314247376598</v>
      </c>
      <c r="N829">
        <v>0.52536102413851804</v>
      </c>
      <c r="O829">
        <v>26.1500615006149</v>
      </c>
      <c r="P829">
        <v>51.565995525726997</v>
      </c>
      <c r="Q829">
        <v>9.0785502378964003E-2</v>
      </c>
    </row>
    <row r="830" spans="1:17" hidden="1" x14ac:dyDescent="0.3">
      <c r="A830" t="s">
        <v>1806</v>
      </c>
      <c r="B830" t="s">
        <v>1807</v>
      </c>
      <c r="C830" t="s">
        <v>3119</v>
      </c>
      <c r="D830" t="s">
        <v>250</v>
      </c>
      <c r="E830">
        <v>4168.396833795</v>
      </c>
      <c r="F830">
        <v>218.95</v>
      </c>
      <c r="G830">
        <v>141.48393433706701</v>
      </c>
      <c r="H830">
        <v>1.00636764180787</v>
      </c>
      <c r="I830">
        <v>55.130956221104803</v>
      </c>
      <c r="J830">
        <v>3.3685345626618401</v>
      </c>
      <c r="K830">
        <v>233.78406540166699</v>
      </c>
      <c r="L830">
        <v>199.86183438927799</v>
      </c>
      <c r="M830">
        <v>35.709233742830797</v>
      </c>
      <c r="N830">
        <v>0.93373131770429296</v>
      </c>
      <c r="O830">
        <v>49.257821420415603</v>
      </c>
      <c r="P830">
        <v>162.49850137873099</v>
      </c>
      <c r="Q830">
        <v>0.13109048091436901</v>
      </c>
    </row>
    <row r="831" spans="1:17" hidden="1" x14ac:dyDescent="0.3">
      <c r="A831" t="s">
        <v>1808</v>
      </c>
      <c r="B831" t="s">
        <v>1809</v>
      </c>
      <c r="C831" t="s">
        <v>3119</v>
      </c>
      <c r="D831" t="s">
        <v>178</v>
      </c>
      <c r="E831">
        <v>4155.3545000000004</v>
      </c>
      <c r="F831">
        <v>241.45</v>
      </c>
      <c r="G831">
        <v>2683.01634309783</v>
      </c>
      <c r="H831">
        <v>3.6194499790890799</v>
      </c>
      <c r="I831">
        <v>260.91936887365199</v>
      </c>
      <c r="J831">
        <v>0.61965139232526301</v>
      </c>
      <c r="K831">
        <v>253.429179162889</v>
      </c>
      <c r="L831">
        <v>140.54281279356999</v>
      </c>
      <c r="M831">
        <v>28.281129801762901</v>
      </c>
      <c r="N831">
        <v>0.52014678716774199</v>
      </c>
      <c r="O831">
        <v>47.442534686270399</v>
      </c>
      <c r="P831">
        <v>3189.5095367847398</v>
      </c>
      <c r="Q831">
        <v>0.23995604926672401</v>
      </c>
    </row>
    <row r="832" spans="1:17" x14ac:dyDescent="0.3">
      <c r="A832" t="s">
        <v>1810</v>
      </c>
      <c r="B832" t="s">
        <v>1811</v>
      </c>
      <c r="C832" t="s">
        <v>3108</v>
      </c>
      <c r="D832" t="s">
        <v>51</v>
      </c>
      <c r="E832">
        <v>4150.5032499999998</v>
      </c>
      <c r="F832">
        <v>454.75</v>
      </c>
      <c r="G832">
        <v>-20.674083183157901</v>
      </c>
      <c r="H832">
        <v>-2.3097797785327598</v>
      </c>
      <c r="I832">
        <v>-11.6074929394685</v>
      </c>
      <c r="J832">
        <v>1.23555714519808</v>
      </c>
      <c r="K832">
        <v>496.78484650284997</v>
      </c>
      <c r="L832">
        <v>506.99252307861701</v>
      </c>
      <c r="M832">
        <v>17.916729808900602</v>
      </c>
      <c r="N832">
        <v>0.38274169413465498</v>
      </c>
      <c r="O832">
        <v>39.637163276525499</v>
      </c>
      <c r="P832">
        <v>5.4982020647256604</v>
      </c>
      <c r="Q832">
        <v>-3.4606142872673003E-2</v>
      </c>
    </row>
    <row r="833" spans="1:17" x14ac:dyDescent="0.3">
      <c r="A833" t="s">
        <v>1812</v>
      </c>
      <c r="B833" t="s">
        <v>1813</v>
      </c>
      <c r="C833" t="s">
        <v>3108</v>
      </c>
      <c r="D833" t="s">
        <v>490</v>
      </c>
      <c r="E833">
        <v>4149.6533085000001</v>
      </c>
      <c r="F833">
        <v>370.9</v>
      </c>
      <c r="G833">
        <v>1.7376740583960699</v>
      </c>
      <c r="H833">
        <v>-15.426007445207301</v>
      </c>
      <c r="I833">
        <v>-3.7646975158776099</v>
      </c>
      <c r="J833">
        <v>1.32236695903118</v>
      </c>
      <c r="K833">
        <v>450.76417449468897</v>
      </c>
      <c r="L833">
        <v>417.23882240683099</v>
      </c>
      <c r="M833">
        <v>17.963230920913201</v>
      </c>
      <c r="N833">
        <v>0.81649961619710298</v>
      </c>
      <c r="O833">
        <v>53.949851712051696</v>
      </c>
      <c r="P833">
        <v>18.384934567507099</v>
      </c>
      <c r="Q833">
        <v>-8.1874522723109997E-3</v>
      </c>
    </row>
    <row r="834" spans="1:17" x14ac:dyDescent="0.3">
      <c r="A834" t="s">
        <v>1814</v>
      </c>
      <c r="B834" t="s">
        <v>1815</v>
      </c>
      <c r="C834" t="s">
        <v>3113</v>
      </c>
      <c r="D834" t="s">
        <v>178</v>
      </c>
      <c r="E834">
        <v>4123.37</v>
      </c>
      <c r="F834">
        <v>3649</v>
      </c>
      <c r="G834">
        <v>87.0819271709708</v>
      </c>
      <c r="H834">
        <v>-16.2300464407516</v>
      </c>
      <c r="I834">
        <v>-25.3690317856565</v>
      </c>
      <c r="J834">
        <v>3.3176904052958802</v>
      </c>
      <c r="K834">
        <v>4453.0070870080099</v>
      </c>
      <c r="L834">
        <v>4060.6737247688902</v>
      </c>
      <c r="M834">
        <v>30.077220138459499</v>
      </c>
      <c r="N834">
        <v>2.0320823746164698</v>
      </c>
      <c r="O834">
        <v>55.923540696081098</v>
      </c>
      <c r="P834">
        <v>100.26892785598599</v>
      </c>
      <c r="Q834">
        <v>0.15211595098813499</v>
      </c>
    </row>
    <row r="835" spans="1:17" hidden="1" x14ac:dyDescent="0.3">
      <c r="A835" t="s">
        <v>1816</v>
      </c>
      <c r="B835" t="s">
        <v>1817</v>
      </c>
      <c r="C835" t="s">
        <v>3119</v>
      </c>
      <c r="D835" t="s">
        <v>1077</v>
      </c>
      <c r="E835">
        <v>4120.0136068800002</v>
      </c>
      <c r="F835">
        <v>146.05000000000001</v>
      </c>
      <c r="G835">
        <v>7.0082917881967202</v>
      </c>
      <c r="H835">
        <v>-12.9684325207717</v>
      </c>
      <c r="I835">
        <v>21.345784489001201</v>
      </c>
      <c r="J835">
        <v>1.51449636142855</v>
      </c>
      <c r="K835">
        <v>168.08171455806999</v>
      </c>
      <c r="L835">
        <v>151.76388992553001</v>
      </c>
      <c r="M835">
        <v>43.642237295710601</v>
      </c>
      <c r="N835">
        <v>1.0128504775814999</v>
      </c>
      <c r="O835">
        <v>53.235193426908502</v>
      </c>
      <c r="P835">
        <v>69.7269029633933</v>
      </c>
    </row>
    <row r="836" spans="1:17" hidden="1" x14ac:dyDescent="0.3">
      <c r="A836" t="s">
        <v>1818</v>
      </c>
      <c r="B836" t="s">
        <v>1819</v>
      </c>
      <c r="C836" t="s">
        <v>3119</v>
      </c>
      <c r="D836" t="s">
        <v>48</v>
      </c>
      <c r="E836">
        <v>4103.4489832649997</v>
      </c>
      <c r="F836">
        <v>738.95</v>
      </c>
      <c r="G836">
        <v>54.492490785028401</v>
      </c>
      <c r="H836">
        <v>-9.2804141101378104</v>
      </c>
      <c r="I836">
        <v>58.602612165297202</v>
      </c>
      <c r="J836">
        <v>1.5465935907385999</v>
      </c>
      <c r="K836">
        <v>780.534355198821</v>
      </c>
      <c r="L836">
        <v>653.328942200759</v>
      </c>
      <c r="M836">
        <v>33.136848047748401</v>
      </c>
      <c r="N836">
        <v>0.65426917722024402</v>
      </c>
      <c r="O836">
        <v>26.530888422762001</v>
      </c>
      <c r="P836">
        <v>107.48280219008799</v>
      </c>
    </row>
    <row r="837" spans="1:17" x14ac:dyDescent="0.3">
      <c r="A837" t="s">
        <v>1820</v>
      </c>
      <c r="B837" t="s">
        <v>1821</v>
      </c>
      <c r="C837" t="s">
        <v>3115</v>
      </c>
      <c r="D837" t="s">
        <v>463</v>
      </c>
      <c r="E837">
        <v>4081.59049628399</v>
      </c>
      <c r="F837">
        <v>81.69</v>
      </c>
      <c r="G837">
        <v>-41.611608439843401</v>
      </c>
      <c r="H837">
        <v>2.00113090497402</v>
      </c>
      <c r="I837">
        <v>-27.226305687614101</v>
      </c>
      <c r="J837">
        <v>0.32306010011220498</v>
      </c>
      <c r="K837">
        <v>89.228036096845599</v>
      </c>
      <c r="L837">
        <v>96.095618685936103</v>
      </c>
      <c r="M837">
        <v>28.282120627204201</v>
      </c>
      <c r="N837">
        <v>0.64038904793505602</v>
      </c>
      <c r="O837">
        <v>48.794222059003502</v>
      </c>
      <c r="P837">
        <v>0.85185185185185897</v>
      </c>
      <c r="Q837">
        <v>-1.0397666957738E-2</v>
      </c>
    </row>
    <row r="838" spans="1:17" hidden="1" x14ac:dyDescent="0.3">
      <c r="A838" t="s">
        <v>1822</v>
      </c>
      <c r="B838" t="s">
        <v>1823</v>
      </c>
      <c r="C838" t="s">
        <v>3119</v>
      </c>
      <c r="D838" t="s">
        <v>370</v>
      </c>
      <c r="E838">
        <v>4079.1044595949902</v>
      </c>
      <c r="F838">
        <v>1363.85</v>
      </c>
      <c r="G838">
        <v>31.599581853945601</v>
      </c>
      <c r="H838">
        <v>14.0292224058944</v>
      </c>
      <c r="I838">
        <v>20.078530315646599</v>
      </c>
      <c r="J838">
        <v>-3.2922503168838002</v>
      </c>
      <c r="K838">
        <v>1278.8729593579701</v>
      </c>
      <c r="L838">
        <v>1104.00553747964</v>
      </c>
      <c r="M838">
        <v>39.393824520756397</v>
      </c>
      <c r="N838">
        <v>0.55539935736271295</v>
      </c>
      <c r="O838">
        <v>15.188620449462899</v>
      </c>
      <c r="P838">
        <v>55.335990888382597</v>
      </c>
      <c r="Q838">
        <v>8.8771916516069999E-2</v>
      </c>
    </row>
    <row r="839" spans="1:17" hidden="1" x14ac:dyDescent="0.3">
      <c r="A839" t="s">
        <v>1824</v>
      </c>
      <c r="B839" t="s">
        <v>1825</v>
      </c>
      <c r="C839" t="s">
        <v>3119</v>
      </c>
      <c r="D839" t="s">
        <v>51</v>
      </c>
      <c r="E839">
        <v>4067.2556433599998</v>
      </c>
      <c r="F839">
        <v>405.6</v>
      </c>
      <c r="G839">
        <v>24.3343053315863</v>
      </c>
      <c r="H839">
        <v>1.9344600412117501</v>
      </c>
      <c r="I839">
        <v>13.632757806525101</v>
      </c>
      <c r="J839">
        <v>-2.9985098984281802</v>
      </c>
      <c r="K839">
        <v>420.640769486907</v>
      </c>
      <c r="L839">
        <v>366.79877618817602</v>
      </c>
      <c r="M839">
        <v>33.5141153741518</v>
      </c>
      <c r="N839">
        <v>0.71611330021063702</v>
      </c>
      <c r="O839">
        <v>24.3219921104536</v>
      </c>
      <c r="P839">
        <v>46.083198271204701</v>
      </c>
      <c r="Q839">
        <v>8.7668525501624003E-2</v>
      </c>
    </row>
    <row r="840" spans="1:17" hidden="1" x14ac:dyDescent="0.3">
      <c r="A840" t="s">
        <v>1826</v>
      </c>
      <c r="B840" t="s">
        <v>1827</v>
      </c>
      <c r="C840" t="s">
        <v>3119</v>
      </c>
      <c r="D840" t="s">
        <v>1032</v>
      </c>
      <c r="E840">
        <v>4060.8879999999999</v>
      </c>
      <c r="F840">
        <v>118</v>
      </c>
      <c r="G840">
        <v>-16.303602497809798</v>
      </c>
      <c r="K840">
        <v>104.378999999999</v>
      </c>
      <c r="M840">
        <v>99.990560428137201</v>
      </c>
      <c r="N840">
        <v>1</v>
      </c>
      <c r="O840">
        <v>0</v>
      </c>
      <c r="P840">
        <v>5.3571428571428603</v>
      </c>
    </row>
    <row r="841" spans="1:17" hidden="1" x14ac:dyDescent="0.3">
      <c r="A841" t="s">
        <v>1828</v>
      </c>
      <c r="B841" t="s">
        <v>1829</v>
      </c>
      <c r="C841" t="s">
        <v>3119</v>
      </c>
      <c r="D841" t="s">
        <v>51</v>
      </c>
      <c r="E841">
        <v>4012.66493777699</v>
      </c>
      <c r="F841">
        <v>73.23</v>
      </c>
      <c r="G841">
        <v>72.991127495683898</v>
      </c>
      <c r="H841">
        <v>-6.0364775577746101</v>
      </c>
      <c r="I841">
        <v>50.201019779523101</v>
      </c>
      <c r="J841">
        <v>0.69783368579611305</v>
      </c>
      <c r="K841">
        <v>79.765860756989298</v>
      </c>
      <c r="L841">
        <v>65.341944383061602</v>
      </c>
      <c r="M841">
        <v>30.505440484688499</v>
      </c>
      <c r="N841">
        <v>0.45380116119258201</v>
      </c>
      <c r="O841">
        <v>37.785060767445003</v>
      </c>
      <c r="P841">
        <v>89.961089494163403</v>
      </c>
      <c r="Q841">
        <v>3.9720622108882997E-2</v>
      </c>
    </row>
    <row r="842" spans="1:17" x14ac:dyDescent="0.3">
      <c r="A842" t="s">
        <v>1830</v>
      </c>
      <c r="B842" t="s">
        <v>1831</v>
      </c>
      <c r="C842" t="s">
        <v>3116</v>
      </c>
      <c r="D842" t="s">
        <v>216</v>
      </c>
      <c r="E842">
        <v>4003.197554112</v>
      </c>
      <c r="F842">
        <v>181.92</v>
      </c>
      <c r="G842">
        <v>2.3757177844120898</v>
      </c>
      <c r="H842">
        <v>-0.81743690921461798</v>
      </c>
      <c r="I842">
        <v>-13.7842935357264</v>
      </c>
      <c r="J842">
        <v>4.51216994703735</v>
      </c>
      <c r="K842">
        <v>191.42274463258499</v>
      </c>
      <c r="L842">
        <v>190.03898502045601</v>
      </c>
      <c r="M842">
        <v>45.062159510584401</v>
      </c>
      <c r="N842">
        <v>1.8115212798649001</v>
      </c>
      <c r="O842">
        <v>30.7442832014072</v>
      </c>
      <c r="P842">
        <v>24.177474402730301</v>
      </c>
    </row>
    <row r="843" spans="1:17" x14ac:dyDescent="0.3">
      <c r="A843" t="s">
        <v>1832</v>
      </c>
      <c r="B843" t="s">
        <v>1833</v>
      </c>
      <c r="C843" t="s">
        <v>3112</v>
      </c>
      <c r="D843" t="s">
        <v>920</v>
      </c>
      <c r="E843">
        <v>4000.1056248999998</v>
      </c>
      <c r="F843">
        <v>326.2</v>
      </c>
      <c r="G843">
        <v>-15.528883198919001</v>
      </c>
      <c r="H843">
        <v>-9.0727321337019404</v>
      </c>
      <c r="I843">
        <v>3.2722472872420201</v>
      </c>
      <c r="J843">
        <v>-1.3047223848429299</v>
      </c>
      <c r="K843">
        <v>372.36372136918902</v>
      </c>
      <c r="L843">
        <v>358.89840817666601</v>
      </c>
      <c r="M843">
        <v>17.421932905447999</v>
      </c>
      <c r="N843">
        <v>0.40071162147052197</v>
      </c>
      <c r="O843">
        <v>37.921520539546201</v>
      </c>
      <c r="P843">
        <v>21.739130434782599</v>
      </c>
      <c r="Q843">
        <v>-3.9211545675042002E-2</v>
      </c>
    </row>
    <row r="844" spans="1:17" x14ac:dyDescent="0.3">
      <c r="A844" t="s">
        <v>1834</v>
      </c>
      <c r="B844" t="s">
        <v>1835</v>
      </c>
      <c r="C844" t="s">
        <v>3109</v>
      </c>
      <c r="D844" t="s">
        <v>211</v>
      </c>
      <c r="E844">
        <v>3990.9321806849998</v>
      </c>
      <c r="F844">
        <v>156.94999999999999</v>
      </c>
      <c r="G844">
        <v>-1.11140867875303</v>
      </c>
      <c r="H844">
        <v>-3.7984977153980899</v>
      </c>
      <c r="I844">
        <v>-9.9140465515778509</v>
      </c>
      <c r="J844">
        <v>-0.45777645783878501</v>
      </c>
      <c r="K844">
        <v>170.96297980681001</v>
      </c>
      <c r="L844">
        <v>170.961318736549</v>
      </c>
      <c r="M844">
        <v>18.500467052934599</v>
      </c>
      <c r="N844">
        <v>0.57729091221429896</v>
      </c>
      <c r="O844">
        <v>43.8037591589678</v>
      </c>
      <c r="P844">
        <v>18.991660348749001</v>
      </c>
      <c r="Q844">
        <v>5.2514955298163003E-2</v>
      </c>
    </row>
    <row r="845" spans="1:17" x14ac:dyDescent="0.3">
      <c r="A845" t="s">
        <v>1836</v>
      </c>
      <c r="B845" t="s">
        <v>1837</v>
      </c>
      <c r="C845" t="s">
        <v>3116</v>
      </c>
      <c r="D845" t="s">
        <v>509</v>
      </c>
      <c r="E845">
        <v>3982.613246164</v>
      </c>
      <c r="F845">
        <v>79.94</v>
      </c>
      <c r="G845">
        <v>-48.796295545225497</v>
      </c>
      <c r="H845">
        <v>-18.143549786798001</v>
      </c>
      <c r="I845">
        <v>-26.815070173997899</v>
      </c>
      <c r="J845">
        <v>-6.6462764447883904</v>
      </c>
      <c r="K845">
        <v>96.850332174181403</v>
      </c>
      <c r="L845">
        <v>104.845247327756</v>
      </c>
      <c r="M845">
        <v>18.732945696379801</v>
      </c>
      <c r="N845">
        <v>0.70581498709615298</v>
      </c>
      <c r="O845">
        <v>67.250437828371204</v>
      </c>
      <c r="P845">
        <v>2.94913071474565</v>
      </c>
      <c r="Q845">
        <v>-0.12552735578925001</v>
      </c>
    </row>
    <row r="846" spans="1:17" hidden="1" x14ac:dyDescent="0.3">
      <c r="A846" t="s">
        <v>1838</v>
      </c>
      <c r="B846" t="s">
        <v>1839</v>
      </c>
      <c r="C846" t="s">
        <v>3119</v>
      </c>
      <c r="D846" t="s">
        <v>568</v>
      </c>
      <c r="E846">
        <v>3976.7156095</v>
      </c>
      <c r="F846">
        <v>46.85</v>
      </c>
      <c r="G846">
        <v>80.321116472086999</v>
      </c>
      <c r="H846">
        <v>-61.690908665910499</v>
      </c>
      <c r="I846">
        <v>94.7053388653284</v>
      </c>
      <c r="J846">
        <v>-8.9541411886090696</v>
      </c>
      <c r="K846">
        <v>94.191294556138701</v>
      </c>
      <c r="M846">
        <v>11.553171150682999</v>
      </c>
      <c r="N846">
        <v>1.46443954264655</v>
      </c>
      <c r="O846">
        <v>470.971184631803</v>
      </c>
      <c r="P846">
        <v>108.222222222222</v>
      </c>
    </row>
    <row r="847" spans="1:17" x14ac:dyDescent="0.3">
      <c r="A847" t="s">
        <v>1840</v>
      </c>
      <c r="B847" t="s">
        <v>1841</v>
      </c>
      <c r="C847" t="s">
        <v>3103</v>
      </c>
      <c r="D847" t="s">
        <v>250</v>
      </c>
      <c r="E847">
        <v>3970.7972178</v>
      </c>
      <c r="F847">
        <v>1454.5</v>
      </c>
      <c r="G847">
        <v>16.8730200979595</v>
      </c>
      <c r="H847">
        <v>5.9470429518633301</v>
      </c>
      <c r="I847">
        <v>7.3361859167852899</v>
      </c>
      <c r="J847">
        <v>2.2550523129609998</v>
      </c>
      <c r="K847">
        <v>1397.7836353677601</v>
      </c>
      <c r="L847">
        <v>1293.9711578528299</v>
      </c>
      <c r="M847">
        <v>64.853474548593596</v>
      </c>
      <c r="N847">
        <v>1.10298093324497</v>
      </c>
      <c r="O847">
        <v>6.7583361980061802</v>
      </c>
      <c r="P847">
        <v>54.389130665534402</v>
      </c>
      <c r="Q847">
        <v>0.102873681641599</v>
      </c>
    </row>
    <row r="848" spans="1:17" x14ac:dyDescent="0.3">
      <c r="A848" t="s">
        <v>1842</v>
      </c>
      <c r="B848" t="s">
        <v>1843</v>
      </c>
      <c r="C848" t="s">
        <v>3104</v>
      </c>
      <c r="D848" t="s">
        <v>54</v>
      </c>
      <c r="E848">
        <v>3961.27199578</v>
      </c>
      <c r="F848">
        <v>44.11</v>
      </c>
      <c r="G848">
        <v>-13.662136099319399</v>
      </c>
      <c r="H848">
        <v>-9.2295280275265501</v>
      </c>
      <c r="I848">
        <v>-39.808496327932801</v>
      </c>
      <c r="J848">
        <v>4.0863152529195901</v>
      </c>
      <c r="K848">
        <v>50.826315706429099</v>
      </c>
      <c r="L848">
        <v>57.857194590644099</v>
      </c>
      <c r="M848">
        <v>46.214872555800298</v>
      </c>
      <c r="N848">
        <v>0.53878863832030299</v>
      </c>
      <c r="O848">
        <v>125.86715030605301</v>
      </c>
      <c r="P848">
        <v>9.7946484131922809</v>
      </c>
      <c r="Q848">
        <v>1.1939913912480001E-3</v>
      </c>
    </row>
    <row r="849" spans="1:17" hidden="1" x14ac:dyDescent="0.3">
      <c r="A849" t="s">
        <v>1844</v>
      </c>
      <c r="B849" t="s">
        <v>1845</v>
      </c>
      <c r="C849" t="s">
        <v>3119</v>
      </c>
      <c r="D849" t="s">
        <v>43</v>
      </c>
      <c r="E849">
        <v>3958.78026159</v>
      </c>
      <c r="F849">
        <v>561.54999999999995</v>
      </c>
      <c r="G849">
        <v>2.75441858860873</v>
      </c>
      <c r="H849">
        <v>-7.3041780845018902</v>
      </c>
      <c r="I849">
        <v>5.7564430008279999</v>
      </c>
      <c r="J849">
        <v>-4.9893680926217101</v>
      </c>
      <c r="K849">
        <v>615.432400245032</v>
      </c>
      <c r="L849">
        <v>552.81471701576004</v>
      </c>
      <c r="M849">
        <v>19.241782827270999</v>
      </c>
      <c r="N849">
        <v>0.43243196826073399</v>
      </c>
      <c r="O849">
        <v>27.530941145044899</v>
      </c>
      <c r="P849">
        <v>30.4261990477296</v>
      </c>
    </row>
    <row r="850" spans="1:17" hidden="1" x14ac:dyDescent="0.3">
      <c r="A850" t="s">
        <v>1846</v>
      </c>
      <c r="B850" t="s">
        <v>1847</v>
      </c>
      <c r="C850" t="s">
        <v>3119</v>
      </c>
      <c r="D850" t="s">
        <v>1345</v>
      </c>
      <c r="E850">
        <v>3953.2178010699899</v>
      </c>
      <c r="F850">
        <v>559.65</v>
      </c>
      <c r="G850">
        <v>3.9934085954660898</v>
      </c>
      <c r="H850">
        <v>-8.1246308678791603</v>
      </c>
      <c r="I850">
        <v>24.072136916473699</v>
      </c>
      <c r="J850">
        <v>-1.8927737739955199</v>
      </c>
      <c r="K850">
        <v>628.68412909317897</v>
      </c>
      <c r="L850">
        <v>574.08700495725395</v>
      </c>
      <c r="M850">
        <v>25.1550202587798</v>
      </c>
      <c r="N850">
        <v>0.576581131680037</v>
      </c>
      <c r="O850">
        <v>53.631734119538898</v>
      </c>
      <c r="P850">
        <v>49.239999999999903</v>
      </c>
      <c r="Q850">
        <v>2.0523534947049999E-3</v>
      </c>
    </row>
    <row r="851" spans="1:17" x14ac:dyDescent="0.3">
      <c r="A851" t="s">
        <v>1848</v>
      </c>
      <c r="B851" t="s">
        <v>1849</v>
      </c>
      <c r="C851" t="s">
        <v>3113</v>
      </c>
      <c r="D851" t="s">
        <v>267</v>
      </c>
      <c r="E851">
        <v>3940.3304011139999</v>
      </c>
      <c r="F851">
        <v>169.49</v>
      </c>
      <c r="G851">
        <v>16.804241031178702</v>
      </c>
      <c r="H851">
        <v>-5.58064915127175</v>
      </c>
      <c r="I851">
        <v>24.5152721345294</v>
      </c>
      <c r="J851">
        <v>10.529668259090901</v>
      </c>
      <c r="K851">
        <v>176.540550921581</v>
      </c>
      <c r="L851">
        <v>160.75412136361601</v>
      </c>
      <c r="M851">
        <v>41.754291897871497</v>
      </c>
      <c r="N851">
        <v>0.95947675713759095</v>
      </c>
      <c r="O851">
        <v>17.670659035931301</v>
      </c>
      <c r="P851">
        <v>51.262829094154398</v>
      </c>
      <c r="Q851">
        <v>1.3827456005515E-2</v>
      </c>
    </row>
    <row r="852" spans="1:17" x14ac:dyDescent="0.3">
      <c r="A852" t="s">
        <v>1850</v>
      </c>
      <c r="B852" t="s">
        <v>1851</v>
      </c>
      <c r="C852" t="s">
        <v>3109</v>
      </c>
      <c r="D852" t="s">
        <v>211</v>
      </c>
      <c r="E852">
        <v>3922.9518262500001</v>
      </c>
      <c r="F852">
        <v>601.35</v>
      </c>
      <c r="G852">
        <v>30.770600427566499</v>
      </c>
      <c r="H852">
        <v>-4.1367366363997302</v>
      </c>
      <c r="I852">
        <v>-8.74096930996574</v>
      </c>
      <c r="J852">
        <v>-0.64566067007709405</v>
      </c>
      <c r="K852">
        <v>669.07412150999505</v>
      </c>
      <c r="L852">
        <v>640.71390142532198</v>
      </c>
      <c r="M852">
        <v>30.1038079351116</v>
      </c>
      <c r="N852">
        <v>0.53330563423114996</v>
      </c>
      <c r="O852">
        <v>37.590421551509003</v>
      </c>
      <c r="P852">
        <v>50.0187102407384</v>
      </c>
      <c r="Q852">
        <v>5.7879122987973999E-2</v>
      </c>
    </row>
    <row r="853" spans="1:17" x14ac:dyDescent="0.3">
      <c r="A853" t="s">
        <v>1852</v>
      </c>
      <c r="B853" t="s">
        <v>1853</v>
      </c>
      <c r="C853" t="s">
        <v>3112</v>
      </c>
      <c r="D853" t="s">
        <v>920</v>
      </c>
      <c r="E853">
        <v>3907.4502971249999</v>
      </c>
      <c r="F853">
        <v>315.75</v>
      </c>
      <c r="G853">
        <v>38.997851072845599</v>
      </c>
      <c r="H853">
        <v>-11.042638285707501</v>
      </c>
      <c r="I853">
        <v>20.252891617133901</v>
      </c>
      <c r="J853">
        <v>4.01488668149101</v>
      </c>
      <c r="K853">
        <v>357.28000397216601</v>
      </c>
      <c r="L853">
        <v>315.98898798374199</v>
      </c>
      <c r="M853">
        <v>33.858123773150503</v>
      </c>
      <c r="N853">
        <v>0.439023868076446</v>
      </c>
      <c r="O853">
        <v>30.467141726049</v>
      </c>
      <c r="P853">
        <v>62.673879443585697</v>
      </c>
      <c r="Q853">
        <v>4.0883902788650998E-2</v>
      </c>
    </row>
    <row r="854" spans="1:17" hidden="1" x14ac:dyDescent="0.3">
      <c r="A854" t="s">
        <v>1854</v>
      </c>
      <c r="B854" t="s">
        <v>1855</v>
      </c>
      <c r="C854" t="s">
        <v>3119</v>
      </c>
      <c r="D854" t="s">
        <v>211</v>
      </c>
      <c r="E854">
        <v>3901.3847043149999</v>
      </c>
      <c r="F854">
        <v>508.55</v>
      </c>
      <c r="G854">
        <v>-7.0763523019926202</v>
      </c>
      <c r="H854">
        <v>-10.392444482007299</v>
      </c>
      <c r="I854">
        <v>-13.2265920866296</v>
      </c>
      <c r="J854">
        <v>0.34350734689159901</v>
      </c>
      <c r="K854">
        <v>570.13375177753301</v>
      </c>
      <c r="L854">
        <v>566.30349331238699</v>
      </c>
      <c r="M854">
        <v>29.208187380952999</v>
      </c>
      <c r="N854">
        <v>0.75400873186073003</v>
      </c>
      <c r="O854">
        <v>38.236161636023901</v>
      </c>
      <c r="P854">
        <v>12.6855750055395</v>
      </c>
      <c r="Q854">
        <v>0.14438627639204499</v>
      </c>
    </row>
    <row r="855" spans="1:17" x14ac:dyDescent="0.3">
      <c r="A855" t="s">
        <v>1856</v>
      </c>
      <c r="B855" t="s">
        <v>1857</v>
      </c>
      <c r="C855" t="s">
        <v>3109</v>
      </c>
      <c r="D855" t="s">
        <v>211</v>
      </c>
      <c r="E855">
        <v>3876.6689100449998</v>
      </c>
      <c r="F855">
        <v>97.17</v>
      </c>
      <c r="G855">
        <v>-27.748461149565099</v>
      </c>
      <c r="H855">
        <v>-9.5162623133567603</v>
      </c>
      <c r="I855">
        <v>-31.101524754527802</v>
      </c>
      <c r="J855">
        <v>-6.0739243030254899</v>
      </c>
      <c r="K855">
        <v>113.668471121064</v>
      </c>
      <c r="L855">
        <v>120.211144957336</v>
      </c>
      <c r="M855">
        <v>16.228051849505299</v>
      </c>
      <c r="N855">
        <v>0.51772434749881302</v>
      </c>
      <c r="O855">
        <v>54.018730060718298</v>
      </c>
      <c r="P855">
        <v>0.68386695679203402</v>
      </c>
      <c r="Q855">
        <v>-4.2025735891506003E-2</v>
      </c>
    </row>
    <row r="856" spans="1:17" hidden="1" x14ac:dyDescent="0.3">
      <c r="A856" t="s">
        <v>1858</v>
      </c>
      <c r="B856" t="s">
        <v>1859</v>
      </c>
      <c r="C856" t="s">
        <v>3119</v>
      </c>
      <c r="D856" t="s">
        <v>267</v>
      </c>
      <c r="E856">
        <v>3874.9285439999999</v>
      </c>
      <c r="F856">
        <v>1215</v>
      </c>
      <c r="G856">
        <v>-12.1638387123679</v>
      </c>
      <c r="H856">
        <v>0.14766350441520701</v>
      </c>
      <c r="I856">
        <v>-8.7994448144171802</v>
      </c>
      <c r="J856">
        <v>1.1475692619183699</v>
      </c>
      <c r="K856">
        <v>1314.3114055216099</v>
      </c>
      <c r="L856">
        <v>1286.94333332876</v>
      </c>
      <c r="M856">
        <v>28.636872034261899</v>
      </c>
      <c r="N856">
        <v>0.46577727986437301</v>
      </c>
      <c r="O856">
        <v>29.613168724279799</v>
      </c>
      <c r="P856">
        <v>10.254083484573499</v>
      </c>
      <c r="Q856">
        <v>0.10867475185289199</v>
      </c>
    </row>
    <row r="857" spans="1:17" hidden="1" x14ac:dyDescent="0.3">
      <c r="A857" t="s">
        <v>1860</v>
      </c>
      <c r="B857" t="s">
        <v>1861</v>
      </c>
      <c r="C857" t="s">
        <v>3119</v>
      </c>
      <c r="E857">
        <v>3874.7201887599999</v>
      </c>
      <c r="F857">
        <v>2049.1999999999998</v>
      </c>
      <c r="G857">
        <v>2885.3432107656399</v>
      </c>
      <c r="H857">
        <v>-23.196134307119198</v>
      </c>
      <c r="I857">
        <v>178.40176446388</v>
      </c>
      <c r="J857">
        <v>10.4816818312541</v>
      </c>
      <c r="K857">
        <v>2057.5709978680702</v>
      </c>
      <c r="L857">
        <v>1231.47878425421</v>
      </c>
      <c r="M857">
        <v>48.161301999169503</v>
      </c>
      <c r="N857">
        <v>0.17219211704543899</v>
      </c>
      <c r="O857">
        <v>54.645715401132101</v>
      </c>
      <c r="P857">
        <v>2903.3709511944799</v>
      </c>
    </row>
    <row r="858" spans="1:17" hidden="1" x14ac:dyDescent="0.3">
      <c r="A858" t="s">
        <v>1862</v>
      </c>
      <c r="B858" t="s">
        <v>1863</v>
      </c>
      <c r="C858" t="s">
        <v>3119</v>
      </c>
      <c r="D858" t="s">
        <v>421</v>
      </c>
      <c r="E858">
        <v>3862.4617791999999</v>
      </c>
      <c r="F858">
        <v>310.39999999999998</v>
      </c>
      <c r="G858">
        <v>77.549097829614396</v>
      </c>
      <c r="H858">
        <v>-4.3407171033683802</v>
      </c>
      <c r="I858">
        <v>68.513997216754206</v>
      </c>
      <c r="J858">
        <v>4.9908597016877101</v>
      </c>
      <c r="K858">
        <v>343.28932275143399</v>
      </c>
      <c r="L858">
        <v>284.16093121341402</v>
      </c>
      <c r="M858">
        <v>30.454005775454299</v>
      </c>
      <c r="N858">
        <v>0.66112040075942802</v>
      </c>
      <c r="O858">
        <v>44.2332474226804</v>
      </c>
      <c r="P858">
        <v>125.425759831511</v>
      </c>
      <c r="Q858">
        <v>0.150252314266764</v>
      </c>
    </row>
    <row r="859" spans="1:17" x14ac:dyDescent="0.3">
      <c r="A859" t="s">
        <v>1864</v>
      </c>
      <c r="B859" t="s">
        <v>1865</v>
      </c>
      <c r="C859" t="s">
        <v>3104</v>
      </c>
      <c r="D859" t="s">
        <v>411</v>
      </c>
      <c r="E859">
        <v>3849.6212409750001</v>
      </c>
      <c r="F859">
        <v>35.369999999999997</v>
      </c>
      <c r="G859">
        <v>-48.4702183049505</v>
      </c>
      <c r="H859">
        <v>-12.6141094096419</v>
      </c>
      <c r="I859">
        <v>-36.527768509986203</v>
      </c>
      <c r="J859">
        <v>0.43866802834927698</v>
      </c>
      <c r="K859">
        <v>42.638221341374397</v>
      </c>
      <c r="L859">
        <v>48.1167253091213</v>
      </c>
      <c r="M859">
        <v>23.000664556514899</v>
      </c>
      <c r="N859">
        <v>1.3913913754632501</v>
      </c>
      <c r="O859">
        <v>93.101498445009895</v>
      </c>
      <c r="P859">
        <v>1.3176740189057601</v>
      </c>
    </row>
    <row r="860" spans="1:17" hidden="1" x14ac:dyDescent="0.3">
      <c r="A860" t="s">
        <v>1866</v>
      </c>
      <c r="B860" t="s">
        <v>1867</v>
      </c>
      <c r="C860" t="s">
        <v>3119</v>
      </c>
      <c r="D860" t="s">
        <v>232</v>
      </c>
      <c r="E860">
        <v>3849.1514332199899</v>
      </c>
      <c r="F860">
        <v>172.65</v>
      </c>
      <c r="G860">
        <v>116.073642059634</v>
      </c>
      <c r="H860">
        <v>1.49542296792165</v>
      </c>
      <c r="I860">
        <v>98.168287925823094</v>
      </c>
      <c r="J860">
        <v>4.8690577041533496</v>
      </c>
      <c r="K860">
        <v>172.999228815571</v>
      </c>
      <c r="L860">
        <v>130.13559393686401</v>
      </c>
      <c r="M860">
        <v>40.121058966963403</v>
      </c>
      <c r="N860">
        <v>0.45913028669278</v>
      </c>
      <c r="O860">
        <v>18.969012452939399</v>
      </c>
      <c r="P860">
        <v>136.506849315068</v>
      </c>
      <c r="Q860">
        <v>0.28048871222253402</v>
      </c>
    </row>
    <row r="861" spans="1:17" hidden="1" x14ac:dyDescent="0.3">
      <c r="A861" t="s">
        <v>1868</v>
      </c>
      <c r="B861" t="s">
        <v>1869</v>
      </c>
      <c r="C861" t="s">
        <v>3119</v>
      </c>
      <c r="D861" t="s">
        <v>525</v>
      </c>
      <c r="E861">
        <v>3845.15152931999</v>
      </c>
      <c r="F861">
        <v>4484.6499999999996</v>
      </c>
      <c r="G861">
        <v>-7.75850020263342</v>
      </c>
      <c r="H861">
        <v>2.85517127735142</v>
      </c>
      <c r="I861">
        <v>29.621963956552001</v>
      </c>
      <c r="J861">
        <v>0.72219047617863197</v>
      </c>
      <c r="K861">
        <v>4458.12783121549</v>
      </c>
      <c r="L861">
        <v>3997.4835579254</v>
      </c>
      <c r="M861">
        <v>34.207679447156501</v>
      </c>
      <c r="N861">
        <v>0.49887853405921301</v>
      </c>
      <c r="O861">
        <v>8.9795190260109692</v>
      </c>
      <c r="P861">
        <v>49.667934855159501</v>
      </c>
      <c r="Q861">
        <v>3.3799356231686999E-2</v>
      </c>
    </row>
    <row r="862" spans="1:17" x14ac:dyDescent="0.3">
      <c r="A862" t="s">
        <v>1870</v>
      </c>
      <c r="B862" t="s">
        <v>1871</v>
      </c>
      <c r="C862" t="s">
        <v>3113</v>
      </c>
      <c r="D862" t="s">
        <v>85</v>
      </c>
      <c r="E862">
        <v>3844.2171093249999</v>
      </c>
      <c r="F862">
        <v>954.05</v>
      </c>
      <c r="G862">
        <v>20.4256268964158</v>
      </c>
      <c r="H862">
        <v>-1.60536894168654</v>
      </c>
      <c r="I862">
        <v>18.209729298198699</v>
      </c>
      <c r="J862">
        <v>4.7770042206711496</v>
      </c>
      <c r="K862">
        <v>1054.34102026611</v>
      </c>
      <c r="L862">
        <v>1011.6104752813</v>
      </c>
      <c r="M862">
        <v>39.692039822818003</v>
      </c>
      <c r="N862">
        <v>1.05117357230576</v>
      </c>
      <c r="O862">
        <v>66.940936009643096</v>
      </c>
      <c r="P862">
        <v>56.4016393442622</v>
      </c>
      <c r="Q862">
        <v>1.4116260058904E-2</v>
      </c>
    </row>
    <row r="863" spans="1:17" x14ac:dyDescent="0.3">
      <c r="A863" t="s">
        <v>1872</v>
      </c>
      <c r="B863" t="s">
        <v>1873</v>
      </c>
      <c r="C863" t="s">
        <v>3109</v>
      </c>
      <c r="D863" t="s">
        <v>211</v>
      </c>
      <c r="E863">
        <v>3834.6428636999999</v>
      </c>
      <c r="F863">
        <v>1456.95</v>
      </c>
      <c r="G863">
        <v>28.928738451336901</v>
      </c>
      <c r="H863">
        <v>-2.5789678691701199</v>
      </c>
      <c r="I863">
        <v>16.715837602563099</v>
      </c>
      <c r="J863">
        <v>0.22976008915962101</v>
      </c>
      <c r="K863">
        <v>1561.2344028406401</v>
      </c>
      <c r="L863">
        <v>1377.5975416098199</v>
      </c>
      <c r="M863">
        <v>29.248284470491001</v>
      </c>
      <c r="N863">
        <v>0.53573756977235798</v>
      </c>
      <c r="O863">
        <v>22.859398057585999</v>
      </c>
      <c r="P863">
        <v>57.922120152833003</v>
      </c>
      <c r="Q863">
        <v>0.111848296430274</v>
      </c>
    </row>
    <row r="864" spans="1:17" x14ac:dyDescent="0.3">
      <c r="A864" t="s">
        <v>1874</v>
      </c>
      <c r="B864" t="s">
        <v>1875</v>
      </c>
      <c r="C864" t="s">
        <v>3106</v>
      </c>
      <c r="D864" t="s">
        <v>958</v>
      </c>
      <c r="E864">
        <v>3833.1177257099998</v>
      </c>
      <c r="F864">
        <v>30.05</v>
      </c>
      <c r="G864">
        <v>-21.9474935152641</v>
      </c>
      <c r="H864">
        <v>-11.4760928561832</v>
      </c>
      <c r="I864">
        <v>-11.7474935707711</v>
      </c>
      <c r="J864">
        <v>1.35837464210337</v>
      </c>
      <c r="K864">
        <v>35.722193452984797</v>
      </c>
      <c r="L864">
        <v>35.316226626481203</v>
      </c>
      <c r="M864">
        <v>27.1628755620875</v>
      </c>
      <c r="N864">
        <v>0.63479089128397004</v>
      </c>
      <c r="O864">
        <v>53.410981697171302</v>
      </c>
      <c r="P864">
        <v>21.414141414141401</v>
      </c>
      <c r="Q864">
        <v>8.1669350831917994E-2</v>
      </c>
    </row>
    <row r="865" spans="1:17" x14ac:dyDescent="0.3">
      <c r="A865" t="s">
        <v>1876</v>
      </c>
      <c r="B865" t="s">
        <v>1877</v>
      </c>
      <c r="C865" t="s">
        <v>3112</v>
      </c>
      <c r="D865" t="s">
        <v>48</v>
      </c>
      <c r="E865">
        <v>3831.1089630000001</v>
      </c>
      <c r="F865">
        <v>2260.5</v>
      </c>
      <c r="G865">
        <v>3.3098649129611801</v>
      </c>
      <c r="H865">
        <v>0.56933644454590304</v>
      </c>
      <c r="I865">
        <v>37.5803597640409</v>
      </c>
      <c r="J865">
        <v>5.5790053453980599</v>
      </c>
      <c r="K865">
        <v>2193.0471980280399</v>
      </c>
      <c r="L865">
        <v>1929.5500230007401</v>
      </c>
      <c r="M865">
        <v>51.5267968920813</v>
      </c>
      <c r="N865">
        <v>0.628634104869224</v>
      </c>
      <c r="O865">
        <v>20.990931209909299</v>
      </c>
      <c r="P865">
        <v>59.865629420084801</v>
      </c>
      <c r="Q865">
        <v>8.4703900634633997E-2</v>
      </c>
    </row>
    <row r="866" spans="1:17" hidden="1" x14ac:dyDescent="0.3">
      <c r="A866" t="s">
        <v>1878</v>
      </c>
      <c r="B866" t="s">
        <v>1879</v>
      </c>
      <c r="C866" t="s">
        <v>3119</v>
      </c>
      <c r="D866" t="s">
        <v>114</v>
      </c>
      <c r="E866">
        <v>3816.0230989199899</v>
      </c>
      <c r="F866">
        <v>39.299999999999997</v>
      </c>
      <c r="G866">
        <v>-40.276736412780103</v>
      </c>
      <c r="H866">
        <v>-10.5961211486566</v>
      </c>
      <c r="I866">
        <v>-22.779320504738699</v>
      </c>
      <c r="J866">
        <v>-5.3337808165460201</v>
      </c>
      <c r="K866">
        <v>44.589014426324297</v>
      </c>
      <c r="L866">
        <v>46.039902953134202</v>
      </c>
      <c r="M866">
        <v>27.504004910404799</v>
      </c>
      <c r="N866">
        <v>0.34070742820449901</v>
      </c>
      <c r="O866">
        <v>66.412213740458</v>
      </c>
      <c r="P866">
        <v>4.3824701195218996</v>
      </c>
      <c r="Q866">
        <v>4.6914132949408001E-2</v>
      </c>
    </row>
    <row r="867" spans="1:17" hidden="1" x14ac:dyDescent="0.3">
      <c r="A867" t="s">
        <v>1880</v>
      </c>
      <c r="B867" t="s">
        <v>1881</v>
      </c>
      <c r="C867" t="s">
        <v>3119</v>
      </c>
      <c r="D867" t="s">
        <v>247</v>
      </c>
      <c r="E867">
        <v>3812.6800699999999</v>
      </c>
      <c r="F867">
        <v>415.9</v>
      </c>
      <c r="G867">
        <v>71.887649463677903</v>
      </c>
      <c r="H867">
        <v>3.0236126918398001</v>
      </c>
      <c r="I867">
        <v>64.464808561001703</v>
      </c>
      <c r="J867">
        <v>0.71662297167496403</v>
      </c>
      <c r="K867">
        <v>416.41188859252998</v>
      </c>
      <c r="L867">
        <v>319.94099976188602</v>
      </c>
      <c r="M867">
        <v>42.155940844936502</v>
      </c>
      <c r="N867">
        <v>0.92084662999900202</v>
      </c>
      <c r="O867">
        <v>17.696561673479199</v>
      </c>
      <c r="P867">
        <v>169.19093851132601</v>
      </c>
      <c r="Q867">
        <v>0.162964647875185</v>
      </c>
    </row>
    <row r="868" spans="1:17" hidden="1" x14ac:dyDescent="0.3">
      <c r="A868" t="s">
        <v>1882</v>
      </c>
      <c r="B868" t="s">
        <v>1883</v>
      </c>
      <c r="C868" t="s">
        <v>3119</v>
      </c>
      <c r="D868" t="s">
        <v>276</v>
      </c>
      <c r="E868">
        <v>3756.1769130600001</v>
      </c>
      <c r="F868">
        <v>391.4</v>
      </c>
      <c r="G868">
        <v>80.069562075972499</v>
      </c>
      <c r="H868">
        <v>7.3687485787611502</v>
      </c>
      <c r="I868">
        <v>113.86134442619201</v>
      </c>
      <c r="J868">
        <v>-5.6296719157302899</v>
      </c>
      <c r="K868">
        <v>399.80474553329498</v>
      </c>
      <c r="L868">
        <v>260.13602793990202</v>
      </c>
      <c r="M868">
        <v>25.555914647504501</v>
      </c>
      <c r="N868">
        <v>0.29072361332235702</v>
      </c>
      <c r="O868">
        <v>31.578947368421002</v>
      </c>
      <c r="P868">
        <v>159.89375830013199</v>
      </c>
    </row>
    <row r="869" spans="1:17" hidden="1" x14ac:dyDescent="0.3">
      <c r="A869" t="s">
        <v>1884</v>
      </c>
      <c r="B869" t="s">
        <v>1885</v>
      </c>
      <c r="C869" t="s">
        <v>3119</v>
      </c>
      <c r="D869" t="s">
        <v>144</v>
      </c>
      <c r="E869">
        <v>3751.3125</v>
      </c>
      <c r="F869">
        <v>562.5</v>
      </c>
      <c r="G869">
        <v>183.03885686564001</v>
      </c>
      <c r="H869">
        <v>8.0103514642763098</v>
      </c>
      <c r="I869">
        <v>24.663963716221801</v>
      </c>
      <c r="J869">
        <v>7.7361260090149999</v>
      </c>
      <c r="K869">
        <v>521.17171992299404</v>
      </c>
      <c r="L869">
        <v>417.47444730408301</v>
      </c>
      <c r="N869">
        <v>0.74130779847727302</v>
      </c>
      <c r="O869">
        <v>16.799999999999901</v>
      </c>
      <c r="P869">
        <v>221.42857142857099</v>
      </c>
    </row>
    <row r="870" spans="1:17" x14ac:dyDescent="0.3">
      <c r="A870" t="s">
        <v>1886</v>
      </c>
      <c r="B870" t="s">
        <v>1887</v>
      </c>
      <c r="C870" t="s">
        <v>3107</v>
      </c>
      <c r="D870" t="s">
        <v>48</v>
      </c>
      <c r="E870">
        <v>3737.026702955</v>
      </c>
      <c r="F870">
        <v>540.04999999999995</v>
      </c>
      <c r="G870">
        <v>-42.1537096847279</v>
      </c>
      <c r="H870">
        <v>-10.7353710819349</v>
      </c>
      <c r="I870">
        <v>10.111089652654</v>
      </c>
      <c r="J870">
        <v>0.29503571139470303</v>
      </c>
      <c r="K870">
        <v>623.05595976575205</v>
      </c>
      <c r="L870">
        <v>622.15567922651405</v>
      </c>
      <c r="M870">
        <v>26.513908357282599</v>
      </c>
      <c r="N870">
        <v>0.84910475755856896</v>
      </c>
      <c r="O870">
        <v>86.843810758263103</v>
      </c>
      <c r="P870">
        <v>26.549502050380699</v>
      </c>
      <c r="Q870">
        <v>0.118135796251397</v>
      </c>
    </row>
    <row r="871" spans="1:17" hidden="1" x14ac:dyDescent="0.3">
      <c r="A871" t="s">
        <v>1888</v>
      </c>
      <c r="B871" t="s">
        <v>1889</v>
      </c>
      <c r="C871" t="s">
        <v>3119</v>
      </c>
      <c r="D871" t="s">
        <v>1032</v>
      </c>
      <c r="E871">
        <v>3730.8735000000001</v>
      </c>
      <c r="F871">
        <v>58.03</v>
      </c>
      <c r="G871">
        <v>-35.372646518770303</v>
      </c>
      <c r="H871">
        <v>1.0517345577399999</v>
      </c>
      <c r="I871">
        <v>-15.7192756113605</v>
      </c>
      <c r="J871">
        <v>-0.48107019182433403</v>
      </c>
      <c r="K871">
        <v>61.131853408870697</v>
      </c>
      <c r="L871">
        <v>64.404418866829104</v>
      </c>
      <c r="M871">
        <v>80.428401478298795</v>
      </c>
      <c r="N871">
        <v>0.98316099515799704</v>
      </c>
      <c r="O871">
        <v>23.125969326210502</v>
      </c>
      <c r="P871">
        <v>1.7891597965269399</v>
      </c>
      <c r="Q871">
        <v>-6.679688381315E-3</v>
      </c>
    </row>
    <row r="872" spans="1:17" x14ac:dyDescent="0.3">
      <c r="A872" t="s">
        <v>1890</v>
      </c>
      <c r="B872" t="s">
        <v>1891</v>
      </c>
      <c r="C872" t="s">
        <v>3116</v>
      </c>
      <c r="D872" t="s">
        <v>1454</v>
      </c>
      <c r="E872">
        <v>3730.1415512980002</v>
      </c>
      <c r="F872">
        <v>68.78</v>
      </c>
      <c r="G872">
        <v>17.694802923756701</v>
      </c>
      <c r="H872">
        <v>-6.49265926493982</v>
      </c>
      <c r="I872">
        <v>-16.359254076212</v>
      </c>
      <c r="J872">
        <v>-1.9303908770462099</v>
      </c>
      <c r="K872">
        <v>78.233819023467802</v>
      </c>
      <c r="L872">
        <v>77.187656879983294</v>
      </c>
      <c r="M872">
        <v>21.248988726819299</v>
      </c>
      <c r="N872">
        <v>0.41694676389553698</v>
      </c>
      <c r="O872">
        <v>50.116312881651602</v>
      </c>
      <c r="P872">
        <v>37.973921765295799</v>
      </c>
      <c r="Q872">
        <v>0.15080269743774499</v>
      </c>
    </row>
    <row r="873" spans="1:17" x14ac:dyDescent="0.3">
      <c r="A873" t="s">
        <v>1892</v>
      </c>
      <c r="B873" t="s">
        <v>1893</v>
      </c>
      <c r="C873" t="s">
        <v>3113</v>
      </c>
      <c r="D873" t="s">
        <v>114</v>
      </c>
      <c r="E873">
        <v>3729.16542381</v>
      </c>
      <c r="F873">
        <v>94.87</v>
      </c>
      <c r="G873">
        <v>-28.106368019980899</v>
      </c>
      <c r="H873">
        <v>-49.9288562199918</v>
      </c>
      <c r="I873">
        <v>-17.632638615838601</v>
      </c>
      <c r="J873">
        <v>1.3631453879586699</v>
      </c>
      <c r="K873">
        <v>103.607505721208</v>
      </c>
      <c r="L873">
        <v>107.689867427932</v>
      </c>
      <c r="M873">
        <v>42.117720966615003</v>
      </c>
      <c r="N873">
        <v>0.34868799757637697</v>
      </c>
      <c r="O873">
        <v>46.516285443238097</v>
      </c>
      <c r="P873">
        <v>13.6848412222887</v>
      </c>
      <c r="Q873">
        <v>5.1897506383681999E-2</v>
      </c>
    </row>
    <row r="874" spans="1:17" hidden="1" x14ac:dyDescent="0.3">
      <c r="A874" t="s">
        <v>1894</v>
      </c>
      <c r="B874" t="s">
        <v>1895</v>
      </c>
      <c r="C874" t="s">
        <v>3119</v>
      </c>
      <c r="D874" t="s">
        <v>134</v>
      </c>
      <c r="E874">
        <v>3726.8315441999998</v>
      </c>
      <c r="F874">
        <v>413.55</v>
      </c>
      <c r="G874">
        <v>-16.952340208876102</v>
      </c>
      <c r="H874">
        <v>4.8931939055347398</v>
      </c>
      <c r="I874">
        <v>-7.9254298513649903</v>
      </c>
      <c r="J874">
        <v>-1.11316070971426</v>
      </c>
      <c r="K874">
        <v>418.37068224027598</v>
      </c>
      <c r="L874">
        <v>421.66458289056402</v>
      </c>
      <c r="M874">
        <v>46.2798003727981</v>
      </c>
      <c r="N874">
        <v>6.7640032007460202E-2</v>
      </c>
      <c r="O874">
        <v>15.826381332365999</v>
      </c>
      <c r="P874">
        <v>5.3228065707373098</v>
      </c>
      <c r="Q874">
        <v>-3.6441361610287E-2</v>
      </c>
    </row>
    <row r="875" spans="1:17" hidden="1" x14ac:dyDescent="0.3">
      <c r="A875" t="s">
        <v>1896</v>
      </c>
      <c r="B875" t="s">
        <v>1897</v>
      </c>
      <c r="C875" t="s">
        <v>3119</v>
      </c>
      <c r="D875" t="s">
        <v>728</v>
      </c>
      <c r="E875">
        <v>3724.7253936799998</v>
      </c>
      <c r="F875">
        <v>170.58</v>
      </c>
      <c r="G875">
        <v>12.1052444277933</v>
      </c>
      <c r="H875">
        <v>8.5498034123326896</v>
      </c>
      <c r="I875">
        <v>9.5557652612316293</v>
      </c>
      <c r="J875">
        <v>-1.0230935479785599</v>
      </c>
      <c r="K875">
        <v>166.070262105491</v>
      </c>
      <c r="L875">
        <v>154.54142986624501</v>
      </c>
      <c r="M875">
        <v>58.331342908403499</v>
      </c>
      <c r="N875">
        <v>1.2786331264587101</v>
      </c>
      <c r="O875">
        <v>4.2912416461484204</v>
      </c>
      <c r="P875">
        <v>33.9458186101295</v>
      </c>
      <c r="Q875">
        <v>8.2626113561340003E-3</v>
      </c>
    </row>
    <row r="876" spans="1:17" x14ac:dyDescent="0.3">
      <c r="A876" t="s">
        <v>1898</v>
      </c>
      <c r="B876" t="s">
        <v>1899</v>
      </c>
      <c r="C876" t="s">
        <v>3118</v>
      </c>
      <c r="D876" t="s">
        <v>490</v>
      </c>
      <c r="E876">
        <v>3722.5446741000001</v>
      </c>
      <c r="F876">
        <v>324.89999999999998</v>
      </c>
      <c r="G876">
        <v>-12.986911283115701</v>
      </c>
      <c r="H876">
        <v>-11.664769105351301</v>
      </c>
      <c r="I876">
        <v>-12.2511129723117</v>
      </c>
      <c r="J876">
        <v>-6.06164866802483</v>
      </c>
      <c r="K876">
        <v>374.39963756099701</v>
      </c>
      <c r="L876">
        <v>368.619697895954</v>
      </c>
      <c r="M876">
        <v>17.9108117180552</v>
      </c>
      <c r="N876">
        <v>0.42297807698572498</v>
      </c>
      <c r="O876">
        <v>41.228070175438603</v>
      </c>
      <c r="P876">
        <v>6.9453587886767396</v>
      </c>
      <c r="Q876">
        <v>0.112911910082716</v>
      </c>
    </row>
    <row r="877" spans="1:17" hidden="1" x14ac:dyDescent="0.3">
      <c r="A877" t="s">
        <v>1900</v>
      </c>
      <c r="B877" t="s">
        <v>1901</v>
      </c>
      <c r="C877" t="s">
        <v>3119</v>
      </c>
      <c r="D877" t="s">
        <v>438</v>
      </c>
      <c r="E877">
        <v>3710.144262925</v>
      </c>
      <c r="F877">
        <v>602.04999999999995</v>
      </c>
      <c r="G877">
        <v>-42.016975627242097</v>
      </c>
      <c r="H877">
        <v>-0.21580665547882599</v>
      </c>
      <c r="I877">
        <v>-12.382338711667799</v>
      </c>
      <c r="J877">
        <v>1.22340462675531</v>
      </c>
      <c r="K877">
        <v>632.90641402501296</v>
      </c>
      <c r="L877">
        <v>661.84656719604902</v>
      </c>
      <c r="M877">
        <v>35.311185518950403</v>
      </c>
      <c r="N877">
        <v>1.01240945366432</v>
      </c>
      <c r="O877">
        <v>35.860808902914997</v>
      </c>
      <c r="P877">
        <v>2.6775816491856301</v>
      </c>
      <c r="Q877">
        <v>0.102483825982741</v>
      </c>
    </row>
    <row r="878" spans="1:17" hidden="1" x14ac:dyDescent="0.3">
      <c r="A878" t="s">
        <v>1902</v>
      </c>
      <c r="B878" t="s">
        <v>1903</v>
      </c>
      <c r="C878" t="s">
        <v>3119</v>
      </c>
      <c r="D878" t="s">
        <v>48</v>
      </c>
      <c r="E878">
        <v>3702.4620654999999</v>
      </c>
      <c r="F878">
        <v>591.79999999999995</v>
      </c>
      <c r="G878">
        <v>91.218460408291193</v>
      </c>
      <c r="H878">
        <v>11.7957363535045</v>
      </c>
      <c r="I878">
        <v>19.1467550161025</v>
      </c>
      <c r="J878">
        <v>12.957120969323199</v>
      </c>
      <c r="K878">
        <v>478.33520440634197</v>
      </c>
      <c r="L878">
        <v>420.90189833174799</v>
      </c>
      <c r="M878">
        <v>83.3665910372534</v>
      </c>
      <c r="N878">
        <v>2.0758405484506501</v>
      </c>
      <c r="O878">
        <v>0.70969922271038</v>
      </c>
      <c r="P878">
        <v>129.29985663915599</v>
      </c>
      <c r="Q878">
        <v>0.193459024973929</v>
      </c>
    </row>
    <row r="879" spans="1:17" hidden="1" x14ac:dyDescent="0.3">
      <c r="A879" t="s">
        <v>1904</v>
      </c>
      <c r="B879" t="s">
        <v>1905</v>
      </c>
      <c r="C879" t="s">
        <v>3119</v>
      </c>
      <c r="D879" t="s">
        <v>438</v>
      </c>
      <c r="E879">
        <v>3697.1991902699901</v>
      </c>
      <c r="F879">
        <v>583.95000000000005</v>
      </c>
      <c r="G879">
        <v>46.906590880292697</v>
      </c>
      <c r="I879">
        <v>15.384203122162999</v>
      </c>
      <c r="K879">
        <v>555.13151102030702</v>
      </c>
      <c r="L879">
        <v>481.76224515429197</v>
      </c>
      <c r="M879">
        <v>64.780785260819798</v>
      </c>
      <c r="N879">
        <v>1.17223656326057</v>
      </c>
      <c r="O879">
        <v>5.9851014641664397</v>
      </c>
      <c r="P879">
        <v>77.492401215805501</v>
      </c>
      <c r="Q879">
        <v>-3.9150349227047E-2</v>
      </c>
    </row>
    <row r="880" spans="1:17" hidden="1" x14ac:dyDescent="0.3">
      <c r="A880" t="s">
        <v>1906</v>
      </c>
      <c r="B880" t="s">
        <v>1907</v>
      </c>
      <c r="C880" t="s">
        <v>3119</v>
      </c>
      <c r="D880" t="s">
        <v>411</v>
      </c>
      <c r="E880">
        <v>3666.0838772799998</v>
      </c>
      <c r="F880">
        <v>227.3</v>
      </c>
      <c r="G880">
        <v>-44.481049025010101</v>
      </c>
      <c r="H880">
        <v>-5.47463086787916</v>
      </c>
      <c r="I880">
        <v>-33.359040608268302</v>
      </c>
      <c r="J880">
        <v>1.2202036055579299</v>
      </c>
      <c r="M880">
        <v>24.351286668311399</v>
      </c>
      <c r="O880">
        <v>53.981522217333897</v>
      </c>
      <c r="P880">
        <v>0.57522123893804999</v>
      </c>
    </row>
    <row r="881" spans="1:17" hidden="1" x14ac:dyDescent="0.3">
      <c r="A881" t="s">
        <v>1908</v>
      </c>
      <c r="B881" t="s">
        <v>1909</v>
      </c>
      <c r="C881" t="s">
        <v>3119</v>
      </c>
      <c r="D881" t="s">
        <v>490</v>
      </c>
      <c r="E881">
        <v>3661.9222904550002</v>
      </c>
      <c r="F881">
        <v>264.55</v>
      </c>
      <c r="G881">
        <v>48.670432223959601</v>
      </c>
      <c r="H881">
        <v>-8.4518248177767603</v>
      </c>
      <c r="I881">
        <v>30.035107532866</v>
      </c>
      <c r="J881">
        <v>-6.0040304744124402</v>
      </c>
      <c r="K881">
        <v>282.677163193551</v>
      </c>
      <c r="L881">
        <v>231.68644897134399</v>
      </c>
      <c r="M881">
        <v>27.3227529162941</v>
      </c>
      <c r="N881">
        <v>0.31666379025060098</v>
      </c>
      <c r="O881">
        <v>27.102627102627</v>
      </c>
      <c r="P881">
        <v>94.379132990448198</v>
      </c>
      <c r="Q881">
        <v>5.3376188341283999E-2</v>
      </c>
    </row>
    <row r="882" spans="1:17" x14ac:dyDescent="0.3">
      <c r="A882" t="s">
        <v>1910</v>
      </c>
      <c r="B882" t="s">
        <v>1911</v>
      </c>
      <c r="C882" t="s">
        <v>3113</v>
      </c>
      <c r="D882" t="s">
        <v>270</v>
      </c>
      <c r="E882">
        <v>3656.4370114499998</v>
      </c>
      <c r="F882">
        <v>1164.75</v>
      </c>
      <c r="G882">
        <v>-2.4515827742477301</v>
      </c>
      <c r="H882">
        <v>8.5862499611363798</v>
      </c>
      <c r="I882">
        <v>29.852183970127701</v>
      </c>
      <c r="J882">
        <v>0.718029638568916</v>
      </c>
      <c r="K882">
        <v>1166.7523058403799</v>
      </c>
      <c r="L882">
        <v>1102.49585104984</v>
      </c>
      <c r="M882">
        <v>43.75193636889</v>
      </c>
      <c r="N882">
        <v>1.48421524254465</v>
      </c>
      <c r="O882">
        <v>18.051083923588699</v>
      </c>
      <c r="P882">
        <v>54.959090001995598</v>
      </c>
      <c r="Q882">
        <v>-5.3566158220137002E-2</v>
      </c>
    </row>
    <row r="883" spans="1:17" x14ac:dyDescent="0.3">
      <c r="A883" t="s">
        <v>1912</v>
      </c>
      <c r="B883" t="s">
        <v>1913</v>
      </c>
      <c r="C883" t="s">
        <v>3120</v>
      </c>
      <c r="D883" t="s">
        <v>102</v>
      </c>
      <c r="E883">
        <v>3637.9358198039999</v>
      </c>
      <c r="F883">
        <v>212.74</v>
      </c>
      <c r="G883">
        <v>16.5874044761104</v>
      </c>
      <c r="H883">
        <v>-10.377581178438099</v>
      </c>
      <c r="I883">
        <v>-34.538434390970799</v>
      </c>
      <c r="J883">
        <v>0.35724326451150501</v>
      </c>
      <c r="K883">
        <v>243.9168632494</v>
      </c>
      <c r="L883">
        <v>247.71454967224699</v>
      </c>
      <c r="M883">
        <v>24.132500148124901</v>
      </c>
      <c r="N883">
        <v>0.62567103821403602</v>
      </c>
      <c r="O883">
        <v>50.629876844975001</v>
      </c>
      <c r="P883">
        <v>38.728399087055699</v>
      </c>
      <c r="Q883">
        <v>6.2048812494733999E-2</v>
      </c>
    </row>
    <row r="884" spans="1:17" hidden="1" x14ac:dyDescent="0.3">
      <c r="A884" t="s">
        <v>1914</v>
      </c>
      <c r="B884" t="s">
        <v>1915</v>
      </c>
      <c r="C884" t="s">
        <v>3119</v>
      </c>
      <c r="D884" t="s">
        <v>1916</v>
      </c>
      <c r="E884">
        <v>3632.242305408</v>
      </c>
      <c r="F884">
        <v>121.08</v>
      </c>
      <c r="G884">
        <v>-5.2173415045951597</v>
      </c>
      <c r="H884">
        <v>-17.0174402426874</v>
      </c>
      <c r="I884">
        <v>19.342769419958199</v>
      </c>
      <c r="J884">
        <v>-1.95181642550736</v>
      </c>
      <c r="K884">
        <v>136.743864066415</v>
      </c>
      <c r="L884">
        <v>126.527566468087</v>
      </c>
      <c r="M884">
        <v>28.132448268511698</v>
      </c>
      <c r="N884">
        <v>0.56400373090174705</v>
      </c>
      <c r="O884">
        <v>36.182689131152898</v>
      </c>
      <c r="P884">
        <v>43.971462544589698</v>
      </c>
      <c r="Q884">
        <v>5.7462168389638003E-2</v>
      </c>
    </row>
    <row r="885" spans="1:17" hidden="1" x14ac:dyDescent="0.3">
      <c r="A885" t="s">
        <v>1917</v>
      </c>
      <c r="B885" t="s">
        <v>1918</v>
      </c>
      <c r="C885" t="s">
        <v>3119</v>
      </c>
      <c r="D885" t="s">
        <v>490</v>
      </c>
      <c r="E885">
        <v>3626.0517479999999</v>
      </c>
      <c r="F885">
        <v>1579.8</v>
      </c>
      <c r="G885">
        <v>109.654754255776</v>
      </c>
      <c r="H885">
        <v>29.4129922848301</v>
      </c>
      <c r="I885">
        <v>124.519393576182</v>
      </c>
      <c r="J885">
        <v>-2.0483749207905402</v>
      </c>
      <c r="K885">
        <v>1324.5021902917099</v>
      </c>
      <c r="L885">
        <v>988.49036801101101</v>
      </c>
      <c r="M885">
        <v>60.138119122126803</v>
      </c>
      <c r="N885">
        <v>1.62452091629865</v>
      </c>
      <c r="O885">
        <v>12.6091910368401</v>
      </c>
      <c r="P885">
        <v>196.954887218045</v>
      </c>
    </row>
    <row r="886" spans="1:17" x14ac:dyDescent="0.3">
      <c r="A886" t="s">
        <v>1919</v>
      </c>
      <c r="B886" t="s">
        <v>1920</v>
      </c>
      <c r="C886" t="s">
        <v>3122</v>
      </c>
      <c r="D886" t="s">
        <v>1472</v>
      </c>
      <c r="E886">
        <v>3607.26111041999</v>
      </c>
      <c r="F886">
        <v>556.5</v>
      </c>
      <c r="G886">
        <v>-38.754236155340102</v>
      </c>
      <c r="H886">
        <v>-1.9360736539488099</v>
      </c>
      <c r="I886">
        <v>-17.364448268160999</v>
      </c>
      <c r="J886">
        <v>4.27316488583579</v>
      </c>
      <c r="K886">
        <v>582.48949710085606</v>
      </c>
      <c r="L886">
        <v>616.29008025093003</v>
      </c>
      <c r="M886">
        <v>43.695574224673301</v>
      </c>
      <c r="N886">
        <v>0.95468142366393205</v>
      </c>
      <c r="O886">
        <v>46.451033243486002</v>
      </c>
      <c r="P886">
        <v>6.1820263308528904</v>
      </c>
      <c r="Q886">
        <v>8.4674463101594002E-2</v>
      </c>
    </row>
    <row r="887" spans="1:17" hidden="1" x14ac:dyDescent="0.3">
      <c r="A887" t="s">
        <v>1921</v>
      </c>
      <c r="B887" t="s">
        <v>1922</v>
      </c>
      <c r="C887" t="s">
        <v>3119</v>
      </c>
      <c r="D887" t="s">
        <v>144</v>
      </c>
      <c r="E887">
        <v>3579.7430269800002</v>
      </c>
      <c r="F887">
        <v>950.35</v>
      </c>
      <c r="G887">
        <v>17.3409231656256</v>
      </c>
      <c r="H887">
        <v>-3.4910401342884199</v>
      </c>
      <c r="I887">
        <v>1.6875986172094799</v>
      </c>
      <c r="J887">
        <v>1.3115508016845501</v>
      </c>
      <c r="K887">
        <v>912.46226262071298</v>
      </c>
      <c r="L887">
        <v>825.037900012151</v>
      </c>
      <c r="M887">
        <v>58.3624813635411</v>
      </c>
      <c r="N887">
        <v>0.12528436994386399</v>
      </c>
      <c r="O887">
        <v>18.808859893723302</v>
      </c>
      <c r="P887">
        <v>70.527543513368002</v>
      </c>
      <c r="Q887">
        <v>9.2050244845822998E-2</v>
      </c>
    </row>
    <row r="888" spans="1:17" x14ac:dyDescent="0.3">
      <c r="A888" t="s">
        <v>1923</v>
      </c>
      <c r="B888" t="s">
        <v>1924</v>
      </c>
      <c r="C888" t="s">
        <v>3104</v>
      </c>
      <c r="D888" t="s">
        <v>24</v>
      </c>
      <c r="E888">
        <v>3579.7003895839998</v>
      </c>
      <c r="F888">
        <v>114.07</v>
      </c>
      <c r="G888">
        <v>-15.656514851579701</v>
      </c>
      <c r="H888">
        <v>6.4390666257894997</v>
      </c>
      <c r="I888">
        <v>-17.1613345632754</v>
      </c>
      <c r="J888">
        <v>1.81106263280764</v>
      </c>
      <c r="K888">
        <v>118.679165451114</v>
      </c>
      <c r="L888">
        <v>123.676633020582</v>
      </c>
      <c r="M888">
        <v>37.278118124679899</v>
      </c>
      <c r="N888">
        <v>0.74331959763295796</v>
      </c>
      <c r="O888">
        <v>43.289208380818799</v>
      </c>
      <c r="P888">
        <v>4.9498573925844003</v>
      </c>
      <c r="Q888">
        <v>1.6787215746260999E-2</v>
      </c>
    </row>
    <row r="889" spans="1:17" hidden="1" x14ac:dyDescent="0.3">
      <c r="A889" t="s">
        <v>1925</v>
      </c>
      <c r="B889" t="s">
        <v>1926</v>
      </c>
      <c r="C889" t="s">
        <v>3119</v>
      </c>
      <c r="D889" t="s">
        <v>525</v>
      </c>
      <c r="E889">
        <v>3547.5450864750001</v>
      </c>
      <c r="F889">
        <v>2920.45</v>
      </c>
      <c r="G889">
        <v>17.304726742052502</v>
      </c>
      <c r="H889">
        <v>-0.74546420121248802</v>
      </c>
      <c r="I889">
        <v>12.574795466725</v>
      </c>
      <c r="J889">
        <v>1.6099951288527601</v>
      </c>
      <c r="K889">
        <v>3026.8298056059498</v>
      </c>
      <c r="L889">
        <v>2800.02020349741</v>
      </c>
      <c r="M889">
        <v>43.887467791669103</v>
      </c>
      <c r="N889">
        <v>0.69170898179333695</v>
      </c>
      <c r="O889">
        <v>18.8173055522265</v>
      </c>
      <c r="P889">
        <v>36.466437700053703</v>
      </c>
      <c r="Q889">
        <v>5.9123281649856002E-2</v>
      </c>
    </row>
    <row r="890" spans="1:17" hidden="1" x14ac:dyDescent="0.3">
      <c r="A890" t="s">
        <v>1927</v>
      </c>
      <c r="B890" t="s">
        <v>1928</v>
      </c>
      <c r="C890" t="s">
        <v>3119</v>
      </c>
      <c r="D890" t="s">
        <v>206</v>
      </c>
      <c r="E890">
        <v>3544.8776188649999</v>
      </c>
      <c r="F890">
        <v>3251.65</v>
      </c>
      <c r="G890">
        <v>138.186820696127</v>
      </c>
      <c r="H890">
        <v>20.452886728222602</v>
      </c>
      <c r="I890">
        <v>120.46137875615401</v>
      </c>
      <c r="J890">
        <v>7.03845170834835</v>
      </c>
      <c r="K890">
        <v>2796.5269442202598</v>
      </c>
      <c r="L890">
        <v>2068.9883562453902</v>
      </c>
      <c r="M890">
        <v>56.4098846656725</v>
      </c>
      <c r="N890">
        <v>2.0693292726899899</v>
      </c>
      <c r="O890">
        <v>11.8201528454784</v>
      </c>
      <c r="P890">
        <v>187.76937032612</v>
      </c>
      <c r="Q890">
        <v>0.182609766850692</v>
      </c>
    </row>
    <row r="891" spans="1:17" x14ac:dyDescent="0.3">
      <c r="A891" t="s">
        <v>1929</v>
      </c>
      <c r="B891" t="s">
        <v>1930</v>
      </c>
      <c r="C891" t="s">
        <v>3113</v>
      </c>
      <c r="D891" t="s">
        <v>554</v>
      </c>
      <c r="E891">
        <v>3535.9621251150002</v>
      </c>
      <c r="F891">
        <v>317.45</v>
      </c>
      <c r="G891">
        <v>-31.3188796693507</v>
      </c>
      <c r="H891">
        <v>7.1915261968134798</v>
      </c>
      <c r="I891">
        <v>-7.8240190920472399</v>
      </c>
      <c r="J891">
        <v>-1.9851280134781499</v>
      </c>
      <c r="K891">
        <v>328.55733617458299</v>
      </c>
      <c r="L891">
        <v>330.12375155687403</v>
      </c>
      <c r="M891">
        <v>44.0356191765079</v>
      </c>
      <c r="N891">
        <v>1.5674932852762</v>
      </c>
      <c r="O891">
        <v>42.353126476610399</v>
      </c>
      <c r="P891">
        <v>34.912877178070502</v>
      </c>
      <c r="Q891">
        <v>7.6464444715049996E-3</v>
      </c>
    </row>
    <row r="892" spans="1:17" hidden="1" x14ac:dyDescent="0.3">
      <c r="A892" t="s">
        <v>1931</v>
      </c>
      <c r="B892" t="s">
        <v>1932</v>
      </c>
      <c r="C892" t="s">
        <v>3119</v>
      </c>
      <c r="D892" t="s">
        <v>1616</v>
      </c>
      <c r="E892">
        <v>3529.8</v>
      </c>
      <c r="F892">
        <v>318</v>
      </c>
      <c r="G892">
        <v>-35.453840854815702</v>
      </c>
      <c r="H892">
        <v>-3.3581535951518799</v>
      </c>
      <c r="I892">
        <v>-4.6859950855484804</v>
      </c>
      <c r="J892">
        <v>0.109089580041752</v>
      </c>
      <c r="K892">
        <v>338.580004930695</v>
      </c>
      <c r="L892">
        <v>342.87052700701298</v>
      </c>
      <c r="M892">
        <v>25.582459750342601</v>
      </c>
      <c r="N892">
        <v>0.347997258578849</v>
      </c>
      <c r="O892">
        <v>27.657232704402499</v>
      </c>
      <c r="P892">
        <v>9.5041322314049594</v>
      </c>
      <c r="Q892">
        <v>-2.9711978948314E-2</v>
      </c>
    </row>
    <row r="893" spans="1:17" hidden="1" x14ac:dyDescent="0.3">
      <c r="A893" t="s">
        <v>1933</v>
      </c>
      <c r="B893" t="s">
        <v>1934</v>
      </c>
      <c r="C893" t="s">
        <v>3119</v>
      </c>
      <c r="D893" t="s">
        <v>211</v>
      </c>
      <c r="E893">
        <v>3507.7990274399999</v>
      </c>
      <c r="F893">
        <v>1121.0999999999999</v>
      </c>
      <c r="G893">
        <v>61.943138069780403</v>
      </c>
      <c r="H893">
        <v>6.7007910156265504</v>
      </c>
      <c r="I893">
        <v>58.259868490499997</v>
      </c>
      <c r="J893">
        <v>-1.4727691892931301</v>
      </c>
      <c r="K893">
        <v>1075.05847372112</v>
      </c>
      <c r="L893">
        <v>875.62213137849005</v>
      </c>
      <c r="M893">
        <v>40.442882716565997</v>
      </c>
      <c r="N893">
        <v>0.75546146825199501</v>
      </c>
      <c r="O893">
        <v>13.8123271786638</v>
      </c>
      <c r="P893">
        <v>103.079431210941</v>
      </c>
      <c r="Q893">
        <v>9.5381368352113E-2</v>
      </c>
    </row>
    <row r="894" spans="1:17" x14ac:dyDescent="0.3">
      <c r="A894" t="s">
        <v>1935</v>
      </c>
      <c r="B894" t="s">
        <v>1936</v>
      </c>
      <c r="C894" t="s">
        <v>3114</v>
      </c>
      <c r="D894" t="s">
        <v>114</v>
      </c>
      <c r="E894">
        <v>3506.8902386320001</v>
      </c>
      <c r="F894">
        <v>194.59</v>
      </c>
      <c r="G894">
        <v>-21.1979948319755</v>
      </c>
      <c r="H894">
        <v>-4.0601736677515996</v>
      </c>
      <c r="I894">
        <v>-16.265879957470901</v>
      </c>
      <c r="J894">
        <v>3.4564763355652797E-2</v>
      </c>
      <c r="K894">
        <v>212.32957163384501</v>
      </c>
      <c r="L894">
        <v>213.864829733325</v>
      </c>
      <c r="M894">
        <v>26.556623159671201</v>
      </c>
      <c r="N894">
        <v>0.55238541306148403</v>
      </c>
      <c r="O894">
        <v>41.297086181201401</v>
      </c>
      <c r="P894">
        <v>11.1942857142857</v>
      </c>
      <c r="Q894">
        <v>9.3661674697547007E-2</v>
      </c>
    </row>
    <row r="895" spans="1:17" hidden="1" x14ac:dyDescent="0.3">
      <c r="A895" t="s">
        <v>1937</v>
      </c>
      <c r="B895" t="s">
        <v>1938</v>
      </c>
      <c r="C895" t="s">
        <v>3119</v>
      </c>
      <c r="D895" t="s">
        <v>82</v>
      </c>
      <c r="E895">
        <v>3503.1098356000002</v>
      </c>
      <c r="F895">
        <v>1549.3</v>
      </c>
      <c r="G895">
        <v>149.60167335243699</v>
      </c>
      <c r="H895">
        <v>-8.6243019205107405</v>
      </c>
      <c r="I895">
        <v>9.3574666112006106</v>
      </c>
      <c r="J895">
        <v>-1.49835407829165</v>
      </c>
      <c r="K895">
        <v>1653.2170969905801</v>
      </c>
      <c r="L895">
        <v>1308.2370763915901</v>
      </c>
      <c r="M895">
        <v>26.604392062194002</v>
      </c>
      <c r="N895">
        <v>0.38960639967272298</v>
      </c>
      <c r="O895">
        <v>24.3787516943135</v>
      </c>
      <c r="P895">
        <v>186.90740740740699</v>
      </c>
      <c r="Q895">
        <v>0.16496921577166801</v>
      </c>
    </row>
    <row r="896" spans="1:17" hidden="1" x14ac:dyDescent="0.3">
      <c r="A896" t="s">
        <v>1939</v>
      </c>
      <c r="B896" t="s">
        <v>1940</v>
      </c>
      <c r="C896" t="s">
        <v>3119</v>
      </c>
      <c r="D896" t="s">
        <v>411</v>
      </c>
      <c r="E896">
        <v>3499.3877810269901</v>
      </c>
      <c r="F896">
        <v>94.09</v>
      </c>
      <c r="G896">
        <v>-48.480503352195498</v>
      </c>
      <c r="H896">
        <v>-6.9717459944557696</v>
      </c>
      <c r="I896">
        <v>-27.302747244527801</v>
      </c>
      <c r="J896">
        <v>-1.7709156202469301</v>
      </c>
      <c r="K896">
        <v>108.539084872853</v>
      </c>
      <c r="L896">
        <v>120.01766516739499</v>
      </c>
      <c r="M896">
        <v>18.306538925162801</v>
      </c>
      <c r="N896">
        <v>0.64265321875627801</v>
      </c>
      <c r="O896">
        <v>63.247954086512799</v>
      </c>
      <c r="P896">
        <v>1.1502902601591101</v>
      </c>
    </row>
    <row r="897" spans="1:17" hidden="1" x14ac:dyDescent="0.3">
      <c r="A897" t="s">
        <v>1941</v>
      </c>
      <c r="B897" t="s">
        <v>1942</v>
      </c>
      <c r="C897" t="s">
        <v>3119</v>
      </c>
      <c r="D897" t="s">
        <v>1665</v>
      </c>
      <c r="E897">
        <v>3494.1604646349901</v>
      </c>
      <c r="F897">
        <v>2060.15</v>
      </c>
      <c r="G897">
        <v>-2.6715456780301801</v>
      </c>
      <c r="H897">
        <v>3.34255507689062</v>
      </c>
      <c r="I897">
        <v>22.8275215911505</v>
      </c>
      <c r="J897">
        <v>1.6165244513624799</v>
      </c>
      <c r="K897">
        <v>2112.4179755279702</v>
      </c>
      <c r="L897">
        <v>1941.37052098911</v>
      </c>
      <c r="M897">
        <v>43.076339570202997</v>
      </c>
      <c r="N897">
        <v>0.40155764001829902</v>
      </c>
      <c r="O897">
        <v>19.845642307598901</v>
      </c>
      <c r="P897">
        <v>45.485682002754103</v>
      </c>
      <c r="Q897">
        <v>0.10828400365634901</v>
      </c>
    </row>
    <row r="898" spans="1:17" hidden="1" x14ac:dyDescent="0.3">
      <c r="A898" t="s">
        <v>1943</v>
      </c>
      <c r="B898" t="s">
        <v>1944</v>
      </c>
      <c r="C898" t="s">
        <v>3119</v>
      </c>
      <c r="D898" t="s">
        <v>134</v>
      </c>
      <c r="E898">
        <v>3482.7664397250001</v>
      </c>
      <c r="F898">
        <v>269.25</v>
      </c>
      <c r="G898">
        <v>256.77010323692298</v>
      </c>
      <c r="H898">
        <v>4.19427124617307</v>
      </c>
      <c r="I898">
        <v>81.4080283561496</v>
      </c>
      <c r="J898">
        <v>-0.97883898753168297</v>
      </c>
      <c r="K898">
        <v>271.95438773948899</v>
      </c>
      <c r="L898">
        <v>207.80689166957501</v>
      </c>
      <c r="M898">
        <v>38.3187972214482</v>
      </c>
      <c r="N898">
        <v>0.50436360822909798</v>
      </c>
      <c r="O898">
        <v>27.873723305478102</v>
      </c>
      <c r="P898">
        <v>291.067538126361</v>
      </c>
      <c r="Q898">
        <v>0.162223688654583</v>
      </c>
    </row>
    <row r="899" spans="1:17" hidden="1" x14ac:dyDescent="0.3">
      <c r="A899" t="s">
        <v>1945</v>
      </c>
      <c r="B899" t="s">
        <v>1946</v>
      </c>
      <c r="C899" t="s">
        <v>3119</v>
      </c>
      <c r="D899" t="s">
        <v>54</v>
      </c>
      <c r="E899">
        <v>3478.1867802000002</v>
      </c>
      <c r="F899">
        <v>255.6</v>
      </c>
      <c r="G899">
        <v>44.369080115331698</v>
      </c>
      <c r="H899">
        <v>4.3282448278536796</v>
      </c>
      <c r="I899">
        <v>1.2180204259355201</v>
      </c>
      <c r="J899">
        <v>1.00320653773541</v>
      </c>
      <c r="K899">
        <v>273.08183340849899</v>
      </c>
      <c r="L899">
        <v>247.14918478382401</v>
      </c>
      <c r="M899">
        <v>36.676955951527901</v>
      </c>
      <c r="N899">
        <v>0.336278269403463</v>
      </c>
      <c r="O899">
        <v>34.194053208137703</v>
      </c>
      <c r="P899">
        <v>59.749999999999901</v>
      </c>
      <c r="Q899">
        <v>6.4300585032220003E-3</v>
      </c>
    </row>
    <row r="900" spans="1:17" hidden="1" x14ac:dyDescent="0.3">
      <c r="A900" t="s">
        <v>1947</v>
      </c>
      <c r="B900" t="s">
        <v>1948</v>
      </c>
      <c r="C900" t="s">
        <v>3119</v>
      </c>
      <c r="D900" t="s">
        <v>1345</v>
      </c>
      <c r="E900">
        <v>3466.5703172099902</v>
      </c>
      <c r="F900">
        <v>791.7</v>
      </c>
      <c r="G900">
        <v>9.1967687541828305</v>
      </c>
      <c r="H900">
        <v>6.4897891358809296</v>
      </c>
      <c r="I900">
        <v>49.150074553415699</v>
      </c>
      <c r="J900">
        <v>4.8635790081626098</v>
      </c>
      <c r="K900">
        <v>778.38525055071796</v>
      </c>
      <c r="L900">
        <v>717.07401350647694</v>
      </c>
      <c r="M900">
        <v>51.394643312944602</v>
      </c>
      <c r="N900">
        <v>1.0577052895007499</v>
      </c>
      <c r="O900">
        <v>24.163193128710301</v>
      </c>
      <c r="P900">
        <v>76.246660730187003</v>
      </c>
      <c r="Q900">
        <v>-3.8617117438978998E-2</v>
      </c>
    </row>
    <row r="901" spans="1:17" hidden="1" x14ac:dyDescent="0.3">
      <c r="A901" t="s">
        <v>1949</v>
      </c>
      <c r="B901" t="s">
        <v>1950</v>
      </c>
      <c r="C901" t="s">
        <v>3119</v>
      </c>
      <c r="D901" t="s">
        <v>51</v>
      </c>
      <c r="E901">
        <v>3464.5506006750002</v>
      </c>
      <c r="F901">
        <v>317.95</v>
      </c>
      <c r="G901">
        <v>130.82433366455501</v>
      </c>
      <c r="H901">
        <v>7.3078768720589098</v>
      </c>
      <c r="I901">
        <v>15.736957558890101</v>
      </c>
      <c r="J901">
        <v>11.234858132516701</v>
      </c>
      <c r="K901">
        <v>321.88827104870899</v>
      </c>
      <c r="L901">
        <v>289.96759516765201</v>
      </c>
      <c r="M901">
        <v>54.155988596732499</v>
      </c>
      <c r="N901">
        <v>1.2337357091129</v>
      </c>
      <c r="O901">
        <v>22.660795722597801</v>
      </c>
      <c r="P901">
        <v>193.853974121996</v>
      </c>
      <c r="Q901">
        <v>0.14791917463079099</v>
      </c>
    </row>
    <row r="902" spans="1:17" hidden="1" x14ac:dyDescent="0.3">
      <c r="A902" t="s">
        <v>1951</v>
      </c>
      <c r="B902" t="s">
        <v>1952</v>
      </c>
      <c r="C902" t="s">
        <v>3119</v>
      </c>
      <c r="D902" t="s">
        <v>82</v>
      </c>
      <c r="E902">
        <v>3447.8805137699901</v>
      </c>
      <c r="F902">
        <v>322.85000000000002</v>
      </c>
      <c r="G902">
        <v>68.510149615732104</v>
      </c>
      <c r="H902">
        <v>-13.4603488297937</v>
      </c>
      <c r="I902">
        <v>89.969675367695402</v>
      </c>
      <c r="J902">
        <v>1.3697401613444999</v>
      </c>
      <c r="K902">
        <v>333.15609158869103</v>
      </c>
      <c r="L902">
        <v>254.35667639345601</v>
      </c>
      <c r="M902">
        <v>41.808704312003002</v>
      </c>
      <c r="N902">
        <v>0.50439239025053695</v>
      </c>
      <c r="O902">
        <v>25.5072014867585</v>
      </c>
      <c r="P902">
        <v>124.90421455938601</v>
      </c>
      <c r="Q902">
        <v>6.5456106492481E-2</v>
      </c>
    </row>
    <row r="903" spans="1:17" x14ac:dyDescent="0.3">
      <c r="A903" t="s">
        <v>1953</v>
      </c>
      <c r="B903" t="s">
        <v>1954</v>
      </c>
      <c r="C903" t="s">
        <v>3118</v>
      </c>
      <c r="D903" t="s">
        <v>270</v>
      </c>
      <c r="E903">
        <v>3437.34573</v>
      </c>
      <c r="F903">
        <v>1110.2</v>
      </c>
      <c r="G903">
        <v>40.755339379448998</v>
      </c>
      <c r="H903">
        <v>-11.6528410900211</v>
      </c>
      <c r="I903">
        <v>36.834781344379302</v>
      </c>
      <c r="J903">
        <v>2.6484491974064701</v>
      </c>
      <c r="K903">
        <v>1236.7367207386101</v>
      </c>
      <c r="L903">
        <v>1071.28836101509</v>
      </c>
      <c r="M903">
        <v>31.987206023745301</v>
      </c>
      <c r="N903">
        <v>0.62071565347252899</v>
      </c>
      <c r="O903">
        <v>39.519906323184998</v>
      </c>
      <c r="P903">
        <v>63.613587797509403</v>
      </c>
      <c r="Q903">
        <v>2.4501692045611E-2</v>
      </c>
    </row>
    <row r="904" spans="1:17" hidden="1" x14ac:dyDescent="0.3">
      <c r="A904" t="s">
        <v>1955</v>
      </c>
      <c r="B904" t="s">
        <v>1956</v>
      </c>
      <c r="C904" t="s">
        <v>3119</v>
      </c>
      <c r="D904" t="s">
        <v>48</v>
      </c>
      <c r="E904">
        <v>3436.9242404000001</v>
      </c>
      <c r="F904">
        <v>21.98</v>
      </c>
      <c r="G904">
        <v>-7.2676301373840602</v>
      </c>
      <c r="H904">
        <v>-12.620352793012801</v>
      </c>
      <c r="I904">
        <v>16.343879778303499</v>
      </c>
      <c r="J904">
        <v>-2.7223653862838</v>
      </c>
      <c r="K904">
        <v>25.809216632570099</v>
      </c>
      <c r="L904">
        <v>22.573605905326001</v>
      </c>
      <c r="M904">
        <v>23.945665184424001</v>
      </c>
      <c r="N904">
        <v>0.29078441088644702</v>
      </c>
      <c r="O904">
        <v>52.183803457688803</v>
      </c>
      <c r="P904">
        <v>47.081326352530503</v>
      </c>
      <c r="Q904">
        <v>0.107670159323756</v>
      </c>
    </row>
    <row r="905" spans="1:17" hidden="1" x14ac:dyDescent="0.3">
      <c r="A905" t="s">
        <v>1957</v>
      </c>
      <c r="B905" t="s">
        <v>1958</v>
      </c>
      <c r="C905" t="s">
        <v>3119</v>
      </c>
      <c r="D905" t="s">
        <v>270</v>
      </c>
      <c r="E905">
        <v>3434.708396515</v>
      </c>
      <c r="F905">
        <v>2836.15</v>
      </c>
      <c r="G905">
        <v>10.38150255639</v>
      </c>
      <c r="H905">
        <v>-5.7110550245778997</v>
      </c>
      <c r="I905">
        <v>41.327985018554003</v>
      </c>
      <c r="J905">
        <v>3.5424915232474798E-2</v>
      </c>
      <c r="K905">
        <v>3079.1563963839199</v>
      </c>
      <c r="L905">
        <v>2678.44450606174</v>
      </c>
      <c r="M905">
        <v>23.215516531083001</v>
      </c>
      <c r="N905">
        <v>0.29168819187171302</v>
      </c>
      <c r="O905">
        <v>31.673218976429201</v>
      </c>
      <c r="P905">
        <v>87.992576144234903</v>
      </c>
      <c r="Q905">
        <v>0.111207995761207</v>
      </c>
    </row>
    <row r="906" spans="1:17" x14ac:dyDescent="0.3">
      <c r="A906" t="s">
        <v>1959</v>
      </c>
      <c r="B906" t="s">
        <v>1960</v>
      </c>
      <c r="C906" t="s">
        <v>3108</v>
      </c>
      <c r="D906" t="s">
        <v>158</v>
      </c>
      <c r="E906">
        <v>3426.02419194</v>
      </c>
      <c r="F906">
        <v>218.52</v>
      </c>
      <c r="G906">
        <v>9.4773305650704103</v>
      </c>
      <c r="H906">
        <v>16.633980439185201</v>
      </c>
      <c r="I906">
        <v>8.4467615232583206</v>
      </c>
      <c r="J906">
        <v>10.234502886181801</v>
      </c>
      <c r="K906">
        <v>191.09443215521</v>
      </c>
      <c r="L906">
        <v>187.131012064744</v>
      </c>
      <c r="M906">
        <v>65.510623125083796</v>
      </c>
      <c r="N906">
        <v>2.5465619383956302</v>
      </c>
      <c r="O906">
        <v>29.507596558667299</v>
      </c>
      <c r="P906">
        <v>64.300751879699206</v>
      </c>
      <c r="Q906">
        <v>-1.5565396494660001E-3</v>
      </c>
    </row>
    <row r="907" spans="1:17" hidden="1" x14ac:dyDescent="0.3">
      <c r="A907" t="s">
        <v>1961</v>
      </c>
      <c r="B907" t="s">
        <v>1962</v>
      </c>
      <c r="C907" t="s">
        <v>3119</v>
      </c>
      <c r="D907" t="s">
        <v>411</v>
      </c>
      <c r="E907">
        <v>3417.7019313999999</v>
      </c>
      <c r="F907">
        <v>263.3</v>
      </c>
      <c r="G907">
        <v>378.70428571494602</v>
      </c>
      <c r="H907">
        <v>45.419021693368002</v>
      </c>
      <c r="I907">
        <v>191.81740324588699</v>
      </c>
      <c r="J907">
        <v>13.7497644163687</v>
      </c>
      <c r="K907">
        <v>185.102928579658</v>
      </c>
      <c r="L907">
        <v>131.80345884432001</v>
      </c>
      <c r="M907">
        <v>92.204972411073399</v>
      </c>
      <c r="N907">
        <v>3.3518655637498198</v>
      </c>
      <c r="O907">
        <v>0</v>
      </c>
      <c r="P907">
        <v>476.77984665936401</v>
      </c>
      <c r="Q907">
        <v>0.15145832019716499</v>
      </c>
    </row>
    <row r="908" spans="1:17" hidden="1" x14ac:dyDescent="0.3">
      <c r="A908" t="s">
        <v>1963</v>
      </c>
      <c r="B908" t="s">
        <v>1964</v>
      </c>
      <c r="C908" t="s">
        <v>3119</v>
      </c>
      <c r="D908" t="s">
        <v>211</v>
      </c>
      <c r="E908">
        <v>3417.4273287000001</v>
      </c>
      <c r="F908">
        <v>501.4</v>
      </c>
      <c r="G908">
        <v>17.7818087842791</v>
      </c>
      <c r="H908">
        <v>-2.6344168006008699</v>
      </c>
      <c r="I908">
        <v>0.96737284693409298</v>
      </c>
      <c r="J908">
        <v>-2.2607252200968899</v>
      </c>
      <c r="K908">
        <v>529.07664822706204</v>
      </c>
      <c r="L908">
        <v>501.647523134903</v>
      </c>
      <c r="M908">
        <v>42.235361482163803</v>
      </c>
      <c r="N908">
        <v>0.87468028714261004</v>
      </c>
      <c r="O908">
        <v>21.649381731152701</v>
      </c>
      <c r="P908">
        <v>38.317241379310303</v>
      </c>
      <c r="Q908">
        <v>0.137880911687045</v>
      </c>
    </row>
    <row r="909" spans="1:17" x14ac:dyDescent="0.3">
      <c r="A909" t="s">
        <v>1965</v>
      </c>
      <c r="B909" t="s">
        <v>1966</v>
      </c>
      <c r="C909" t="s">
        <v>3120</v>
      </c>
      <c r="D909" t="s">
        <v>463</v>
      </c>
      <c r="E909">
        <v>3389.15945844</v>
      </c>
      <c r="F909">
        <v>21.98</v>
      </c>
      <c r="G909">
        <v>-38.376780568460397</v>
      </c>
      <c r="H909">
        <v>-0.27650406672641797</v>
      </c>
      <c r="I909">
        <v>-7.8700975563000899</v>
      </c>
      <c r="J909">
        <v>5.6481149728075399</v>
      </c>
      <c r="K909">
        <v>22.831684520332399</v>
      </c>
      <c r="L909">
        <v>23.599820284958898</v>
      </c>
      <c r="M909">
        <v>41.399725114239999</v>
      </c>
      <c r="N909">
        <v>0.27098015758010302</v>
      </c>
      <c r="O909">
        <v>105.414012738853</v>
      </c>
      <c r="P909">
        <v>31.616766467065801</v>
      </c>
    </row>
    <row r="910" spans="1:17" hidden="1" x14ac:dyDescent="0.3">
      <c r="A910" t="s">
        <v>1967</v>
      </c>
      <c r="B910" t="s">
        <v>1968</v>
      </c>
      <c r="C910" t="s">
        <v>3119</v>
      </c>
      <c r="D910" t="s">
        <v>270</v>
      </c>
      <c r="E910">
        <v>3385.7474999999999</v>
      </c>
      <c r="F910">
        <v>632.85</v>
      </c>
      <c r="G910">
        <v>586.391226623693</v>
      </c>
      <c r="H910">
        <v>-0.81360100803760105</v>
      </c>
      <c r="I910">
        <v>12.7212884367699</v>
      </c>
      <c r="J910">
        <v>-3.1181928826230298</v>
      </c>
      <c r="K910">
        <v>641.81989225620498</v>
      </c>
      <c r="L910">
        <v>552.26783238053497</v>
      </c>
      <c r="M910">
        <v>47.539169597541502</v>
      </c>
      <c r="N910">
        <v>0.20433319747952899</v>
      </c>
      <c r="O910">
        <v>25.250849332385201</v>
      </c>
      <c r="P910">
        <v>604.41896705253703</v>
      </c>
      <c r="Q910">
        <v>0.17075082244967299</v>
      </c>
    </row>
    <row r="911" spans="1:17" hidden="1" x14ac:dyDescent="0.3">
      <c r="A911" t="s">
        <v>1969</v>
      </c>
      <c r="B911" t="s">
        <v>1970</v>
      </c>
      <c r="C911" t="s">
        <v>3119</v>
      </c>
      <c r="D911" t="s">
        <v>51</v>
      </c>
      <c r="E911">
        <v>3361.141323375</v>
      </c>
      <c r="F911">
        <v>2032.25</v>
      </c>
      <c r="G911">
        <v>23.943687144595099</v>
      </c>
      <c r="H911">
        <v>-20.628832231163901</v>
      </c>
      <c r="I911">
        <v>33.605755956427799</v>
      </c>
      <c r="J911">
        <v>-3.9718119085595198</v>
      </c>
      <c r="K911">
        <v>2372.1487488277098</v>
      </c>
      <c r="L911">
        <v>1953.5966948088801</v>
      </c>
      <c r="M911">
        <v>17.881108265904199</v>
      </c>
      <c r="N911">
        <v>0.64191459060977796</v>
      </c>
      <c r="O911">
        <v>46.387009472259798</v>
      </c>
      <c r="P911">
        <v>57.294891640866801</v>
      </c>
      <c r="Q911">
        <v>0.133339901056653</v>
      </c>
    </row>
    <row r="912" spans="1:17" hidden="1" x14ac:dyDescent="0.3">
      <c r="A912" t="s">
        <v>1971</v>
      </c>
      <c r="B912" t="s">
        <v>1972</v>
      </c>
      <c r="C912" t="s">
        <v>3119</v>
      </c>
      <c r="D912" t="s">
        <v>48</v>
      </c>
      <c r="E912">
        <v>3339.1557248250001</v>
      </c>
      <c r="F912">
        <v>598.54999999999995</v>
      </c>
      <c r="G912">
        <v>-30.251482420061699</v>
      </c>
      <c r="H912">
        <v>-6.9572389411686002</v>
      </c>
      <c r="I912">
        <v>-8.8162049811035796</v>
      </c>
      <c r="J912">
        <v>1.7372948796796199</v>
      </c>
      <c r="K912">
        <v>657.16874017668397</v>
      </c>
      <c r="M912">
        <v>33.893832814300403</v>
      </c>
      <c r="N912">
        <v>0.69764286348038096</v>
      </c>
      <c r="O912">
        <v>49.903934508395203</v>
      </c>
      <c r="P912">
        <v>8.8272727272727192</v>
      </c>
    </row>
    <row r="913" spans="1:17" hidden="1" x14ac:dyDescent="0.3">
      <c r="A913" t="s">
        <v>1973</v>
      </c>
      <c r="B913" t="s">
        <v>1974</v>
      </c>
      <c r="C913" t="s">
        <v>3119</v>
      </c>
      <c r="D913" t="s">
        <v>367</v>
      </c>
      <c r="E913">
        <v>3326.1203386249999</v>
      </c>
      <c r="F913">
        <v>302.75</v>
      </c>
      <c r="G913">
        <v>17.550078769664399</v>
      </c>
      <c r="H913">
        <v>0.42403536504211697</v>
      </c>
      <c r="I913">
        <v>29.8441362853847</v>
      </c>
      <c r="J913">
        <v>4.3361436412957604</v>
      </c>
      <c r="K913">
        <v>283.64644455838101</v>
      </c>
      <c r="L913">
        <v>247.03106432746199</v>
      </c>
      <c r="M913">
        <v>60.743812844473503</v>
      </c>
      <c r="N913">
        <v>0.30801079800532999</v>
      </c>
      <c r="O913">
        <v>7.1841453344343398</v>
      </c>
      <c r="P913">
        <v>69.134078212290405</v>
      </c>
      <c r="Q913">
        <v>6.1984198361438002E-2</v>
      </c>
    </row>
    <row r="914" spans="1:17" x14ac:dyDescent="0.3">
      <c r="A914" t="s">
        <v>1975</v>
      </c>
      <c r="B914" t="s">
        <v>1976</v>
      </c>
      <c r="C914" t="s">
        <v>3113</v>
      </c>
      <c r="D914" t="s">
        <v>114</v>
      </c>
      <c r="E914">
        <v>3320.9509987500001</v>
      </c>
      <c r="F914">
        <v>1611.6</v>
      </c>
      <c r="G914">
        <v>-2.2560368262438999</v>
      </c>
      <c r="H914">
        <v>-8.0658497933001705</v>
      </c>
      <c r="I914">
        <v>-26.433725480627601</v>
      </c>
      <c r="J914">
        <v>-8.9374942708899301</v>
      </c>
      <c r="K914">
        <v>1952.85398360664</v>
      </c>
      <c r="L914">
        <v>1920.28799488288</v>
      </c>
      <c r="M914">
        <v>21.4449087472752</v>
      </c>
      <c r="N914">
        <v>1.3649643388106201</v>
      </c>
      <c r="O914">
        <v>52.044551998014299</v>
      </c>
      <c r="P914">
        <v>24.910866532320501</v>
      </c>
      <c r="Q914">
        <v>0.22583700438222601</v>
      </c>
    </row>
    <row r="915" spans="1:17" hidden="1" x14ac:dyDescent="0.3">
      <c r="A915" t="s">
        <v>1977</v>
      </c>
      <c r="B915" t="s">
        <v>1978</v>
      </c>
      <c r="C915" t="s">
        <v>3119</v>
      </c>
      <c r="D915" t="s">
        <v>367</v>
      </c>
      <c r="E915">
        <v>3315.0927497550001</v>
      </c>
      <c r="F915">
        <v>1001.95</v>
      </c>
      <c r="G915">
        <v>31.361809885859401</v>
      </c>
      <c r="H915">
        <v>-3.7746767815614302</v>
      </c>
      <c r="I915">
        <v>39.584271257513997</v>
      </c>
      <c r="J915">
        <v>4.2649192013281203</v>
      </c>
      <c r="K915">
        <v>1032.3579120131401</v>
      </c>
      <c r="L915">
        <v>872.07543436106198</v>
      </c>
      <c r="M915">
        <v>44.1271642862094</v>
      </c>
      <c r="N915">
        <v>0.38603094711128699</v>
      </c>
      <c r="O915">
        <v>35.735316133539598</v>
      </c>
      <c r="P915">
        <v>75.857832382623897</v>
      </c>
      <c r="Q915">
        <v>3.1564144084698001E-2</v>
      </c>
    </row>
    <row r="916" spans="1:17" hidden="1" x14ac:dyDescent="0.3">
      <c r="A916" t="s">
        <v>1979</v>
      </c>
      <c r="B916" t="s">
        <v>1980</v>
      </c>
      <c r="C916" t="s">
        <v>3119</v>
      </c>
      <c r="D916" t="s">
        <v>82</v>
      </c>
      <c r="E916">
        <v>3314.9019456000001</v>
      </c>
      <c r="F916">
        <v>2695.2</v>
      </c>
      <c r="G916">
        <v>-23.449876720014899</v>
      </c>
      <c r="H916">
        <v>2.1478978200788101</v>
      </c>
      <c r="I916">
        <v>2.19171325317425</v>
      </c>
      <c r="J916">
        <v>6.7939017095554703</v>
      </c>
      <c r="K916">
        <v>2819.3358813684299</v>
      </c>
      <c r="L916">
        <v>2783.0118376751602</v>
      </c>
      <c r="M916">
        <v>49.569433191576003</v>
      </c>
      <c r="N916">
        <v>0.67179947186455102</v>
      </c>
      <c r="O916">
        <v>41.557212822795996</v>
      </c>
      <c r="P916">
        <v>28.830572883057201</v>
      </c>
      <c r="Q916">
        <v>0.14666007080047699</v>
      </c>
    </row>
    <row r="917" spans="1:17" x14ac:dyDescent="0.3">
      <c r="A917" t="s">
        <v>1981</v>
      </c>
      <c r="B917" t="s">
        <v>1982</v>
      </c>
      <c r="C917" t="s">
        <v>3106</v>
      </c>
      <c r="D917" t="s">
        <v>223</v>
      </c>
      <c r="E917">
        <v>3313.07793825</v>
      </c>
      <c r="F917">
        <v>392.5</v>
      </c>
      <c r="G917">
        <v>-36.527895371515598</v>
      </c>
      <c r="H917">
        <v>-3.5870662498435402</v>
      </c>
      <c r="I917">
        <v>-26.326468887567799</v>
      </c>
      <c r="J917">
        <v>-1.32024292811432</v>
      </c>
      <c r="K917">
        <v>436.31987596371602</v>
      </c>
      <c r="L917">
        <v>478.07129499840698</v>
      </c>
      <c r="M917">
        <v>26.339741926230101</v>
      </c>
      <c r="N917">
        <v>0.86775647555970004</v>
      </c>
      <c r="O917">
        <v>78.089171974522301</v>
      </c>
      <c r="P917">
        <v>2.6546358048908001</v>
      </c>
    </row>
    <row r="918" spans="1:17" hidden="1" x14ac:dyDescent="0.3">
      <c r="A918" t="s">
        <v>1983</v>
      </c>
      <c r="B918" t="s">
        <v>1984</v>
      </c>
      <c r="C918" t="s">
        <v>3119</v>
      </c>
      <c r="D918" t="s">
        <v>48</v>
      </c>
      <c r="E918">
        <v>3306.1821</v>
      </c>
      <c r="F918">
        <v>272.64999999999998</v>
      </c>
      <c r="G918">
        <v>9.79691967429671</v>
      </c>
      <c r="H918">
        <v>-9.2737039322193997</v>
      </c>
      <c r="I918">
        <v>75.495772371755706</v>
      </c>
      <c r="J918">
        <v>-0.32948349312942998</v>
      </c>
      <c r="K918">
        <v>273.33607049364201</v>
      </c>
      <c r="L918">
        <v>232.01050071434199</v>
      </c>
      <c r="M918">
        <v>28.803221458729499</v>
      </c>
      <c r="N918">
        <v>1.01424012013553</v>
      </c>
      <c r="O918">
        <v>23.2349165596919</v>
      </c>
      <c r="P918">
        <v>93.368794326241101</v>
      </c>
    </row>
    <row r="919" spans="1:17" hidden="1" x14ac:dyDescent="0.3">
      <c r="A919" t="s">
        <v>1985</v>
      </c>
      <c r="B919" t="s">
        <v>1986</v>
      </c>
      <c r="C919" t="s">
        <v>3119</v>
      </c>
      <c r="D919" t="s">
        <v>490</v>
      </c>
      <c r="E919">
        <v>3286.83721977</v>
      </c>
      <c r="F919">
        <v>590.85</v>
      </c>
      <c r="G919">
        <v>77.2015835718924</v>
      </c>
      <c r="H919">
        <v>45.973781830533497</v>
      </c>
      <c r="I919">
        <v>76.9065201614941</v>
      </c>
      <c r="J919">
        <v>34.602549019153301</v>
      </c>
      <c r="K919">
        <v>400.68130863519701</v>
      </c>
      <c r="L919">
        <v>363.70851286714799</v>
      </c>
      <c r="M919">
        <v>86.901609387260606</v>
      </c>
      <c r="N919">
        <v>2.7700978210804301</v>
      </c>
      <c r="O919">
        <v>1.2101210121012</v>
      </c>
      <c r="P919">
        <v>118.87386553065301</v>
      </c>
      <c r="Q919">
        <v>2.5762241941606999E-2</v>
      </c>
    </row>
    <row r="920" spans="1:17" hidden="1" x14ac:dyDescent="0.3">
      <c r="A920" t="s">
        <v>1987</v>
      </c>
      <c r="B920" t="s">
        <v>1988</v>
      </c>
      <c r="C920" t="s">
        <v>3119</v>
      </c>
      <c r="D920" t="s">
        <v>470</v>
      </c>
      <c r="E920">
        <v>3281.0023350360002</v>
      </c>
      <c r="F920">
        <v>161.54</v>
      </c>
      <c r="G920">
        <v>29.621413622802901</v>
      </c>
      <c r="H920">
        <v>-6.30840605345709</v>
      </c>
      <c r="I920">
        <v>25.022352135643501</v>
      </c>
      <c r="J920">
        <v>-0.18486188356634001</v>
      </c>
      <c r="K920">
        <v>179.905892666082</v>
      </c>
      <c r="L920">
        <v>156.25539943255001</v>
      </c>
      <c r="M920">
        <v>24.514650211239299</v>
      </c>
      <c r="N920">
        <v>0.38407013344250801</v>
      </c>
      <c r="O920">
        <v>30.524947381453501</v>
      </c>
      <c r="P920">
        <v>65.427547363031195</v>
      </c>
      <c r="Q920">
        <v>0.105020998463166</v>
      </c>
    </row>
    <row r="921" spans="1:17" hidden="1" x14ac:dyDescent="0.3">
      <c r="A921" t="s">
        <v>1989</v>
      </c>
      <c r="B921" t="s">
        <v>1990</v>
      </c>
      <c r="C921" t="s">
        <v>3119</v>
      </c>
      <c r="D921" t="s">
        <v>270</v>
      </c>
      <c r="E921">
        <v>3263.8185560749998</v>
      </c>
      <c r="F921">
        <v>476.05</v>
      </c>
      <c r="G921">
        <v>31.5652560386721</v>
      </c>
      <c r="H921">
        <v>-2.5108832219281201</v>
      </c>
      <c r="I921">
        <v>-9.7202665805373307</v>
      </c>
      <c r="J921">
        <v>1.19951543555992</v>
      </c>
      <c r="K921">
        <v>533.50954178800998</v>
      </c>
      <c r="L921">
        <v>513.02429713675099</v>
      </c>
      <c r="M921">
        <v>28.0971666377106</v>
      </c>
      <c r="N921">
        <v>0.69598362812602299</v>
      </c>
      <c r="O921">
        <v>37.590589223820999</v>
      </c>
      <c r="P921">
        <v>48.765625</v>
      </c>
      <c r="Q921">
        <v>7.9937347546884002E-2</v>
      </c>
    </row>
    <row r="922" spans="1:17" x14ac:dyDescent="0.3">
      <c r="A922" t="s">
        <v>1991</v>
      </c>
      <c r="B922" t="s">
        <v>1992</v>
      </c>
      <c r="C922" t="s">
        <v>3113</v>
      </c>
      <c r="D922" t="s">
        <v>114</v>
      </c>
      <c r="E922">
        <v>3260.2287861</v>
      </c>
      <c r="F922">
        <v>746.85</v>
      </c>
      <c r="G922">
        <v>44.049962273858299</v>
      </c>
      <c r="H922">
        <v>-1.35106764948835</v>
      </c>
      <c r="I922">
        <v>-19.287048842628401</v>
      </c>
      <c r="J922">
        <v>1.57784200150478</v>
      </c>
      <c r="K922">
        <v>803.00973359357999</v>
      </c>
      <c r="L922">
        <v>783.00049753084295</v>
      </c>
      <c r="M922">
        <v>34.204087544342002</v>
      </c>
      <c r="N922">
        <v>0.81981587660497102</v>
      </c>
      <c r="O922">
        <v>45.009037959429598</v>
      </c>
      <c r="P922">
        <v>74.783524455885697</v>
      </c>
      <c r="Q922">
        <v>9.2657539116758003E-2</v>
      </c>
    </row>
    <row r="923" spans="1:17" x14ac:dyDescent="0.3">
      <c r="A923" t="s">
        <v>1993</v>
      </c>
      <c r="B923" t="s">
        <v>1994</v>
      </c>
      <c r="C923" t="s">
        <v>3113</v>
      </c>
      <c r="D923" t="s">
        <v>114</v>
      </c>
      <c r="E923">
        <v>3238.508124</v>
      </c>
      <c r="F923">
        <v>562.20000000000005</v>
      </c>
      <c r="G923">
        <v>-10.970324160901701</v>
      </c>
      <c r="H923">
        <v>-11.2123591783814</v>
      </c>
      <c r="I923">
        <v>4.8369450613579996</v>
      </c>
      <c r="J923">
        <v>-0.72168468257780705</v>
      </c>
      <c r="K923">
        <v>623.05765154773303</v>
      </c>
      <c r="L923">
        <v>591.19585220587203</v>
      </c>
      <c r="M923">
        <v>24.4556848640424</v>
      </c>
      <c r="N923">
        <v>0.689943355408565</v>
      </c>
      <c r="O923">
        <v>29.811454998221201</v>
      </c>
      <c r="P923">
        <v>22.2173913043478</v>
      </c>
      <c r="Q923">
        <v>9.1570090317625003E-2</v>
      </c>
    </row>
    <row r="924" spans="1:17" hidden="1" x14ac:dyDescent="0.3">
      <c r="A924" t="s">
        <v>1995</v>
      </c>
      <c r="B924" t="s">
        <v>1996</v>
      </c>
      <c r="C924" t="s">
        <v>3119</v>
      </c>
      <c r="D924" t="s">
        <v>216</v>
      </c>
      <c r="E924">
        <v>3229.7875711199999</v>
      </c>
      <c r="F924">
        <v>180.84</v>
      </c>
      <c r="G924">
        <v>54.512172488426998</v>
      </c>
      <c r="H924">
        <v>9.4859658519067995</v>
      </c>
      <c r="I924">
        <v>23.172751249109499</v>
      </c>
      <c r="J924">
        <v>4.5960741634703002</v>
      </c>
      <c r="K924">
        <v>170.787698678418</v>
      </c>
      <c r="L924">
        <v>147.20755213542799</v>
      </c>
      <c r="M924">
        <v>56.730245913538099</v>
      </c>
      <c r="N924">
        <v>0.69911300730450399</v>
      </c>
      <c r="O924">
        <v>6.2817960628179499</v>
      </c>
      <c r="P924">
        <v>82.6666666666666</v>
      </c>
      <c r="Q924">
        <v>0.18363516510748301</v>
      </c>
    </row>
    <row r="925" spans="1:17" x14ac:dyDescent="0.3">
      <c r="A925" t="s">
        <v>1997</v>
      </c>
      <c r="B925" t="s">
        <v>1998</v>
      </c>
      <c r="C925" t="s">
        <v>3118</v>
      </c>
      <c r="D925" t="s">
        <v>270</v>
      </c>
      <c r="E925">
        <v>3228.8093641999999</v>
      </c>
      <c r="F925">
        <v>323.10000000000002</v>
      </c>
      <c r="G925">
        <v>51.046042930653201</v>
      </c>
      <c r="H925">
        <v>10.135834248399901</v>
      </c>
      <c r="I925">
        <v>19.1848415918443</v>
      </c>
      <c r="J925">
        <v>4.6674666845533404</v>
      </c>
      <c r="K925">
        <v>317.05680859829999</v>
      </c>
      <c r="L925">
        <v>292.26600286927601</v>
      </c>
      <c r="M925">
        <v>48.282090859633698</v>
      </c>
      <c r="N925">
        <v>1.31711669298421</v>
      </c>
      <c r="O925">
        <v>12.3026926648096</v>
      </c>
      <c r="P925">
        <v>69.873817034700295</v>
      </c>
      <c r="Q925">
        <v>2.7745944435593001E-2</v>
      </c>
    </row>
    <row r="926" spans="1:17" hidden="1" x14ac:dyDescent="0.3">
      <c r="A926" t="s">
        <v>1999</v>
      </c>
      <c r="B926" t="s">
        <v>2000</v>
      </c>
      <c r="C926" t="s">
        <v>3119</v>
      </c>
      <c r="D926" t="s">
        <v>134</v>
      </c>
      <c r="E926">
        <v>3205.934303475</v>
      </c>
      <c r="F926">
        <v>885.75</v>
      </c>
      <c r="G926">
        <v>105.370936085233</v>
      </c>
      <c r="H926">
        <v>8.0210834178351202</v>
      </c>
      <c r="I926">
        <v>26.079572924348799</v>
      </c>
      <c r="J926">
        <v>2.8358833895513702</v>
      </c>
      <c r="K926">
        <v>821.16363214917396</v>
      </c>
      <c r="L926">
        <v>686.337144231754</v>
      </c>
      <c r="M926">
        <v>44.464405462486802</v>
      </c>
      <c r="N926">
        <v>0.61821186241081305</v>
      </c>
      <c r="O926">
        <v>12.876093705898899</v>
      </c>
      <c r="P926">
        <v>134.550631480362</v>
      </c>
      <c r="Q926">
        <v>0.115896838850975</v>
      </c>
    </row>
    <row r="927" spans="1:17" x14ac:dyDescent="0.3">
      <c r="A927" t="s">
        <v>2001</v>
      </c>
      <c r="B927" t="s">
        <v>2002</v>
      </c>
      <c r="C927" t="s">
        <v>3121</v>
      </c>
      <c r="D927" t="s">
        <v>2003</v>
      </c>
      <c r="E927">
        <v>3205.6592495</v>
      </c>
      <c r="F927">
        <v>18.11</v>
      </c>
      <c r="G927">
        <v>-26.427740428844299</v>
      </c>
      <c r="H927">
        <v>-2.3950569330420599</v>
      </c>
      <c r="I927">
        <v>-17.405422797507601</v>
      </c>
      <c r="J927">
        <v>0.34200883470013899</v>
      </c>
      <c r="K927">
        <v>19.6633740616704</v>
      </c>
      <c r="L927">
        <v>20.6729368391318</v>
      </c>
      <c r="M927">
        <v>32.389811462374098</v>
      </c>
      <c r="N927">
        <v>0.48799576578911003</v>
      </c>
      <c r="O927">
        <v>54.334621755935899</v>
      </c>
      <c r="P927">
        <v>1.28635346756151</v>
      </c>
      <c r="Q927">
        <v>-4.3916723305229999E-2</v>
      </c>
    </row>
    <row r="928" spans="1:17" x14ac:dyDescent="0.3">
      <c r="A928" t="s">
        <v>2004</v>
      </c>
      <c r="B928" t="s">
        <v>2005</v>
      </c>
      <c r="C928" t="s">
        <v>3115</v>
      </c>
      <c r="D928" t="s">
        <v>463</v>
      </c>
      <c r="E928">
        <v>3184.7740595999999</v>
      </c>
      <c r="F928">
        <v>829.15</v>
      </c>
      <c r="G928">
        <v>-60.0857418264684</v>
      </c>
      <c r="H928">
        <v>-13.7011774348404</v>
      </c>
      <c r="I928">
        <v>-25.0585497861478</v>
      </c>
      <c r="J928">
        <v>-3.6219171926009799</v>
      </c>
      <c r="K928">
        <v>1004.84112648351</v>
      </c>
      <c r="L928">
        <v>1128.95731219089</v>
      </c>
      <c r="M928">
        <v>10.2928266620989</v>
      </c>
      <c r="N928">
        <v>1.50349352189644</v>
      </c>
      <c r="O928">
        <v>74.606524754266403</v>
      </c>
      <c r="P928">
        <v>0.50303030303029395</v>
      </c>
      <c r="Q928">
        <v>-0.18190084355883099</v>
      </c>
    </row>
    <row r="929" spans="1:17" hidden="1" x14ac:dyDescent="0.3">
      <c r="A929" t="s">
        <v>2006</v>
      </c>
      <c r="B929" t="s">
        <v>2007</v>
      </c>
      <c r="C929" t="s">
        <v>3119</v>
      </c>
      <c r="D929" t="s">
        <v>1345</v>
      </c>
      <c r="E929">
        <v>3181.04884128</v>
      </c>
      <c r="F929">
        <v>216.2</v>
      </c>
      <c r="K929">
        <v>198.53034696656701</v>
      </c>
      <c r="L929">
        <v>172.215069946667</v>
      </c>
      <c r="M929">
        <v>81.1750791682543</v>
      </c>
      <c r="N929">
        <v>1</v>
      </c>
      <c r="Q929">
        <v>0.14788253940821999</v>
      </c>
    </row>
    <row r="930" spans="1:17" hidden="1" x14ac:dyDescent="0.3">
      <c r="A930" t="s">
        <v>2008</v>
      </c>
      <c r="B930" t="s">
        <v>2009</v>
      </c>
      <c r="C930" t="s">
        <v>3119</v>
      </c>
      <c r="D930" t="s">
        <v>129</v>
      </c>
      <c r="E930">
        <v>3177.0802537949999</v>
      </c>
      <c r="F930">
        <v>262.95</v>
      </c>
      <c r="G930">
        <v>4.9995989799131202</v>
      </c>
      <c r="H930">
        <v>-9.7981513071714108</v>
      </c>
      <c r="I930">
        <v>-7.8686136466027499</v>
      </c>
      <c r="J930">
        <v>-8.9590206896766293</v>
      </c>
      <c r="K930">
        <v>330.353533646345</v>
      </c>
      <c r="M930">
        <v>18.909154834830002</v>
      </c>
      <c r="N930">
        <v>1.7989862874743101</v>
      </c>
      <c r="O930">
        <v>101.559231793116</v>
      </c>
      <c r="P930">
        <v>55.224321133411998</v>
      </c>
    </row>
    <row r="931" spans="1:17" hidden="1" x14ac:dyDescent="0.3">
      <c r="A931" t="s">
        <v>2010</v>
      </c>
      <c r="B931" t="s">
        <v>2011</v>
      </c>
      <c r="C931" t="s">
        <v>3119</v>
      </c>
      <c r="D931" t="s">
        <v>250</v>
      </c>
      <c r="E931">
        <v>3172.8579359999999</v>
      </c>
      <c r="F931">
        <v>146.4</v>
      </c>
      <c r="G931">
        <v>59.0618930536764</v>
      </c>
      <c r="H931">
        <v>-1.4945695181859</v>
      </c>
      <c r="I931">
        <v>94.596156981323205</v>
      </c>
      <c r="J931">
        <v>9.7922981148707091</v>
      </c>
      <c r="K931">
        <v>159.01896621485801</v>
      </c>
      <c r="L931">
        <v>143.52169203700799</v>
      </c>
      <c r="M931">
        <v>49.336710926361</v>
      </c>
      <c r="N931">
        <v>0.420308322373523</v>
      </c>
      <c r="O931">
        <v>78.278688524590095</v>
      </c>
      <c r="P931">
        <v>217.708333333333</v>
      </c>
      <c r="Q931">
        <v>0.20209410762962801</v>
      </c>
    </row>
    <row r="932" spans="1:17" hidden="1" x14ac:dyDescent="0.3">
      <c r="A932" t="s">
        <v>2012</v>
      </c>
      <c r="B932" t="s">
        <v>2013</v>
      </c>
      <c r="C932" t="s">
        <v>3119</v>
      </c>
      <c r="D932" t="s">
        <v>250</v>
      </c>
      <c r="E932">
        <v>3172.4826734099902</v>
      </c>
      <c r="F932">
        <v>2100.1</v>
      </c>
      <c r="G932">
        <v>55.821597319499901</v>
      </c>
      <c r="H932">
        <v>28.233144321404399</v>
      </c>
      <c r="I932">
        <v>32.443832923443097</v>
      </c>
      <c r="J932">
        <v>11.163981363332701</v>
      </c>
      <c r="K932">
        <v>1731.62340212559</v>
      </c>
      <c r="L932">
        <v>1573.8307756694801</v>
      </c>
      <c r="M932">
        <v>81.286305007169105</v>
      </c>
      <c r="N932">
        <v>3.3461842850569701</v>
      </c>
      <c r="O932">
        <v>6.5663539831436601</v>
      </c>
      <c r="P932">
        <v>85.357458075904603</v>
      </c>
      <c r="Q932">
        <v>6.1297495652716999E-2</v>
      </c>
    </row>
    <row r="933" spans="1:17" hidden="1" x14ac:dyDescent="0.3">
      <c r="A933" t="s">
        <v>2014</v>
      </c>
      <c r="B933" t="s">
        <v>2015</v>
      </c>
      <c r="C933" t="s">
        <v>3119</v>
      </c>
      <c r="D933" t="s">
        <v>958</v>
      </c>
      <c r="E933">
        <v>3166.7640000000001</v>
      </c>
      <c r="F933">
        <v>391.2</v>
      </c>
      <c r="G933">
        <v>-25.851337221513301</v>
      </c>
      <c r="H933">
        <v>-14.2822505777937</v>
      </c>
      <c r="I933">
        <v>-1.75525133420952</v>
      </c>
      <c r="J933">
        <v>-3.9021945788738202</v>
      </c>
      <c r="K933">
        <v>461.59508375105798</v>
      </c>
      <c r="L933">
        <v>434.10825233686899</v>
      </c>
      <c r="M933">
        <v>19.208996134294502</v>
      </c>
      <c r="N933">
        <v>0.26426888782727997</v>
      </c>
      <c r="O933">
        <v>49.539877300613497</v>
      </c>
      <c r="P933">
        <v>15.722526253512701</v>
      </c>
      <c r="Q933">
        <v>-3.2921482032770002E-3</v>
      </c>
    </row>
    <row r="934" spans="1:17" hidden="1" x14ac:dyDescent="0.3">
      <c r="A934" t="s">
        <v>2016</v>
      </c>
      <c r="B934" t="s">
        <v>2017</v>
      </c>
      <c r="C934" t="s">
        <v>3119</v>
      </c>
      <c r="D934" t="s">
        <v>51</v>
      </c>
      <c r="E934">
        <v>3165.0928119279902</v>
      </c>
      <c r="F934">
        <v>123.26</v>
      </c>
      <c r="G934">
        <v>34.914872513768501</v>
      </c>
      <c r="H934">
        <v>-1.54242591042448</v>
      </c>
      <c r="I934">
        <v>12.7493053827162</v>
      </c>
      <c r="J934">
        <v>-1.63068810471484</v>
      </c>
      <c r="K934">
        <v>133.69758033068501</v>
      </c>
      <c r="L934">
        <v>121.623672730538</v>
      </c>
      <c r="M934">
        <v>34.129740734499499</v>
      </c>
      <c r="N934">
        <v>0.83280002317050394</v>
      </c>
      <c r="O934">
        <v>37.108551030342298</v>
      </c>
      <c r="P934">
        <v>57.823303457106199</v>
      </c>
      <c r="Q934">
        <v>9.2209321610279994E-3</v>
      </c>
    </row>
    <row r="935" spans="1:17" x14ac:dyDescent="0.3">
      <c r="A935" t="s">
        <v>2018</v>
      </c>
      <c r="B935" t="s">
        <v>2019</v>
      </c>
      <c r="C935" t="s">
        <v>3109</v>
      </c>
      <c r="D935" t="s">
        <v>211</v>
      </c>
      <c r="E935">
        <v>3158.0457363</v>
      </c>
      <c r="F935">
        <v>201.24</v>
      </c>
      <c r="G935">
        <v>-45.267369345350502</v>
      </c>
      <c r="H935">
        <v>4.0448726782201296</v>
      </c>
      <c r="I935">
        <v>-13.522604466413499</v>
      </c>
      <c r="J935">
        <v>5.7199876059809798</v>
      </c>
      <c r="K935">
        <v>209.708177593595</v>
      </c>
      <c r="L935">
        <v>222.273452028402</v>
      </c>
      <c r="M935">
        <v>44.0752502410391</v>
      </c>
      <c r="N935">
        <v>0.52406236288083996</v>
      </c>
      <c r="O935">
        <v>44.8270721526535</v>
      </c>
      <c r="P935">
        <v>6.5607625099285096</v>
      </c>
      <c r="Q935">
        <v>1.0348520625412E-2</v>
      </c>
    </row>
    <row r="936" spans="1:17" hidden="1" x14ac:dyDescent="0.3">
      <c r="A936" t="s">
        <v>2020</v>
      </c>
      <c r="B936" t="s">
        <v>2021</v>
      </c>
      <c r="C936" t="s">
        <v>3119</v>
      </c>
      <c r="D936" t="s">
        <v>114</v>
      </c>
      <c r="E936">
        <v>3150.42672107</v>
      </c>
      <c r="F936">
        <v>962.3</v>
      </c>
      <c r="G936">
        <v>-13.3849841453086</v>
      </c>
      <c r="H936">
        <v>-6.6430860063872403</v>
      </c>
      <c r="I936">
        <v>-1.13486290910493</v>
      </c>
      <c r="J936">
        <v>-2.5673237485908502</v>
      </c>
      <c r="K936">
        <v>1010.8695460551299</v>
      </c>
      <c r="L936">
        <v>959.072424835829</v>
      </c>
      <c r="M936">
        <v>50.842141120377299</v>
      </c>
      <c r="N936">
        <v>0.73781753536083605</v>
      </c>
      <c r="O936">
        <v>38.210537254494398</v>
      </c>
      <c r="P936">
        <v>33.6527777777777</v>
      </c>
      <c r="Q936">
        <v>0.12987502651327701</v>
      </c>
    </row>
    <row r="937" spans="1:17" hidden="1" x14ac:dyDescent="0.3">
      <c r="A937" t="s">
        <v>2022</v>
      </c>
      <c r="B937" t="s">
        <v>2023</v>
      </c>
      <c r="C937" t="s">
        <v>3119</v>
      </c>
      <c r="D937" t="s">
        <v>2024</v>
      </c>
      <c r="E937">
        <v>3143.36</v>
      </c>
      <c r="F937">
        <v>491.15</v>
      </c>
      <c r="G937">
        <v>68.472543178642795</v>
      </c>
      <c r="H937">
        <v>10.0900899443035</v>
      </c>
      <c r="I937">
        <v>62.089567842581602</v>
      </c>
      <c r="J937">
        <v>3.50538965210229</v>
      </c>
      <c r="K937">
        <v>455.54365017757499</v>
      </c>
      <c r="L937">
        <v>360.53412779233201</v>
      </c>
      <c r="M937">
        <v>52.301376324987402</v>
      </c>
      <c r="N937">
        <v>0.41541475601116601</v>
      </c>
      <c r="O937">
        <v>8.9280260612847506</v>
      </c>
      <c r="P937">
        <v>116.317991631799</v>
      </c>
      <c r="Q937">
        <v>0.197923797319107</v>
      </c>
    </row>
    <row r="938" spans="1:17" hidden="1" x14ac:dyDescent="0.3">
      <c r="A938" t="s">
        <v>2025</v>
      </c>
      <c r="B938" t="s">
        <v>2026</v>
      </c>
      <c r="C938" t="s">
        <v>3116</v>
      </c>
      <c r="D938" t="s">
        <v>216</v>
      </c>
      <c r="E938">
        <v>3109.5028869580001</v>
      </c>
      <c r="F938">
        <v>145.72999999999999</v>
      </c>
      <c r="G938">
        <v>-48.708162929458403</v>
      </c>
      <c r="H938">
        <v>-5.5382700884951204</v>
      </c>
      <c r="I938">
        <v>-26.578473085840901</v>
      </c>
      <c r="J938">
        <v>-3.9818990729727699</v>
      </c>
      <c r="K938">
        <v>157.76101287723401</v>
      </c>
      <c r="M938">
        <v>42.658869958550902</v>
      </c>
      <c r="N938">
        <v>1.7308418145515001</v>
      </c>
      <c r="O938">
        <v>61.257119330268303</v>
      </c>
      <c r="P938">
        <v>5.6014492753622998</v>
      </c>
    </row>
    <row r="939" spans="1:17" hidden="1" x14ac:dyDescent="0.3">
      <c r="A939" t="s">
        <v>2027</v>
      </c>
      <c r="B939" t="s">
        <v>2028</v>
      </c>
      <c r="C939" t="s">
        <v>3119</v>
      </c>
      <c r="D939" t="s">
        <v>232</v>
      </c>
      <c r="E939">
        <v>3097.9974154799902</v>
      </c>
      <c r="F939">
        <v>481.8</v>
      </c>
      <c r="G939">
        <v>114.43609642199699</v>
      </c>
      <c r="H939">
        <v>-2.9320251684938001</v>
      </c>
      <c r="I939">
        <v>15.495947839768</v>
      </c>
      <c r="J939">
        <v>-0.60147817431045902</v>
      </c>
      <c r="K939">
        <v>530.24802249664901</v>
      </c>
      <c r="L939">
        <v>465.41215341971599</v>
      </c>
      <c r="M939">
        <v>37.518816280350798</v>
      </c>
      <c r="N939">
        <v>0.79436855891279601</v>
      </c>
      <c r="O939">
        <v>44.043171440431699</v>
      </c>
      <c r="P939">
        <v>142.659279778393</v>
      </c>
      <c r="Q939">
        <v>0.18595395310402599</v>
      </c>
    </row>
    <row r="940" spans="1:17" hidden="1" x14ac:dyDescent="0.3">
      <c r="A940" t="s">
        <v>2029</v>
      </c>
      <c r="B940" t="s">
        <v>2030</v>
      </c>
      <c r="C940" t="s">
        <v>3119</v>
      </c>
      <c r="D940" t="s">
        <v>69</v>
      </c>
      <c r="E940">
        <v>3094.66426</v>
      </c>
      <c r="F940">
        <v>998.15</v>
      </c>
      <c r="G940">
        <v>71.287052362300003</v>
      </c>
      <c r="H940">
        <v>0.60627372381730404</v>
      </c>
      <c r="I940">
        <v>67.712705140362701</v>
      </c>
      <c r="J940">
        <v>0.791290500957049</v>
      </c>
      <c r="K940">
        <v>1017.69496067389</v>
      </c>
      <c r="L940">
        <v>797.03201552230701</v>
      </c>
      <c r="M940">
        <v>37.348068060304399</v>
      </c>
      <c r="N940">
        <v>1.13536335746693</v>
      </c>
      <c r="O940">
        <v>17.687722286229501</v>
      </c>
      <c r="P940">
        <v>137.00581740472501</v>
      </c>
      <c r="Q940">
        <v>5.6840755820251998E-2</v>
      </c>
    </row>
    <row r="941" spans="1:17" x14ac:dyDescent="0.3">
      <c r="A941" t="s">
        <v>2031</v>
      </c>
      <c r="B941" t="s">
        <v>2032</v>
      </c>
      <c r="C941" t="s">
        <v>3114</v>
      </c>
      <c r="D941" t="s">
        <v>114</v>
      </c>
      <c r="E941">
        <v>3091.3554945000001</v>
      </c>
      <c r="F941">
        <v>1061.9000000000001</v>
      </c>
      <c r="G941">
        <v>-21.309166743445999</v>
      </c>
      <c r="H941">
        <v>7.04190977484296</v>
      </c>
      <c r="I941">
        <v>-21.788896899396899</v>
      </c>
      <c r="J941">
        <v>-0.38557018022044498</v>
      </c>
      <c r="K941">
        <v>1077.13531910759</v>
      </c>
      <c r="L941">
        <v>1107.87050221766</v>
      </c>
      <c r="M941">
        <v>49.183809964911603</v>
      </c>
      <c r="N941">
        <v>0.84862225129533797</v>
      </c>
      <c r="O941">
        <v>27.978152368396199</v>
      </c>
      <c r="P941">
        <v>11.1937172774869</v>
      </c>
      <c r="Q941">
        <v>-2.2148623225220002E-3</v>
      </c>
    </row>
    <row r="942" spans="1:17" hidden="1" x14ac:dyDescent="0.3">
      <c r="A942" t="s">
        <v>2033</v>
      </c>
      <c r="B942" t="s">
        <v>2034</v>
      </c>
      <c r="C942" t="s">
        <v>3119</v>
      </c>
      <c r="D942" t="s">
        <v>21</v>
      </c>
      <c r="E942">
        <v>3091.0460879699999</v>
      </c>
      <c r="F942">
        <v>573.45000000000005</v>
      </c>
      <c r="G942">
        <v>39.357475674562103</v>
      </c>
      <c r="H942">
        <v>-11.558435676931399</v>
      </c>
      <c r="I942">
        <v>21.892821719213099</v>
      </c>
      <c r="J942">
        <v>-0.49854639444204701</v>
      </c>
      <c r="K942">
        <v>633.31244417636503</v>
      </c>
      <c r="L942">
        <v>552.77795471418403</v>
      </c>
      <c r="M942">
        <v>33.749571776293102</v>
      </c>
      <c r="N942">
        <v>0.326079665903379</v>
      </c>
      <c r="O942">
        <v>43.8660737640596</v>
      </c>
      <c r="P942">
        <v>67.504016357528798</v>
      </c>
      <c r="Q942">
        <v>9.8711383909270006E-2</v>
      </c>
    </row>
    <row r="943" spans="1:17" hidden="1" x14ac:dyDescent="0.3">
      <c r="A943" t="s">
        <v>2035</v>
      </c>
      <c r="B943" t="s">
        <v>2036</v>
      </c>
      <c r="C943" t="s">
        <v>3119</v>
      </c>
      <c r="D943" t="s">
        <v>232</v>
      </c>
      <c r="E943">
        <v>3088.2817558500001</v>
      </c>
      <c r="F943">
        <v>172.86</v>
      </c>
      <c r="G943">
        <v>34.604768405077799</v>
      </c>
      <c r="H943">
        <v>-10.0443629019839</v>
      </c>
      <c r="I943">
        <v>23.366033764543999</v>
      </c>
      <c r="J943">
        <v>2.2330451133898999</v>
      </c>
      <c r="K943">
        <v>186.201149882593</v>
      </c>
      <c r="L943">
        <v>161.267254314334</v>
      </c>
      <c r="M943">
        <v>34.8669814478272</v>
      </c>
      <c r="N943">
        <v>0.36129308150553702</v>
      </c>
      <c r="O943">
        <v>27.849126460719599</v>
      </c>
      <c r="P943">
        <v>66.933848382423903</v>
      </c>
      <c r="Q943">
        <v>0.13789344713454699</v>
      </c>
    </row>
    <row r="944" spans="1:17" hidden="1" x14ac:dyDescent="0.3">
      <c r="A944" t="s">
        <v>2037</v>
      </c>
      <c r="B944" t="s">
        <v>2038</v>
      </c>
      <c r="C944" t="s">
        <v>3119</v>
      </c>
      <c r="D944" t="s">
        <v>487</v>
      </c>
      <c r="E944">
        <v>3080.3764258799902</v>
      </c>
      <c r="F944">
        <v>392.6</v>
      </c>
      <c r="G944">
        <v>45.012126680790097</v>
      </c>
      <c r="H944">
        <v>-1.6324610242540001</v>
      </c>
      <c r="I944">
        <v>32.157242946756099</v>
      </c>
      <c r="J944">
        <v>0.81378737384344102</v>
      </c>
      <c r="K944">
        <v>412.79989539913799</v>
      </c>
      <c r="L944">
        <v>339.40383896525202</v>
      </c>
      <c r="M944">
        <v>29.332801390895899</v>
      </c>
      <c r="N944">
        <v>0.63527468545042198</v>
      </c>
      <c r="O944">
        <v>27.1013754457462</v>
      </c>
      <c r="P944">
        <v>85.648421799266998</v>
      </c>
      <c r="Q944">
        <v>0.14708418264604101</v>
      </c>
    </row>
    <row r="945" spans="1:17" hidden="1" x14ac:dyDescent="0.3">
      <c r="A945" t="s">
        <v>2039</v>
      </c>
      <c r="B945" t="s">
        <v>2040</v>
      </c>
      <c r="C945" t="s">
        <v>3119</v>
      </c>
      <c r="D945" t="s">
        <v>267</v>
      </c>
      <c r="E945">
        <v>3061.79</v>
      </c>
      <c r="F945">
        <v>14950</v>
      </c>
      <c r="G945">
        <v>-6.1809592969100597</v>
      </c>
      <c r="H945">
        <v>3.8036563582809402</v>
      </c>
      <c r="I945">
        <v>0.250239304716875</v>
      </c>
      <c r="J945">
        <v>-0.25591079412573198</v>
      </c>
      <c r="K945">
        <v>15092.827059412301</v>
      </c>
      <c r="L945">
        <v>14313.454563277101</v>
      </c>
      <c r="M945">
        <v>52.617119322603401</v>
      </c>
      <c r="N945">
        <v>0.90388817912856301</v>
      </c>
      <c r="O945">
        <v>13.712709030100299</v>
      </c>
      <c r="P945">
        <v>43.736179213537099</v>
      </c>
      <c r="Q945">
        <v>0.12898191460418301</v>
      </c>
    </row>
    <row r="946" spans="1:17" hidden="1" x14ac:dyDescent="0.3">
      <c r="A946" t="s">
        <v>2041</v>
      </c>
      <c r="B946" t="s">
        <v>2042</v>
      </c>
      <c r="C946" t="s">
        <v>3119</v>
      </c>
      <c r="D946" t="s">
        <v>134</v>
      </c>
      <c r="E946">
        <v>3059.97664708</v>
      </c>
      <c r="F946">
        <v>304.39999999999998</v>
      </c>
      <c r="G946">
        <v>3.3823886674813202</v>
      </c>
      <c r="H946">
        <v>3.9761723449722299</v>
      </c>
      <c r="I946">
        <v>-21.060772512000099</v>
      </c>
      <c r="J946">
        <v>2.6601247767290999</v>
      </c>
      <c r="K946">
        <v>318.49245223937697</v>
      </c>
      <c r="L946">
        <v>326.23652175617502</v>
      </c>
      <c r="M946">
        <v>44.850519478598798</v>
      </c>
      <c r="N946">
        <v>1.01373731219935</v>
      </c>
      <c r="O946">
        <v>54.0735873850197</v>
      </c>
      <c r="P946">
        <v>24.7540983606557</v>
      </c>
      <c r="Q946">
        <v>4.6077425213226997E-2</v>
      </c>
    </row>
    <row r="947" spans="1:17" x14ac:dyDescent="0.3">
      <c r="A947" t="s">
        <v>2043</v>
      </c>
      <c r="B947" t="s">
        <v>2044</v>
      </c>
      <c r="C947" t="s">
        <v>3103</v>
      </c>
      <c r="D947" t="s">
        <v>21</v>
      </c>
      <c r="E947">
        <v>3056.7593707199999</v>
      </c>
      <c r="F947">
        <v>517.20000000000005</v>
      </c>
      <c r="G947">
        <v>-32.3353335289572</v>
      </c>
      <c r="H947">
        <v>-4.3522832476238698</v>
      </c>
      <c r="I947">
        <v>-16.828578883273899</v>
      </c>
      <c r="J947">
        <v>-0.94272413393620702</v>
      </c>
      <c r="K947">
        <v>581.88611366962698</v>
      </c>
      <c r="L947">
        <v>595.66100251537102</v>
      </c>
      <c r="M947">
        <v>24.665357635439602</v>
      </c>
      <c r="N947">
        <v>0.23679978954358899</v>
      </c>
      <c r="O947">
        <v>53.035576179427601</v>
      </c>
      <c r="P947">
        <v>14.9333333333333</v>
      </c>
      <c r="Q947">
        <v>5.7570286349101003E-2</v>
      </c>
    </row>
    <row r="948" spans="1:17" x14ac:dyDescent="0.3">
      <c r="A948" t="s">
        <v>2045</v>
      </c>
      <c r="B948" t="s">
        <v>2046</v>
      </c>
      <c r="C948" t="s">
        <v>3104</v>
      </c>
      <c r="D948" t="s">
        <v>2047</v>
      </c>
      <c r="E948">
        <v>3050.43337053</v>
      </c>
      <c r="F948">
        <v>182.07</v>
      </c>
      <c r="G948">
        <v>-48.758531336227399</v>
      </c>
      <c r="H948">
        <v>-9.1092107386085992</v>
      </c>
      <c r="I948">
        <v>-22.362268035602899</v>
      </c>
      <c r="J948">
        <v>-3.50150554518157</v>
      </c>
      <c r="K948">
        <v>210.61478929664099</v>
      </c>
      <c r="L948">
        <v>225.22693834018801</v>
      </c>
      <c r="M948">
        <v>16.339383959503301</v>
      </c>
      <c r="N948">
        <v>0.71636218382653305</v>
      </c>
      <c r="O948">
        <v>54.336244301642203</v>
      </c>
      <c r="P948">
        <v>0.50786640905326996</v>
      </c>
    </row>
    <row r="949" spans="1:17" hidden="1" x14ac:dyDescent="0.3">
      <c r="A949" t="s">
        <v>2048</v>
      </c>
      <c r="B949" t="s">
        <v>2049</v>
      </c>
      <c r="C949" t="s">
        <v>3119</v>
      </c>
      <c r="D949" t="s">
        <v>48</v>
      </c>
      <c r="E949">
        <v>3043.2074267099902</v>
      </c>
      <c r="F949">
        <v>359.7</v>
      </c>
      <c r="G949">
        <v>19.301805025701</v>
      </c>
      <c r="H949">
        <v>5.7064606425949203</v>
      </c>
      <c r="I949">
        <v>19.016328511711599</v>
      </c>
      <c r="J949">
        <v>4.3625057291100697</v>
      </c>
      <c r="K949">
        <v>366.007131503143</v>
      </c>
      <c r="L949">
        <v>325.121677003944</v>
      </c>
      <c r="M949">
        <v>47.332105921389903</v>
      </c>
      <c r="N949">
        <v>0.456862324003461</v>
      </c>
      <c r="O949">
        <v>15.373922713372201</v>
      </c>
      <c r="P949">
        <v>71.204188481675402</v>
      </c>
      <c r="Q949">
        <v>7.6946671688650006E-2</v>
      </c>
    </row>
    <row r="950" spans="1:17" hidden="1" x14ac:dyDescent="0.3">
      <c r="A950" t="s">
        <v>2050</v>
      </c>
      <c r="B950" t="s">
        <v>2051</v>
      </c>
      <c r="C950" t="s">
        <v>3119</v>
      </c>
      <c r="D950" t="s">
        <v>568</v>
      </c>
      <c r="E950">
        <v>3032.5366819199999</v>
      </c>
      <c r="F950">
        <v>668.4</v>
      </c>
      <c r="G950">
        <v>7.1292633028385</v>
      </c>
      <c r="H950">
        <v>37.527788409690999</v>
      </c>
      <c r="I950">
        <v>44.412745116462602</v>
      </c>
      <c r="J950">
        <v>5.1804054438513196</v>
      </c>
      <c r="K950">
        <v>572.22353552391996</v>
      </c>
      <c r="L950">
        <v>520.08058085816106</v>
      </c>
      <c r="M950">
        <v>56.5495160778868</v>
      </c>
      <c r="N950">
        <v>2.2934604427560998</v>
      </c>
      <c r="O950">
        <v>11.1609814482345</v>
      </c>
      <c r="P950">
        <v>63.183593749999901</v>
      </c>
      <c r="Q950">
        <v>3.8263928993310999E-2</v>
      </c>
    </row>
    <row r="951" spans="1:17" hidden="1" x14ac:dyDescent="0.3">
      <c r="A951" t="s">
        <v>2052</v>
      </c>
      <c r="B951" t="s">
        <v>2053</v>
      </c>
      <c r="C951" t="s">
        <v>3119</v>
      </c>
      <c r="D951" t="s">
        <v>247</v>
      </c>
      <c r="E951">
        <v>3018.1241476099999</v>
      </c>
      <c r="F951">
        <v>934.7</v>
      </c>
      <c r="G951">
        <v>30.105730285271399</v>
      </c>
      <c r="H951">
        <v>17.6915367967914</v>
      </c>
      <c r="I951">
        <v>55.238004996863502</v>
      </c>
      <c r="J951">
        <v>5.9244707682902904</v>
      </c>
      <c r="K951">
        <v>854.37128139732397</v>
      </c>
      <c r="L951">
        <v>731.67302296086496</v>
      </c>
      <c r="M951">
        <v>62.626951981928897</v>
      </c>
      <c r="N951">
        <v>0.77554486696880898</v>
      </c>
      <c r="O951">
        <v>4.1457152027388497</v>
      </c>
      <c r="P951">
        <v>77.009752864312105</v>
      </c>
      <c r="Q951">
        <v>2.2211883667741999E-2</v>
      </c>
    </row>
    <row r="952" spans="1:17" hidden="1" x14ac:dyDescent="0.3">
      <c r="A952" t="s">
        <v>2054</v>
      </c>
      <c r="B952" t="s">
        <v>2055</v>
      </c>
      <c r="C952" t="s">
        <v>3119</v>
      </c>
      <c r="D952" t="s">
        <v>1665</v>
      </c>
      <c r="E952">
        <v>3010.4901802290001</v>
      </c>
      <c r="F952">
        <v>136.09</v>
      </c>
      <c r="G952">
        <v>-18.4014378776406</v>
      </c>
      <c r="H952">
        <v>5.8692319480053099</v>
      </c>
      <c r="I952">
        <v>-17.237168829253701</v>
      </c>
      <c r="J952">
        <v>3.1245212329860399</v>
      </c>
      <c r="K952">
        <v>143.18804810315501</v>
      </c>
      <c r="L952">
        <v>147.800223070035</v>
      </c>
      <c r="M952">
        <v>40.318785264188101</v>
      </c>
      <c r="N952">
        <v>0.58824817967445597</v>
      </c>
      <c r="O952">
        <v>31.596737453155999</v>
      </c>
      <c r="P952">
        <v>5.4961240310077599</v>
      </c>
      <c r="Q952">
        <v>2.1290007790286999E-2</v>
      </c>
    </row>
    <row r="953" spans="1:17" hidden="1" x14ac:dyDescent="0.3">
      <c r="A953" t="s">
        <v>2056</v>
      </c>
      <c r="B953" t="s">
        <v>2057</v>
      </c>
      <c r="C953" t="s">
        <v>3119</v>
      </c>
      <c r="D953" t="s">
        <v>487</v>
      </c>
      <c r="E953">
        <v>3009.2894998199999</v>
      </c>
      <c r="F953">
        <v>107.85</v>
      </c>
      <c r="G953">
        <v>65.153877590195506</v>
      </c>
      <c r="H953">
        <v>-14.557021249774399</v>
      </c>
      <c r="I953">
        <v>7.2657380574286696</v>
      </c>
      <c r="J953">
        <v>-1.1558280394979199</v>
      </c>
      <c r="K953">
        <v>125.315994053838</v>
      </c>
      <c r="L953">
        <v>103.608477094203</v>
      </c>
      <c r="M953">
        <v>24.905870830981002</v>
      </c>
      <c r="N953">
        <v>0.175293532799292</v>
      </c>
      <c r="O953">
        <v>47.768450228732497</v>
      </c>
      <c r="P953">
        <v>95.722216634761594</v>
      </c>
      <c r="Q953">
        <v>4.8605704698193003E-2</v>
      </c>
    </row>
    <row r="954" spans="1:17" hidden="1" x14ac:dyDescent="0.3">
      <c r="A954" t="s">
        <v>2058</v>
      </c>
      <c r="B954" t="s">
        <v>2059</v>
      </c>
      <c r="C954" t="s">
        <v>3119</v>
      </c>
      <c r="D954" t="s">
        <v>211</v>
      </c>
      <c r="E954">
        <v>3004.11823628</v>
      </c>
      <c r="F954">
        <v>499.1</v>
      </c>
      <c r="G954">
        <v>-12.548146478150301</v>
      </c>
      <c r="H954">
        <v>0.97918364221807597</v>
      </c>
      <c r="I954">
        <v>-10.865378803332201</v>
      </c>
      <c r="J954">
        <v>-1.03595563981701</v>
      </c>
      <c r="K954">
        <v>537.11925375565602</v>
      </c>
      <c r="L954">
        <v>534.04626257214704</v>
      </c>
      <c r="M954">
        <v>42.766271969872399</v>
      </c>
      <c r="N954">
        <v>2.0977095941070001</v>
      </c>
      <c r="O954">
        <v>39.751552795031003</v>
      </c>
      <c r="P954">
        <v>15.6662804171494</v>
      </c>
      <c r="Q954">
        <v>7.0474411790865998E-2</v>
      </c>
    </row>
    <row r="955" spans="1:17" x14ac:dyDescent="0.3">
      <c r="A955" t="s">
        <v>2060</v>
      </c>
      <c r="B955" t="s">
        <v>2061</v>
      </c>
      <c r="C955" t="s">
        <v>3116</v>
      </c>
      <c r="D955" t="s">
        <v>1454</v>
      </c>
      <c r="E955">
        <v>2992.0742378780001</v>
      </c>
      <c r="F955">
        <v>111.74</v>
      </c>
      <c r="G955">
        <v>-35.886166587665798</v>
      </c>
      <c r="H955">
        <v>0.543630470318333</v>
      </c>
      <c r="I955">
        <v>-11.1435180356029</v>
      </c>
      <c r="J955">
        <v>-1.9466128119233601</v>
      </c>
      <c r="K955">
        <v>121.21268860273101</v>
      </c>
      <c r="L955">
        <v>131.60459705814401</v>
      </c>
      <c r="M955">
        <v>28.911926943900902</v>
      </c>
      <c r="N955">
        <v>0.77305251267126796</v>
      </c>
      <c r="O955">
        <v>43.010560229103298</v>
      </c>
      <c r="P955">
        <v>6.9794159885112297</v>
      </c>
      <c r="Q955">
        <v>-0.113445382273101</v>
      </c>
    </row>
    <row r="956" spans="1:17" hidden="1" x14ac:dyDescent="0.3">
      <c r="A956" t="s">
        <v>2062</v>
      </c>
      <c r="B956" t="s">
        <v>2063</v>
      </c>
      <c r="C956" t="s">
        <v>3119</v>
      </c>
      <c r="D956" t="s">
        <v>267</v>
      </c>
      <c r="E956">
        <v>2982.692532</v>
      </c>
      <c r="F956">
        <v>2189.1</v>
      </c>
      <c r="G956">
        <v>47.477240868144598</v>
      </c>
      <c r="H956">
        <v>51.709664736588202</v>
      </c>
      <c r="I956">
        <v>56.730108338023399</v>
      </c>
      <c r="J956">
        <v>6.0612772485553998</v>
      </c>
      <c r="K956">
        <v>1688.62489509941</v>
      </c>
      <c r="L956">
        <v>1475.52957585889</v>
      </c>
      <c r="M956">
        <v>84.462825494403504</v>
      </c>
      <c r="N956">
        <v>1.8596475549728999</v>
      </c>
      <c r="O956">
        <v>5.0660088620894497</v>
      </c>
      <c r="P956">
        <v>84.734177215189803</v>
      </c>
      <c r="Q956">
        <v>8.2737246116374993E-2</v>
      </c>
    </row>
    <row r="957" spans="1:17" hidden="1" x14ac:dyDescent="0.3">
      <c r="A957" t="s">
        <v>2064</v>
      </c>
      <c r="B957" t="s">
        <v>2065</v>
      </c>
      <c r="C957" t="s">
        <v>3119</v>
      </c>
      <c r="D957" t="s">
        <v>267</v>
      </c>
      <c r="E957">
        <v>2980.0342598000002</v>
      </c>
      <c r="F957">
        <v>2938</v>
      </c>
      <c r="G957">
        <v>2.2041550216813102</v>
      </c>
      <c r="H957">
        <v>-19.304229202437</v>
      </c>
      <c r="I957">
        <v>12.0348818384028</v>
      </c>
      <c r="J957">
        <v>-10.0590316273613</v>
      </c>
      <c r="K957">
        <v>3702.0937197409098</v>
      </c>
      <c r="L957">
        <v>3350.7700982051301</v>
      </c>
      <c r="M957">
        <v>12.8842544571598</v>
      </c>
      <c r="N957">
        <v>0.38546338698717902</v>
      </c>
      <c r="O957">
        <v>53.165418652144297</v>
      </c>
      <c r="P957">
        <v>36.270871985157697</v>
      </c>
      <c r="Q957">
        <v>7.9121518834182003E-2</v>
      </c>
    </row>
    <row r="958" spans="1:17" hidden="1" x14ac:dyDescent="0.3">
      <c r="A958" t="s">
        <v>2066</v>
      </c>
      <c r="B958" t="s">
        <v>2067</v>
      </c>
      <c r="C958" t="s">
        <v>3119</v>
      </c>
      <c r="D958" t="s">
        <v>232</v>
      </c>
      <c r="E958">
        <v>2978.8655235000001</v>
      </c>
      <c r="F958">
        <v>224.54</v>
      </c>
      <c r="G958">
        <v>138.804277609487</v>
      </c>
      <c r="H958">
        <v>4.4200387432752501</v>
      </c>
      <c r="I958">
        <v>104.071560595294</v>
      </c>
      <c r="J958">
        <v>-0.123678366940042</v>
      </c>
      <c r="K958">
        <v>226.01436674966101</v>
      </c>
      <c r="L958">
        <v>183.94713435647799</v>
      </c>
      <c r="M958">
        <v>50.550334403484797</v>
      </c>
      <c r="N958">
        <v>1.44084656634123</v>
      </c>
      <c r="O958">
        <v>37.169323951189099</v>
      </c>
      <c r="P958">
        <v>166.83303624480001</v>
      </c>
      <c r="Q958">
        <v>0.16843840571563401</v>
      </c>
    </row>
    <row r="959" spans="1:17" x14ac:dyDescent="0.3">
      <c r="A959" t="s">
        <v>2068</v>
      </c>
      <c r="B959" t="s">
        <v>2069</v>
      </c>
      <c r="C959" t="s">
        <v>3118</v>
      </c>
      <c r="D959" t="s">
        <v>270</v>
      </c>
      <c r="E959">
        <v>2955.1942125</v>
      </c>
      <c r="F959">
        <v>118.75</v>
      </c>
      <c r="G959">
        <v>14.7639716758448</v>
      </c>
      <c r="H959">
        <v>-15.6633405452985</v>
      </c>
      <c r="I959">
        <v>18.026563931610099</v>
      </c>
      <c r="J959">
        <v>1.18081519009762</v>
      </c>
      <c r="K959">
        <v>138.94551649805501</v>
      </c>
      <c r="L959">
        <v>128.31812024746199</v>
      </c>
      <c r="M959">
        <v>26.330861485927102</v>
      </c>
      <c r="N959">
        <v>0.408631991710945</v>
      </c>
      <c r="O959">
        <v>49.052631578947299</v>
      </c>
      <c r="P959">
        <v>45.526960784313701</v>
      </c>
      <c r="Q959">
        <v>1.2904146462218999E-2</v>
      </c>
    </row>
    <row r="960" spans="1:17" hidden="1" x14ac:dyDescent="0.3">
      <c r="A960" t="s">
        <v>2070</v>
      </c>
      <c r="B960" t="s">
        <v>2071</v>
      </c>
      <c r="C960" t="s">
        <v>3119</v>
      </c>
      <c r="D960" t="s">
        <v>206</v>
      </c>
      <c r="E960">
        <v>2942.5654684799902</v>
      </c>
      <c r="F960">
        <v>6740.8</v>
      </c>
      <c r="G960">
        <v>100.132039357823</v>
      </c>
      <c r="H960">
        <v>-5.2604112110132801</v>
      </c>
      <c r="I960">
        <v>49.087874283418202</v>
      </c>
      <c r="J960">
        <v>6.3479886339563096</v>
      </c>
      <c r="K960">
        <v>6569.7579044644299</v>
      </c>
      <c r="L960">
        <v>5404.7065686405504</v>
      </c>
      <c r="M960">
        <v>48.6268733291028</v>
      </c>
      <c r="N960">
        <v>2.5331685388834702</v>
      </c>
      <c r="O960">
        <v>22.1138440541182</v>
      </c>
      <c r="P960">
        <v>118.85714285714199</v>
      </c>
      <c r="Q960">
        <v>0.138987991279243</v>
      </c>
    </row>
    <row r="961" spans="1:17" hidden="1" x14ac:dyDescent="0.3">
      <c r="A961" t="s">
        <v>2072</v>
      </c>
      <c r="B961" t="s">
        <v>2073</v>
      </c>
      <c r="C961" t="s">
        <v>3119</v>
      </c>
      <c r="D961" t="s">
        <v>21</v>
      </c>
      <c r="E961">
        <v>2923.6512582999999</v>
      </c>
      <c r="F961">
        <v>736.55</v>
      </c>
      <c r="G961">
        <v>124.65380574615099</v>
      </c>
      <c r="H961">
        <v>7.7946783515932303</v>
      </c>
      <c r="I961">
        <v>30.530814781593499</v>
      </c>
      <c r="J961">
        <v>5.5603109964683997</v>
      </c>
      <c r="K961">
        <v>753.35169313021595</v>
      </c>
      <c r="L961">
        <v>652.65278396008898</v>
      </c>
      <c r="M961">
        <v>43.546826918214798</v>
      </c>
      <c r="N961">
        <v>0.77925086886906203</v>
      </c>
      <c r="O961">
        <v>17.439413481773101</v>
      </c>
      <c r="P961">
        <v>141.967805519053</v>
      </c>
      <c r="Q961">
        <v>8.0907670853377994E-2</v>
      </c>
    </row>
    <row r="962" spans="1:17" hidden="1" x14ac:dyDescent="0.3">
      <c r="A962" t="s">
        <v>2074</v>
      </c>
      <c r="B962" t="s">
        <v>2075</v>
      </c>
      <c r="C962" t="s">
        <v>3119</v>
      </c>
      <c r="D962" t="s">
        <v>134</v>
      </c>
      <c r="E962">
        <v>2922.7045905</v>
      </c>
      <c r="F962">
        <v>570.75</v>
      </c>
      <c r="G962">
        <v>3.93295920406426</v>
      </c>
      <c r="H962">
        <v>-0.72243734085325195</v>
      </c>
      <c r="I962">
        <v>33.259816097282602</v>
      </c>
      <c r="J962">
        <v>0.60005054555202098</v>
      </c>
      <c r="K962">
        <v>600.36371578539502</v>
      </c>
      <c r="L962">
        <v>542.638562963499</v>
      </c>
      <c r="M962">
        <v>39.038763315393197</v>
      </c>
      <c r="N962">
        <v>0.54329004884575705</v>
      </c>
      <c r="O962">
        <v>29.110819097678402</v>
      </c>
      <c r="P962">
        <v>69.010956470239805</v>
      </c>
      <c r="Q962">
        <v>0.192851526408578</v>
      </c>
    </row>
    <row r="963" spans="1:17" x14ac:dyDescent="0.3">
      <c r="A963" t="s">
        <v>2076</v>
      </c>
      <c r="B963" t="s">
        <v>2077</v>
      </c>
      <c r="C963" t="s">
        <v>3102</v>
      </c>
      <c r="D963" t="s">
        <v>270</v>
      </c>
      <c r="E963">
        <v>2898.1334757999998</v>
      </c>
      <c r="F963">
        <v>1755.75</v>
      </c>
      <c r="G963">
        <v>20.280188201664799</v>
      </c>
      <c r="H963">
        <v>-8.4024586125267202</v>
      </c>
      <c r="I963">
        <v>-13.415345981540501</v>
      </c>
      <c r="J963">
        <v>0.252712123282467</v>
      </c>
      <c r="K963">
        <v>2048.3615266881102</v>
      </c>
      <c r="L963">
        <v>1972.12025664063</v>
      </c>
      <c r="M963">
        <v>26.536266587454101</v>
      </c>
      <c r="N963">
        <v>0.81098890759113795</v>
      </c>
      <c r="O963">
        <v>59.476007404243099</v>
      </c>
      <c r="P963">
        <v>41.188532829399698</v>
      </c>
      <c r="Q963">
        <v>-7.2014128738569997E-3</v>
      </c>
    </row>
    <row r="964" spans="1:17" hidden="1" x14ac:dyDescent="0.3">
      <c r="A964" t="s">
        <v>2078</v>
      </c>
      <c r="B964" t="s">
        <v>2079</v>
      </c>
      <c r="C964" t="s">
        <v>3119</v>
      </c>
      <c r="D964" t="s">
        <v>48</v>
      </c>
      <c r="E964">
        <v>2891.7952152299999</v>
      </c>
      <c r="F964">
        <v>824.2</v>
      </c>
      <c r="G964">
        <v>-11.488440518599401</v>
      </c>
      <c r="H964">
        <v>4.7038129944853999</v>
      </c>
      <c r="I964">
        <v>-13.315280871922701</v>
      </c>
      <c r="J964">
        <v>9.9477282453928808</v>
      </c>
      <c r="K964">
        <v>834.45346813302501</v>
      </c>
      <c r="L964">
        <v>872.97393531520902</v>
      </c>
      <c r="M964">
        <v>31.333917345349299</v>
      </c>
      <c r="N964">
        <v>0.91683623693103999</v>
      </c>
      <c r="O964">
        <v>66.949769473428702</v>
      </c>
      <c r="P964">
        <v>16.264635350543099</v>
      </c>
    </row>
    <row r="965" spans="1:17" hidden="1" x14ac:dyDescent="0.3">
      <c r="A965" t="s">
        <v>2080</v>
      </c>
      <c r="B965" t="s">
        <v>2081</v>
      </c>
      <c r="C965" t="s">
        <v>3119</v>
      </c>
      <c r="D965" t="s">
        <v>69</v>
      </c>
      <c r="E965">
        <v>2889.3810379199999</v>
      </c>
      <c r="F965">
        <v>224.12</v>
      </c>
      <c r="G965">
        <v>40.683493203133501</v>
      </c>
      <c r="H965">
        <v>7.2470589316361496</v>
      </c>
      <c r="I965">
        <v>20.0088957575005</v>
      </c>
      <c r="J965">
        <v>3.8609454272811798</v>
      </c>
      <c r="K965">
        <v>228.80098512167299</v>
      </c>
      <c r="L965">
        <v>211.99241001168099</v>
      </c>
      <c r="M965">
        <v>47.625269341857603</v>
      </c>
      <c r="N965">
        <v>1.4327096277918201</v>
      </c>
      <c r="O965">
        <v>25.7317508477601</v>
      </c>
      <c r="P965">
        <v>59.914377452729198</v>
      </c>
      <c r="Q965">
        <v>5.6573730649790002E-2</v>
      </c>
    </row>
    <row r="966" spans="1:17" hidden="1" x14ac:dyDescent="0.3">
      <c r="A966" t="s">
        <v>2082</v>
      </c>
      <c r="B966" t="s">
        <v>2083</v>
      </c>
      <c r="C966" t="s">
        <v>3119</v>
      </c>
      <c r="D966" t="s">
        <v>114</v>
      </c>
      <c r="E966">
        <v>2882.1431168660001</v>
      </c>
      <c r="F966">
        <v>160.94</v>
      </c>
      <c r="G966">
        <v>-7.6512542993859798</v>
      </c>
      <c r="H966">
        <v>4.4526646738982301</v>
      </c>
      <c r="I966">
        <v>-8.9450773177447296</v>
      </c>
      <c r="J966">
        <v>-3.7317799851756299</v>
      </c>
      <c r="K966">
        <v>173.53943856253699</v>
      </c>
      <c r="L966">
        <v>173.04682583915999</v>
      </c>
      <c r="M966">
        <v>32.179882732641303</v>
      </c>
      <c r="N966">
        <v>0.54828727675573097</v>
      </c>
      <c r="O966">
        <v>47.259848390704597</v>
      </c>
      <c r="P966">
        <v>25.587202497073701</v>
      </c>
      <c r="Q966">
        <v>9.532583711466E-2</v>
      </c>
    </row>
    <row r="967" spans="1:17" hidden="1" x14ac:dyDescent="0.3">
      <c r="A967" t="s">
        <v>2084</v>
      </c>
      <c r="B967" t="s">
        <v>2085</v>
      </c>
      <c r="C967" t="s">
        <v>3119</v>
      </c>
      <c r="D967" t="s">
        <v>134</v>
      </c>
      <c r="E967">
        <v>2880.5010778400001</v>
      </c>
      <c r="F967">
        <v>61.84</v>
      </c>
      <c r="G967">
        <v>24.742529841425799</v>
      </c>
      <c r="H967">
        <v>-9.0386733635030497E-2</v>
      </c>
      <c r="I967">
        <v>-13.9553381951388</v>
      </c>
      <c r="J967">
        <v>3.68263559923993</v>
      </c>
      <c r="K967">
        <v>68.582201237282206</v>
      </c>
      <c r="M967">
        <v>39.774365802630598</v>
      </c>
      <c r="N967">
        <v>0.82764315185759696</v>
      </c>
      <c r="O967">
        <v>75.533635187580799</v>
      </c>
      <c r="P967">
        <v>71.7777777777777</v>
      </c>
    </row>
    <row r="968" spans="1:17" hidden="1" x14ac:dyDescent="0.3">
      <c r="A968" t="s">
        <v>2086</v>
      </c>
      <c r="B968" t="s">
        <v>2087</v>
      </c>
      <c r="C968" t="s">
        <v>3119</v>
      </c>
      <c r="D968" t="s">
        <v>717</v>
      </c>
      <c r="E968">
        <v>2866.5799616999998</v>
      </c>
      <c r="F968">
        <v>616.20000000000005</v>
      </c>
      <c r="G968">
        <v>-51.408534606980702</v>
      </c>
      <c r="H968">
        <v>-12.362266948749999</v>
      </c>
      <c r="I968">
        <v>-27.8874324688461</v>
      </c>
      <c r="J968">
        <v>-12.6958112963302</v>
      </c>
      <c r="K968">
        <v>771.75106141656897</v>
      </c>
      <c r="L968">
        <v>845.91023844630195</v>
      </c>
      <c r="M968">
        <v>10.6394022243273</v>
      </c>
      <c r="N968">
        <v>0.476657608747795</v>
      </c>
      <c r="O968">
        <v>68.776371308016806</v>
      </c>
      <c r="P968">
        <v>1.59934047815335</v>
      </c>
      <c r="Q968">
        <v>-0.12149555809162001</v>
      </c>
    </row>
    <row r="969" spans="1:17" hidden="1" x14ac:dyDescent="0.3">
      <c r="A969" t="s">
        <v>2088</v>
      </c>
      <c r="B969" t="s">
        <v>2089</v>
      </c>
      <c r="C969" t="s">
        <v>3119</v>
      </c>
      <c r="D969" t="s">
        <v>2090</v>
      </c>
      <c r="E969">
        <v>2842</v>
      </c>
      <c r="F969">
        <v>569.95000000000005</v>
      </c>
      <c r="G969">
        <v>153.37702147591699</v>
      </c>
      <c r="H969">
        <v>-1.7563768996251901</v>
      </c>
      <c r="I969">
        <v>-15.024999805019</v>
      </c>
      <c r="J969">
        <v>1.7561639516294401</v>
      </c>
      <c r="K969">
        <v>577.86666803856804</v>
      </c>
      <c r="M969">
        <v>40.928840639135402</v>
      </c>
      <c r="N969">
        <v>1.0544018986869801</v>
      </c>
      <c r="O969">
        <v>34.897798052460701</v>
      </c>
      <c r="P969">
        <v>184.97499999999999</v>
      </c>
    </row>
    <row r="970" spans="1:17" x14ac:dyDescent="0.3">
      <c r="A970" t="s">
        <v>2091</v>
      </c>
      <c r="B970" t="s">
        <v>2092</v>
      </c>
      <c r="C970" t="s">
        <v>3106</v>
      </c>
      <c r="D970" t="s">
        <v>197</v>
      </c>
      <c r="E970">
        <v>2829.043959526</v>
      </c>
      <c r="F970">
        <v>206.42</v>
      </c>
      <c r="G970">
        <v>-24.505797902669201</v>
      </c>
      <c r="H970">
        <v>-2.15480324386056</v>
      </c>
      <c r="I970">
        <v>-16.985247674561698</v>
      </c>
      <c r="J970">
        <v>3.4172491227268602</v>
      </c>
      <c r="K970">
        <v>231.756606920558</v>
      </c>
      <c r="L970">
        <v>240.107273214987</v>
      </c>
      <c r="M970">
        <v>33.581731358217198</v>
      </c>
      <c r="N970">
        <v>1.04282161591242</v>
      </c>
      <c r="O970">
        <v>39.981590931111299</v>
      </c>
      <c r="P970">
        <v>3.3391739674593</v>
      </c>
      <c r="Q970">
        <v>-2.4492714491946999E-2</v>
      </c>
    </row>
    <row r="971" spans="1:17" hidden="1" x14ac:dyDescent="0.3">
      <c r="A971" t="s">
        <v>2093</v>
      </c>
      <c r="B971" t="s">
        <v>2094</v>
      </c>
      <c r="C971" t="s">
        <v>3119</v>
      </c>
      <c r="D971" t="s">
        <v>438</v>
      </c>
      <c r="E971">
        <v>2825.8806789999999</v>
      </c>
      <c r="F971">
        <v>498.25</v>
      </c>
      <c r="G971">
        <v>-2.1359107395463299</v>
      </c>
      <c r="H971">
        <v>-0.81029082521149398</v>
      </c>
      <c r="I971">
        <v>-25.773704798125301</v>
      </c>
      <c r="J971">
        <v>-0.48791443895715603</v>
      </c>
      <c r="K971">
        <v>515.00671147052799</v>
      </c>
      <c r="L971">
        <v>510.38517919787802</v>
      </c>
      <c r="M971">
        <v>40.344951553994697</v>
      </c>
      <c r="N971">
        <v>1.2854551857043</v>
      </c>
      <c r="O971">
        <v>32.453587556447502</v>
      </c>
      <c r="P971">
        <v>19.184308097117501</v>
      </c>
      <c r="Q971">
        <v>1.3167820582659999E-3</v>
      </c>
    </row>
    <row r="972" spans="1:17" hidden="1" x14ac:dyDescent="0.3">
      <c r="A972" t="s">
        <v>2095</v>
      </c>
      <c r="B972" t="s">
        <v>2096</v>
      </c>
      <c r="C972" t="s">
        <v>3119</v>
      </c>
      <c r="D972" t="s">
        <v>129</v>
      </c>
      <c r="E972">
        <v>2825.5272536399998</v>
      </c>
      <c r="F972">
        <v>92.19</v>
      </c>
      <c r="G972">
        <v>-51.1932080547436</v>
      </c>
      <c r="H972">
        <v>-0.38624702949531597</v>
      </c>
      <c r="I972">
        <v>-20.6642201058099</v>
      </c>
      <c r="J972">
        <v>-0.81219160745167496</v>
      </c>
      <c r="K972">
        <v>100.382364252682</v>
      </c>
      <c r="L972">
        <v>102.344521232481</v>
      </c>
      <c r="M972">
        <v>26.244997743110201</v>
      </c>
      <c r="N972">
        <v>0.53650458233887799</v>
      </c>
      <c r="O972">
        <v>60.049896951946998</v>
      </c>
      <c r="P972">
        <v>4.7732696897374796</v>
      </c>
      <c r="Q972">
        <v>0.18517157914325499</v>
      </c>
    </row>
    <row r="973" spans="1:17" hidden="1" x14ac:dyDescent="0.3">
      <c r="A973" t="s">
        <v>2097</v>
      </c>
      <c r="B973" t="s">
        <v>2098</v>
      </c>
      <c r="C973" t="s">
        <v>3119</v>
      </c>
      <c r="D973" t="s">
        <v>211</v>
      </c>
      <c r="E973">
        <v>2821.0792995000002</v>
      </c>
      <c r="F973">
        <v>297</v>
      </c>
      <c r="G973">
        <v>4.3652118350359599</v>
      </c>
      <c r="H973">
        <v>8.44377405407481E-3</v>
      </c>
      <c r="I973">
        <v>45.828047138025603</v>
      </c>
      <c r="J973">
        <v>-0.20116313973035299</v>
      </c>
      <c r="K973">
        <v>278.03099629960599</v>
      </c>
      <c r="L973">
        <v>236.77366512005599</v>
      </c>
      <c r="M973">
        <v>42.661284953318898</v>
      </c>
      <c r="N973">
        <v>0.53169128553669198</v>
      </c>
      <c r="O973">
        <v>15.151515151515101</v>
      </c>
      <c r="P973">
        <v>72.024326672458699</v>
      </c>
      <c r="Q973">
        <v>7.7471484929081999E-2</v>
      </c>
    </row>
    <row r="974" spans="1:17" hidden="1" x14ac:dyDescent="0.3">
      <c r="A974" t="s">
        <v>2099</v>
      </c>
      <c r="B974" t="s">
        <v>2100</v>
      </c>
      <c r="C974" t="s">
        <v>3119</v>
      </c>
      <c r="D974" t="s">
        <v>1572</v>
      </c>
      <c r="E974">
        <v>2815.085</v>
      </c>
      <c r="F974">
        <v>176.8</v>
      </c>
      <c r="G974">
        <v>144.31412936442899</v>
      </c>
      <c r="H974">
        <v>7.3887542531247297</v>
      </c>
      <c r="I974">
        <v>103.43073823050101</v>
      </c>
      <c r="J974">
        <v>9.7832016998060407</v>
      </c>
      <c r="K974">
        <v>162.650391533711</v>
      </c>
      <c r="L974">
        <v>119.983520548032</v>
      </c>
      <c r="M974">
        <v>60.717912947521903</v>
      </c>
      <c r="N974">
        <v>0.23432736311338601</v>
      </c>
      <c r="O974">
        <v>17.505656108597201</v>
      </c>
      <c r="P974">
        <v>239.93462795616199</v>
      </c>
      <c r="Q974">
        <v>0.20399561727344601</v>
      </c>
    </row>
    <row r="975" spans="1:17" hidden="1" x14ac:dyDescent="0.3">
      <c r="A975" t="s">
        <v>2101</v>
      </c>
      <c r="B975" t="s">
        <v>2102</v>
      </c>
      <c r="C975" t="s">
        <v>3119</v>
      </c>
      <c r="D975" t="s">
        <v>270</v>
      </c>
      <c r="E975">
        <v>2814.8933971289998</v>
      </c>
      <c r="F975">
        <v>95.37</v>
      </c>
      <c r="G975">
        <v>67.465082537662795</v>
      </c>
      <c r="H975">
        <v>-4.4838901271384097</v>
      </c>
      <c r="I975">
        <v>78.708298407991705</v>
      </c>
      <c r="J975">
        <v>2.3807331563635898</v>
      </c>
      <c r="K975">
        <v>96.183315085690296</v>
      </c>
      <c r="L975">
        <v>76.155163830658495</v>
      </c>
      <c r="M975">
        <v>37.865845486976703</v>
      </c>
      <c r="N975">
        <v>0.42592738391607798</v>
      </c>
      <c r="O975">
        <v>18.485897032609799</v>
      </c>
      <c r="P975">
        <v>107.551686615886</v>
      </c>
      <c r="Q975">
        <v>8.8891697512026996E-2</v>
      </c>
    </row>
    <row r="976" spans="1:17" hidden="1" x14ac:dyDescent="0.3">
      <c r="A976" t="s">
        <v>2103</v>
      </c>
      <c r="B976" t="s">
        <v>2104</v>
      </c>
      <c r="C976" t="s">
        <v>3119</v>
      </c>
      <c r="D976" t="s">
        <v>178</v>
      </c>
      <c r="E976">
        <v>2810.6361000000002</v>
      </c>
      <c r="F976">
        <v>2646.55</v>
      </c>
      <c r="G976">
        <v>339.68513493108901</v>
      </c>
      <c r="H976">
        <v>17.045369132120801</v>
      </c>
      <c r="I976">
        <v>71.740842468041805</v>
      </c>
      <c r="J976">
        <v>16.202102646715201</v>
      </c>
      <c r="K976">
        <v>2241.6084403510199</v>
      </c>
      <c r="L976">
        <v>1725.77754354694</v>
      </c>
      <c r="M976">
        <v>61.112268217859601</v>
      </c>
      <c r="N976">
        <v>1.60860566458742</v>
      </c>
      <c r="O976">
        <v>8.0652169805973593</v>
      </c>
      <c r="P976">
        <v>380.62290020884399</v>
      </c>
      <c r="Q976">
        <v>0.19171622930728</v>
      </c>
    </row>
    <row r="977" spans="1:17" hidden="1" x14ac:dyDescent="0.3">
      <c r="A977" t="s">
        <v>2105</v>
      </c>
      <c r="B977" t="s">
        <v>2106</v>
      </c>
      <c r="C977" t="s">
        <v>3119</v>
      </c>
      <c r="D977" t="s">
        <v>270</v>
      </c>
      <c r="E977">
        <v>2809.3914276</v>
      </c>
      <c r="F977">
        <v>269.89999999999998</v>
      </c>
      <c r="G977">
        <v>13.6950511768169</v>
      </c>
      <c r="H977">
        <v>-8.8828184672432293</v>
      </c>
      <c r="I977">
        <v>0.66566070835841196</v>
      </c>
      <c r="J977">
        <v>-3.0914033990110901</v>
      </c>
      <c r="K977">
        <v>305.35207473110302</v>
      </c>
      <c r="L977">
        <v>294.12942841718302</v>
      </c>
      <c r="M977">
        <v>33.961459201524498</v>
      </c>
      <c r="N977">
        <v>0.80479587287335497</v>
      </c>
      <c r="O977">
        <v>69.877732493516106</v>
      </c>
      <c r="P977">
        <v>68.687499999999901</v>
      </c>
      <c r="Q977">
        <v>0.19552566922989101</v>
      </c>
    </row>
    <row r="978" spans="1:17" x14ac:dyDescent="0.3">
      <c r="A978" t="s">
        <v>2107</v>
      </c>
      <c r="B978" t="s">
        <v>2108</v>
      </c>
      <c r="C978" t="s">
        <v>3115</v>
      </c>
      <c r="D978" t="s">
        <v>463</v>
      </c>
      <c r="E978">
        <v>2808.1620404750001</v>
      </c>
      <c r="F978">
        <v>389.75</v>
      </c>
      <c r="G978">
        <v>-8.7677268511118491</v>
      </c>
      <c r="H978">
        <v>-12.1458874978261</v>
      </c>
      <c r="I978">
        <v>-17.672414032073601</v>
      </c>
      <c r="J978">
        <v>3.0648300858261801</v>
      </c>
      <c r="K978">
        <v>442.88342316516503</v>
      </c>
      <c r="L978">
        <v>453.83688316331302</v>
      </c>
      <c r="M978">
        <v>32.457906715923897</v>
      </c>
      <c r="N978">
        <v>1.0883106536578699</v>
      </c>
      <c r="O978">
        <v>42.3220012828736</v>
      </c>
      <c r="P978">
        <v>9.4803370786516794</v>
      </c>
      <c r="Q978">
        <v>-0.108733375048834</v>
      </c>
    </row>
    <row r="979" spans="1:17" hidden="1" x14ac:dyDescent="0.3">
      <c r="A979" t="s">
        <v>2109</v>
      </c>
      <c r="B979" t="s">
        <v>2110</v>
      </c>
      <c r="C979" t="s">
        <v>3119</v>
      </c>
      <c r="D979" t="s">
        <v>69</v>
      </c>
      <c r="E979">
        <v>2806.0296404639998</v>
      </c>
      <c r="F979">
        <v>214.68</v>
      </c>
      <c r="G979">
        <v>-33.403393301484002</v>
      </c>
      <c r="H979">
        <v>0.372512759175541</v>
      </c>
      <c r="I979">
        <v>-3.8155710465306201</v>
      </c>
      <c r="J979">
        <v>1.5856360877913001</v>
      </c>
      <c r="K979">
        <v>222.170156466393</v>
      </c>
      <c r="L979">
        <v>230.59030873245101</v>
      </c>
      <c r="M979">
        <v>49.202372471175998</v>
      </c>
      <c r="N979">
        <v>0.73984903220365195</v>
      </c>
      <c r="O979">
        <v>42.071920998695703</v>
      </c>
      <c r="P979">
        <v>10.6597938144329</v>
      </c>
      <c r="Q979">
        <v>-5.3443992678979001E-2</v>
      </c>
    </row>
    <row r="980" spans="1:17" hidden="1" x14ac:dyDescent="0.3">
      <c r="A980" t="s">
        <v>2111</v>
      </c>
      <c r="B980" t="s">
        <v>2112</v>
      </c>
      <c r="C980" t="s">
        <v>3119</v>
      </c>
      <c r="D980" t="s">
        <v>490</v>
      </c>
      <c r="E980">
        <v>2803.4000426399998</v>
      </c>
      <c r="F980">
        <v>4389.6000000000004</v>
      </c>
      <c r="G980">
        <v>14.366460082875101</v>
      </c>
      <c r="H980">
        <v>1.4585930051043301</v>
      </c>
      <c r="I980">
        <v>20.487977192392801</v>
      </c>
      <c r="J980">
        <v>5.8117891102179904</v>
      </c>
      <c r="K980">
        <v>4545.7249486854698</v>
      </c>
      <c r="L980">
        <v>4179.62677388458</v>
      </c>
      <c r="M980">
        <v>43.3274682673283</v>
      </c>
      <c r="N980">
        <v>1.0024958150929899</v>
      </c>
      <c r="O980">
        <v>23.610351740477402</v>
      </c>
      <c r="P980">
        <v>53.910345190301697</v>
      </c>
      <c r="Q980">
        <v>0.13113722154566701</v>
      </c>
    </row>
    <row r="981" spans="1:17" hidden="1" x14ac:dyDescent="0.3">
      <c r="A981" t="s">
        <v>2113</v>
      </c>
      <c r="B981" t="s">
        <v>2114</v>
      </c>
      <c r="C981" t="s">
        <v>3119</v>
      </c>
      <c r="D981" t="s">
        <v>206</v>
      </c>
      <c r="E981">
        <v>2800.7764799400002</v>
      </c>
      <c r="F981">
        <v>743.55</v>
      </c>
      <c r="G981">
        <v>17.310810717861099</v>
      </c>
      <c r="H981">
        <v>11.2502374220254</v>
      </c>
      <c r="I981">
        <v>27.9116836629108</v>
      </c>
      <c r="J981">
        <v>3.87352074054261</v>
      </c>
      <c r="K981">
        <v>673.25986658358795</v>
      </c>
      <c r="L981">
        <v>606.55885300703903</v>
      </c>
      <c r="M981">
        <v>63.512047489464798</v>
      </c>
      <c r="N981">
        <v>1.7123403169259299</v>
      </c>
      <c r="O981">
        <v>11.4921659605944</v>
      </c>
      <c r="P981">
        <v>50.821501014198702</v>
      </c>
      <c r="Q981">
        <v>7.7124177512029005E-2</v>
      </c>
    </row>
    <row r="982" spans="1:17" hidden="1" x14ac:dyDescent="0.3">
      <c r="A982" t="s">
        <v>2115</v>
      </c>
      <c r="B982" t="s">
        <v>2116</v>
      </c>
      <c r="C982" t="s">
        <v>3119</v>
      </c>
      <c r="D982" t="s">
        <v>2024</v>
      </c>
      <c r="E982">
        <v>2798.9111250000001</v>
      </c>
      <c r="F982">
        <v>1100.8499999999999</v>
      </c>
      <c r="G982">
        <v>12.600235086911599</v>
      </c>
      <c r="H982">
        <v>-12.021905994493</v>
      </c>
      <c r="I982">
        <v>-3.8429650235001298</v>
      </c>
      <c r="J982">
        <v>-7.6575178808265196</v>
      </c>
      <c r="K982">
        <v>1340.3776634715</v>
      </c>
      <c r="L982">
        <v>1260.4807061737499</v>
      </c>
      <c r="M982">
        <v>12.719404504076801</v>
      </c>
      <c r="N982">
        <v>0.46040991495991401</v>
      </c>
      <c r="O982">
        <v>51.696416405504799</v>
      </c>
      <c r="P982">
        <v>25.667808219177999</v>
      </c>
      <c r="Q982">
        <v>1.2149195315533001E-2</v>
      </c>
    </row>
    <row r="983" spans="1:17" hidden="1" x14ac:dyDescent="0.3">
      <c r="A983" t="s">
        <v>2117</v>
      </c>
      <c r="B983" t="s">
        <v>2118</v>
      </c>
      <c r="C983" t="s">
        <v>3119</v>
      </c>
      <c r="D983" t="s">
        <v>1345</v>
      </c>
      <c r="E983">
        <v>2790.038822085</v>
      </c>
      <c r="F983">
        <v>3100.15</v>
      </c>
      <c r="G983">
        <v>21.839166857417698</v>
      </c>
      <c r="H983">
        <v>-2.75319218028325</v>
      </c>
      <c r="I983">
        <v>43.852735265060701</v>
      </c>
      <c r="J983">
        <v>-1.0892463521789</v>
      </c>
      <c r="K983">
        <v>3203.4122505841401</v>
      </c>
      <c r="L983">
        <v>2760.7822187197598</v>
      </c>
      <c r="M983">
        <v>34.853874826360901</v>
      </c>
      <c r="N983">
        <v>0.87312959859038097</v>
      </c>
      <c r="O983">
        <v>18.428140573843098</v>
      </c>
      <c r="P983">
        <v>53.853598014888298</v>
      </c>
      <c r="Q983">
        <v>0.19226120018085599</v>
      </c>
    </row>
    <row r="984" spans="1:17" hidden="1" x14ac:dyDescent="0.3">
      <c r="A984" t="s">
        <v>2119</v>
      </c>
      <c r="B984" t="s">
        <v>2120</v>
      </c>
      <c r="C984" t="s">
        <v>3119</v>
      </c>
      <c r="D984" t="s">
        <v>64</v>
      </c>
      <c r="E984">
        <v>2780.60184019199</v>
      </c>
      <c r="F984">
        <v>183.84</v>
      </c>
      <c r="G984">
        <v>7.2059044309686797</v>
      </c>
      <c r="H984">
        <v>-10.276002416632901</v>
      </c>
      <c r="I984">
        <v>-7.0127690211482596</v>
      </c>
      <c r="J984">
        <v>-0.56944330628869499</v>
      </c>
      <c r="K984">
        <v>213.548572245358</v>
      </c>
      <c r="L984">
        <v>206.059510866247</v>
      </c>
      <c r="M984">
        <v>21.985155899109401</v>
      </c>
      <c r="N984">
        <v>0.61938151705083999</v>
      </c>
      <c r="O984">
        <v>46.812445604873702</v>
      </c>
      <c r="P984">
        <v>24.891304347826001</v>
      </c>
      <c r="Q984">
        <v>9.3607542444174005E-2</v>
      </c>
    </row>
    <row r="985" spans="1:17" hidden="1" x14ac:dyDescent="0.3">
      <c r="A985" t="s">
        <v>2121</v>
      </c>
      <c r="B985" t="s">
        <v>2122</v>
      </c>
      <c r="C985" t="s">
        <v>3119</v>
      </c>
      <c r="D985" t="s">
        <v>250</v>
      </c>
      <c r="E985">
        <v>2776.6616503499999</v>
      </c>
      <c r="F985">
        <v>1054.75</v>
      </c>
      <c r="G985">
        <v>-36.782552880719798</v>
      </c>
      <c r="H985">
        <v>-5.8260032448040597</v>
      </c>
      <c r="I985">
        <v>-26.1766604101025</v>
      </c>
      <c r="J985">
        <v>-2.2007022075368701</v>
      </c>
      <c r="K985">
        <v>1222.4887660171801</v>
      </c>
      <c r="L985">
        <v>1281.23270091477</v>
      </c>
      <c r="M985">
        <v>14.8024236442952</v>
      </c>
      <c r="N985">
        <v>0.36199153590921901</v>
      </c>
      <c r="O985">
        <v>72.8324247452002</v>
      </c>
      <c r="P985">
        <v>0.45238095238095899</v>
      </c>
      <c r="Q985">
        <v>6.6130979648659993E-2</v>
      </c>
    </row>
    <row r="986" spans="1:17" hidden="1" x14ac:dyDescent="0.3">
      <c r="A986" t="s">
        <v>2123</v>
      </c>
      <c r="B986" t="s">
        <v>2124</v>
      </c>
      <c r="C986" t="s">
        <v>3119</v>
      </c>
      <c r="D986" t="s">
        <v>367</v>
      </c>
      <c r="E986">
        <v>2776.2837</v>
      </c>
      <c r="F986">
        <v>11186</v>
      </c>
      <c r="G986">
        <v>-48.684290117958</v>
      </c>
      <c r="H986">
        <v>-8.5065136625687092</v>
      </c>
      <c r="I986">
        <v>6.9031871072993898</v>
      </c>
      <c r="J986">
        <v>-4.5898009163905202</v>
      </c>
      <c r="K986">
        <v>12256.4026961199</v>
      </c>
      <c r="L986">
        <v>12278.717503592699</v>
      </c>
      <c r="M986">
        <v>27.883208761891701</v>
      </c>
      <c r="N986">
        <v>0.363414012239133</v>
      </c>
      <c r="O986">
        <v>45.065260146611799</v>
      </c>
      <c r="P986">
        <v>22.923076923076898</v>
      </c>
      <c r="Q986">
        <v>-3.6992775085964998E-2</v>
      </c>
    </row>
    <row r="987" spans="1:17" hidden="1" x14ac:dyDescent="0.3">
      <c r="A987" t="s">
        <v>2125</v>
      </c>
      <c r="B987" t="s">
        <v>2126</v>
      </c>
      <c r="C987" t="s">
        <v>3119</v>
      </c>
      <c r="D987" t="s">
        <v>2127</v>
      </c>
      <c r="E987">
        <v>2766.3326000000002</v>
      </c>
      <c r="F987">
        <v>28.1</v>
      </c>
      <c r="G987">
        <v>166.858787818379</v>
      </c>
      <c r="H987">
        <v>3.48984412383995</v>
      </c>
      <c r="I987">
        <v>53.427471343938699</v>
      </c>
      <c r="J987">
        <v>12.097546160376901</v>
      </c>
      <c r="K987">
        <v>27.527870818702901</v>
      </c>
      <c r="L987">
        <v>20.754185602712798</v>
      </c>
      <c r="M987">
        <v>43.951634206960101</v>
      </c>
      <c r="N987">
        <v>0.16083496129580299</v>
      </c>
      <c r="O987">
        <v>20.284697508896699</v>
      </c>
      <c r="P987">
        <v>216.26336522228399</v>
      </c>
    </row>
    <row r="988" spans="1:17" hidden="1" x14ac:dyDescent="0.3">
      <c r="A988" t="s">
        <v>2128</v>
      </c>
      <c r="B988" t="s">
        <v>2129</v>
      </c>
      <c r="C988" t="s">
        <v>3119</v>
      </c>
      <c r="D988" t="s">
        <v>51</v>
      </c>
      <c r="E988">
        <v>2762.7306008999999</v>
      </c>
      <c r="F988">
        <v>299.8</v>
      </c>
      <c r="G988">
        <v>-31.258421922998899</v>
      </c>
      <c r="H988">
        <v>-4.8298012556582304</v>
      </c>
      <c r="I988">
        <v>-8.4840195433001195</v>
      </c>
      <c r="J988">
        <v>-1.3775493926170701</v>
      </c>
      <c r="K988">
        <v>326.07111804590801</v>
      </c>
      <c r="L988">
        <v>337.65994201268501</v>
      </c>
      <c r="M988">
        <v>26.190854546767099</v>
      </c>
      <c r="N988">
        <v>0.68755336562206804</v>
      </c>
      <c r="O988">
        <v>38.425617078051999</v>
      </c>
      <c r="P988">
        <v>4.6057222609909099</v>
      </c>
      <c r="Q988">
        <v>-8.2282194467620001E-2</v>
      </c>
    </row>
    <row r="989" spans="1:17" hidden="1" x14ac:dyDescent="0.3">
      <c r="A989" t="s">
        <v>2130</v>
      </c>
      <c r="B989" t="s">
        <v>2131</v>
      </c>
      <c r="C989" t="s">
        <v>3119</v>
      </c>
      <c r="D989" t="s">
        <v>2132</v>
      </c>
      <c r="E989">
        <v>2761.54069334</v>
      </c>
      <c r="F989">
        <v>578.04999999999995</v>
      </c>
      <c r="G989">
        <v>59.117252097314001</v>
      </c>
      <c r="H989">
        <v>-20.252968674507901</v>
      </c>
      <c r="I989">
        <v>47.559725490423702</v>
      </c>
      <c r="J989">
        <v>2.1020308414805902</v>
      </c>
      <c r="K989">
        <v>693.72804799389803</v>
      </c>
      <c r="L989">
        <v>533.34789966233598</v>
      </c>
      <c r="M989">
        <v>23.578541844781</v>
      </c>
      <c r="N989">
        <v>0.55256832814899104</v>
      </c>
      <c r="O989">
        <v>46.527117031398603</v>
      </c>
      <c r="P989">
        <v>125.97732603596501</v>
      </c>
    </row>
    <row r="990" spans="1:17" hidden="1" x14ac:dyDescent="0.3">
      <c r="A990" t="s">
        <v>2133</v>
      </c>
      <c r="B990" t="s">
        <v>2134</v>
      </c>
      <c r="C990" t="s">
        <v>3119</v>
      </c>
      <c r="D990" t="s">
        <v>54</v>
      </c>
      <c r="E990">
        <v>2759.8944846300001</v>
      </c>
      <c r="F990">
        <v>441.15</v>
      </c>
      <c r="G990">
        <v>-7.8621978169498403</v>
      </c>
      <c r="H990">
        <v>-4.71581349216929</v>
      </c>
      <c r="I990">
        <v>-14.594264906818101</v>
      </c>
      <c r="J990">
        <v>-2.6522099540028998</v>
      </c>
      <c r="K990">
        <v>491.64882529532701</v>
      </c>
      <c r="L990">
        <v>480.59640915919999</v>
      </c>
      <c r="M990">
        <v>16.671986001268699</v>
      </c>
      <c r="N990">
        <v>0.84891532043858797</v>
      </c>
      <c r="O990">
        <v>34.874759152215802</v>
      </c>
      <c r="P990">
        <v>20.368349249658898</v>
      </c>
      <c r="Q990">
        <v>4.2541117970899003E-2</v>
      </c>
    </row>
    <row r="991" spans="1:17" hidden="1" x14ac:dyDescent="0.3">
      <c r="A991" t="s">
        <v>2135</v>
      </c>
      <c r="B991" t="s">
        <v>2136</v>
      </c>
      <c r="C991" t="s">
        <v>3119</v>
      </c>
      <c r="D991" t="s">
        <v>24</v>
      </c>
      <c r="E991">
        <v>2740.6630363700001</v>
      </c>
      <c r="F991">
        <v>329.35</v>
      </c>
      <c r="G991">
        <v>11.137352128768001</v>
      </c>
      <c r="H991">
        <v>-13.549784242112199</v>
      </c>
      <c r="I991">
        <v>15.9461696913397</v>
      </c>
      <c r="J991">
        <v>1.7215803421262099</v>
      </c>
      <c r="K991">
        <v>375.21016032766897</v>
      </c>
      <c r="L991">
        <v>342.71393461122398</v>
      </c>
      <c r="M991">
        <v>26.3910861802973</v>
      </c>
      <c r="N991">
        <v>0.26856206104206498</v>
      </c>
      <c r="O991">
        <v>41.794443601032299</v>
      </c>
      <c r="P991">
        <v>32.056936647955098</v>
      </c>
      <c r="Q991">
        <v>-3.5144612956035E-2</v>
      </c>
    </row>
    <row r="992" spans="1:17" hidden="1" x14ac:dyDescent="0.3">
      <c r="A992" t="s">
        <v>2137</v>
      </c>
      <c r="B992" t="s">
        <v>2138</v>
      </c>
      <c r="C992" t="s">
        <v>3119</v>
      </c>
      <c r="D992" t="s">
        <v>545</v>
      </c>
      <c r="E992">
        <v>2737.1179666599901</v>
      </c>
      <c r="F992">
        <v>259.7</v>
      </c>
      <c r="G992">
        <v>-59.577973296442501</v>
      </c>
      <c r="H992">
        <v>-5.81470131403817</v>
      </c>
      <c r="I992">
        <v>-14.857193249278099</v>
      </c>
      <c r="J992">
        <v>2.0448029707733002</v>
      </c>
      <c r="K992">
        <v>285.8848712496</v>
      </c>
      <c r="L992">
        <v>301.34385921696799</v>
      </c>
      <c r="M992">
        <v>33.604540441909201</v>
      </c>
      <c r="N992">
        <v>1.07478052522217</v>
      </c>
      <c r="O992">
        <v>98.074701578744694</v>
      </c>
      <c r="P992">
        <v>5.5262088581877302</v>
      </c>
    </row>
    <row r="993" spans="1:17" hidden="1" x14ac:dyDescent="0.3">
      <c r="A993" t="s">
        <v>2139</v>
      </c>
      <c r="B993" t="s">
        <v>2140</v>
      </c>
      <c r="C993" t="s">
        <v>3119</v>
      </c>
      <c r="D993" t="s">
        <v>387</v>
      </c>
      <c r="E993">
        <v>2707.2444854999999</v>
      </c>
      <c r="F993">
        <v>1814.2</v>
      </c>
      <c r="G993">
        <v>-34.8698696786848</v>
      </c>
      <c r="H993">
        <v>1.2068544877693701</v>
      </c>
      <c r="I993">
        <v>-7.7884999392829499</v>
      </c>
      <c r="J993">
        <v>-1.70049343100293</v>
      </c>
      <c r="K993">
        <v>1898.3085390056101</v>
      </c>
      <c r="L993">
        <v>1945.23498670815</v>
      </c>
      <c r="M993">
        <v>22.553969284922299</v>
      </c>
      <c r="N993">
        <v>0.51520138890911704</v>
      </c>
      <c r="O993">
        <v>28.706868041009798</v>
      </c>
      <c r="P993">
        <v>7.3491124260355001</v>
      </c>
      <c r="Q993">
        <v>-7.5565588188395996E-2</v>
      </c>
    </row>
    <row r="994" spans="1:17" x14ac:dyDescent="0.3">
      <c r="A994" t="s">
        <v>2141</v>
      </c>
      <c r="B994" t="s">
        <v>2142</v>
      </c>
      <c r="C994" t="s">
        <v>3106</v>
      </c>
      <c r="D994" t="s">
        <v>542</v>
      </c>
      <c r="E994">
        <v>2703.6026357000001</v>
      </c>
      <c r="F994">
        <v>371.95</v>
      </c>
      <c r="G994">
        <v>-7.66047611421165</v>
      </c>
      <c r="H994">
        <v>-2.2496941285129699</v>
      </c>
      <c r="I994">
        <v>7.0558867263018197</v>
      </c>
      <c r="J994">
        <v>5.6400968424890596</v>
      </c>
      <c r="K994">
        <v>408.82944231231801</v>
      </c>
      <c r="L994">
        <v>393.35862000292701</v>
      </c>
      <c r="M994">
        <v>39.352005596399501</v>
      </c>
      <c r="N994">
        <v>0.34894798329079801</v>
      </c>
      <c r="O994">
        <v>35.770936953891599</v>
      </c>
      <c r="P994">
        <v>26.063379088290102</v>
      </c>
      <c r="Q994">
        <v>-1.92008006092E-4</v>
      </c>
    </row>
    <row r="995" spans="1:17" x14ac:dyDescent="0.3">
      <c r="A995" t="s">
        <v>2143</v>
      </c>
      <c r="B995" t="s">
        <v>2144</v>
      </c>
      <c r="C995" t="s">
        <v>3109</v>
      </c>
      <c r="D995" t="s">
        <v>267</v>
      </c>
      <c r="E995">
        <v>2700.2636360000001</v>
      </c>
      <c r="F995">
        <v>278.60000000000002</v>
      </c>
      <c r="G995">
        <v>-10.8511587480134</v>
      </c>
      <c r="H995">
        <v>8.5833401466135903</v>
      </c>
      <c r="I995">
        <v>-23.963838355923201</v>
      </c>
      <c r="J995">
        <v>4.6194263930755604</v>
      </c>
      <c r="K995">
        <v>284.88995090323601</v>
      </c>
      <c r="L995">
        <v>297.96810482203699</v>
      </c>
      <c r="M995">
        <v>52.523279396251603</v>
      </c>
      <c r="N995">
        <v>2.3622422793961699</v>
      </c>
      <c r="O995">
        <v>44.131371141421297</v>
      </c>
      <c r="P995">
        <v>14.8392415498763</v>
      </c>
      <c r="Q995">
        <v>5.7316690364501002E-2</v>
      </c>
    </row>
    <row r="996" spans="1:17" hidden="1" x14ac:dyDescent="0.3">
      <c r="A996" t="s">
        <v>2145</v>
      </c>
      <c r="B996" t="s">
        <v>2146</v>
      </c>
      <c r="C996" t="s">
        <v>3119</v>
      </c>
      <c r="D996" t="s">
        <v>114</v>
      </c>
      <c r="E996">
        <v>2698.9419632700001</v>
      </c>
      <c r="F996">
        <v>15.63</v>
      </c>
      <c r="G996">
        <v>34.768468101961297</v>
      </c>
      <c r="H996">
        <v>-8.0214223117294203</v>
      </c>
      <c r="I996">
        <v>-30.77638516847</v>
      </c>
      <c r="J996">
        <v>-2.6962624488197702</v>
      </c>
      <c r="K996">
        <v>18.052377830549201</v>
      </c>
      <c r="L996">
        <v>18.204184282037499</v>
      </c>
      <c r="M996">
        <v>24.800630057117001</v>
      </c>
      <c r="N996">
        <v>0.44263417688297002</v>
      </c>
      <c r="O996">
        <v>117.210492642354</v>
      </c>
      <c r="P996">
        <v>61.300309597523203</v>
      </c>
      <c r="Q996">
        <v>9.8352367657787002E-2</v>
      </c>
    </row>
    <row r="997" spans="1:17" hidden="1" x14ac:dyDescent="0.3">
      <c r="A997" t="s">
        <v>2147</v>
      </c>
      <c r="B997" t="s">
        <v>2148</v>
      </c>
      <c r="C997" t="s">
        <v>3119</v>
      </c>
      <c r="D997" t="s">
        <v>416</v>
      </c>
      <c r="E997">
        <v>2692.7164882500001</v>
      </c>
      <c r="F997">
        <v>3592.2</v>
      </c>
      <c r="G997">
        <v>-44.377844992751299</v>
      </c>
      <c r="H997">
        <v>-4.2148586360517601</v>
      </c>
      <c r="I997">
        <v>-19.765545285086301</v>
      </c>
      <c r="J997">
        <v>0.78235937212628903</v>
      </c>
      <c r="K997">
        <v>3954.7198173821298</v>
      </c>
      <c r="L997">
        <v>4104.0274161717598</v>
      </c>
      <c r="M997">
        <v>26.051417592469001</v>
      </c>
      <c r="N997">
        <v>0.67001890705910505</v>
      </c>
      <c r="O997">
        <v>41.890763320527803</v>
      </c>
      <c r="P997">
        <v>3.10414603693975</v>
      </c>
      <c r="Q997">
        <v>4.9237823848551E-2</v>
      </c>
    </row>
    <row r="998" spans="1:17" hidden="1" x14ac:dyDescent="0.3">
      <c r="A998" t="s">
        <v>2149</v>
      </c>
      <c r="B998" t="s">
        <v>2150</v>
      </c>
      <c r="C998" t="s">
        <v>3119</v>
      </c>
      <c r="D998" t="s">
        <v>232</v>
      </c>
      <c r="E998">
        <v>2686.2843037500002</v>
      </c>
      <c r="F998">
        <v>1721.25</v>
      </c>
      <c r="G998">
        <v>39.812699736217503</v>
      </c>
      <c r="H998">
        <v>19.627361541988002</v>
      </c>
      <c r="I998">
        <v>-2.46791186367052</v>
      </c>
      <c r="J998">
        <v>13.2767914433957</v>
      </c>
      <c r="K998">
        <v>1720.66361957254</v>
      </c>
      <c r="L998">
        <v>1625.2081287324099</v>
      </c>
      <c r="M998">
        <v>51.921338441625799</v>
      </c>
      <c r="N998">
        <v>2.1072853072852999</v>
      </c>
      <c r="O998">
        <v>46.405228758169898</v>
      </c>
      <c r="P998">
        <v>68.255131964809394</v>
      </c>
      <c r="Q998">
        <v>0.29046866947371902</v>
      </c>
    </row>
    <row r="999" spans="1:17" hidden="1" x14ac:dyDescent="0.3">
      <c r="A999" t="s">
        <v>2151</v>
      </c>
      <c r="B999" t="s">
        <v>2152</v>
      </c>
      <c r="C999" t="s">
        <v>3119</v>
      </c>
      <c r="D999" t="s">
        <v>2153</v>
      </c>
      <c r="E999">
        <v>2682.7145997600001</v>
      </c>
      <c r="F999">
        <v>537.5</v>
      </c>
      <c r="G999">
        <v>74.762790417640502</v>
      </c>
      <c r="H999">
        <v>19.834186633914001</v>
      </c>
      <c r="I999">
        <v>38.740587924661902</v>
      </c>
      <c r="J999">
        <v>6.5747193970123599</v>
      </c>
      <c r="K999">
        <v>520.69035712658103</v>
      </c>
      <c r="L999">
        <v>459.571305155012</v>
      </c>
      <c r="M999">
        <v>44.320497671737101</v>
      </c>
      <c r="N999">
        <v>0.49301798090617499</v>
      </c>
      <c r="O999">
        <v>15.3488372093023</v>
      </c>
      <c r="P999">
        <v>98.339483394833906</v>
      </c>
      <c r="Q999">
        <v>0.29736821595981</v>
      </c>
    </row>
    <row r="1000" spans="1:17" hidden="1" x14ac:dyDescent="0.3">
      <c r="A1000" t="s">
        <v>2154</v>
      </c>
      <c r="B1000" t="s">
        <v>2155</v>
      </c>
      <c r="C1000" t="s">
        <v>3119</v>
      </c>
      <c r="D1000" t="s">
        <v>406</v>
      </c>
      <c r="E1000">
        <v>2682.2862837900002</v>
      </c>
      <c r="F1000">
        <v>396.8</v>
      </c>
      <c r="G1000">
        <v>27.533521493385901</v>
      </c>
      <c r="H1000">
        <v>11.5887024654541</v>
      </c>
      <c r="I1000">
        <v>25.966150427568699</v>
      </c>
      <c r="J1000">
        <v>0.94087070630125602</v>
      </c>
      <c r="K1000">
        <v>380.90874857844398</v>
      </c>
      <c r="L1000">
        <v>343.01609759084801</v>
      </c>
      <c r="M1000">
        <v>52.6402767706902</v>
      </c>
      <c r="N1000">
        <v>0.56602883920333003</v>
      </c>
      <c r="O1000">
        <v>10.534274193548301</v>
      </c>
      <c r="P1000">
        <v>62.290388548057201</v>
      </c>
    </row>
    <row r="1001" spans="1:17" hidden="1" x14ac:dyDescent="0.3">
      <c r="A1001" t="s">
        <v>2156</v>
      </c>
      <c r="B1001" t="s">
        <v>2157</v>
      </c>
      <c r="C1001" t="s">
        <v>3119</v>
      </c>
      <c r="D1001" t="s">
        <v>27</v>
      </c>
      <c r="E1001">
        <v>2678.76</v>
      </c>
      <c r="F1001">
        <v>42.52</v>
      </c>
      <c r="G1001">
        <v>36.030230585648297</v>
      </c>
      <c r="H1001">
        <v>-9.8868189676872298</v>
      </c>
      <c r="I1001">
        <v>9.7431486310637396</v>
      </c>
      <c r="J1001">
        <v>1.27999363918717</v>
      </c>
      <c r="K1001">
        <v>50.504497219617797</v>
      </c>
      <c r="L1001">
        <v>47.632532723060997</v>
      </c>
      <c r="M1001">
        <v>22.6503693236012</v>
      </c>
      <c r="N1001">
        <v>0.56885843625949295</v>
      </c>
      <c r="O1001">
        <v>139.72248353715801</v>
      </c>
      <c r="P1001">
        <v>57.481481481481403</v>
      </c>
      <c r="Q1001">
        <v>8.0403140774429005E-2</v>
      </c>
    </row>
    <row r="1002" spans="1:17" hidden="1" x14ac:dyDescent="0.3">
      <c r="A1002" t="s">
        <v>2158</v>
      </c>
      <c r="B1002" t="s">
        <v>2159</v>
      </c>
      <c r="C1002" t="s">
        <v>3119</v>
      </c>
      <c r="D1002" t="s">
        <v>21</v>
      </c>
      <c r="E1002">
        <v>2662.6482605450001</v>
      </c>
      <c r="F1002">
        <v>577.85</v>
      </c>
      <c r="G1002">
        <v>34.973952499922397</v>
      </c>
      <c r="H1002">
        <v>23.265369132120799</v>
      </c>
      <c r="I1002">
        <v>36.170176617191601</v>
      </c>
      <c r="J1002">
        <v>6.6045702219942299</v>
      </c>
      <c r="K1002">
        <v>494.24715963734099</v>
      </c>
      <c r="L1002">
        <v>414.877867829433</v>
      </c>
      <c r="M1002">
        <v>54.660304160717601</v>
      </c>
      <c r="N1002">
        <v>0.86959097043692202</v>
      </c>
      <c r="O1002">
        <v>19.537942372587999</v>
      </c>
      <c r="P1002">
        <v>83.648498331479402</v>
      </c>
      <c r="Q1002">
        <v>0.139594708996473</v>
      </c>
    </row>
    <row r="1003" spans="1:17" hidden="1" x14ac:dyDescent="0.3">
      <c r="A1003" t="s">
        <v>2160</v>
      </c>
      <c r="B1003" t="s">
        <v>2161</v>
      </c>
      <c r="C1003" t="s">
        <v>3119</v>
      </c>
      <c r="D1003" t="s">
        <v>114</v>
      </c>
      <c r="E1003">
        <v>2662.4891376299902</v>
      </c>
      <c r="F1003">
        <v>197.3</v>
      </c>
      <c r="G1003">
        <v>24.448748599368798</v>
      </c>
      <c r="H1003">
        <v>-7.28474277070542</v>
      </c>
      <c r="I1003">
        <v>42.288434627118903</v>
      </c>
      <c r="J1003">
        <v>4.32523366017542</v>
      </c>
      <c r="K1003">
        <v>184.95849201292299</v>
      </c>
      <c r="L1003">
        <v>162.428675182646</v>
      </c>
      <c r="M1003">
        <v>60.7520368899171</v>
      </c>
      <c r="N1003">
        <v>0.83187218995040602</v>
      </c>
      <c r="O1003">
        <v>8.97110998479471</v>
      </c>
      <c r="P1003">
        <v>85.432330827067602</v>
      </c>
      <c r="Q1003">
        <v>0.193334393423338</v>
      </c>
    </row>
    <row r="1004" spans="1:17" x14ac:dyDescent="0.3">
      <c r="A1004" t="s">
        <v>2162</v>
      </c>
      <c r="B1004" t="s">
        <v>2163</v>
      </c>
      <c r="C1004" t="s">
        <v>3117</v>
      </c>
      <c r="D1004" t="s">
        <v>134</v>
      </c>
      <c r="E1004">
        <v>2659.774292955</v>
      </c>
      <c r="F1004">
        <v>349.95</v>
      </c>
      <c r="G1004">
        <v>-50.911130005147299</v>
      </c>
      <c r="H1004">
        <v>-4.4215454546093698</v>
      </c>
      <c r="I1004">
        <v>-37.1257457489654</v>
      </c>
      <c r="J1004">
        <v>1.33858919620477</v>
      </c>
      <c r="K1004">
        <v>380.844933013522</v>
      </c>
      <c r="L1004">
        <v>420.07387470915501</v>
      </c>
      <c r="M1004">
        <v>34.773118008367703</v>
      </c>
      <c r="N1004">
        <v>0.58826268869286102</v>
      </c>
      <c r="O1004">
        <v>67.166738105443599</v>
      </c>
      <c r="P1004">
        <v>1.4347826086956501</v>
      </c>
      <c r="Q1004">
        <v>8.2923953146380007E-3</v>
      </c>
    </row>
    <row r="1005" spans="1:17" hidden="1" x14ac:dyDescent="0.3">
      <c r="A1005" t="s">
        <v>2164</v>
      </c>
      <c r="B1005" t="s">
        <v>2165</v>
      </c>
      <c r="C1005" t="s">
        <v>3119</v>
      </c>
      <c r="D1005" t="s">
        <v>51</v>
      </c>
      <c r="E1005">
        <v>2647.9942523999998</v>
      </c>
      <c r="F1005">
        <v>286.2</v>
      </c>
      <c r="G1005">
        <v>62.654077752973699</v>
      </c>
      <c r="H1005">
        <v>12.0114493102945</v>
      </c>
      <c r="I1005">
        <v>34.851521886971398</v>
      </c>
      <c r="J1005">
        <v>9.2064182666577601</v>
      </c>
      <c r="K1005">
        <v>267.56225413423101</v>
      </c>
      <c r="L1005">
        <v>237.729201075547</v>
      </c>
      <c r="M1005">
        <v>68.259736324928099</v>
      </c>
      <c r="N1005">
        <v>1.51380226520895</v>
      </c>
      <c r="O1005">
        <v>10.761705101327699</v>
      </c>
      <c r="P1005">
        <v>87.303664921465895</v>
      </c>
      <c r="Q1005">
        <v>0.12589024358829901</v>
      </c>
    </row>
    <row r="1006" spans="1:17" hidden="1" x14ac:dyDescent="0.3">
      <c r="A1006" t="s">
        <v>2166</v>
      </c>
      <c r="B1006" t="s">
        <v>2167</v>
      </c>
      <c r="C1006" t="s">
        <v>3119</v>
      </c>
      <c r="D1006" t="s">
        <v>1670</v>
      </c>
      <c r="E1006">
        <v>2644.090741</v>
      </c>
      <c r="F1006">
        <v>66.52</v>
      </c>
      <c r="G1006">
        <v>4.9439665226264697</v>
      </c>
      <c r="H1006">
        <v>3.93887624112558</v>
      </c>
      <c r="I1006">
        <v>-0.83053503714853705</v>
      </c>
      <c r="J1006">
        <v>4.0166668328038702</v>
      </c>
      <c r="K1006">
        <v>65.709560903681904</v>
      </c>
      <c r="L1006">
        <v>62.037630303161002</v>
      </c>
      <c r="M1006">
        <v>53.860821394049402</v>
      </c>
      <c r="N1006">
        <v>1.0668467007378599</v>
      </c>
      <c r="O1006">
        <v>6.4341551413108897</v>
      </c>
      <c r="P1006">
        <v>26.825548141086699</v>
      </c>
      <c r="Q1006">
        <v>-2.7484158448541001E-2</v>
      </c>
    </row>
    <row r="1007" spans="1:17" x14ac:dyDescent="0.3">
      <c r="A1007" t="s">
        <v>2168</v>
      </c>
      <c r="B1007" t="s">
        <v>2169</v>
      </c>
      <c r="C1007" t="s">
        <v>3113</v>
      </c>
      <c r="D1007" t="s">
        <v>406</v>
      </c>
      <c r="E1007">
        <v>2640.1351199999999</v>
      </c>
      <c r="F1007">
        <v>304.95</v>
      </c>
      <c r="G1007">
        <v>-38.330983086677001</v>
      </c>
      <c r="H1007">
        <v>-25.766712513933602</v>
      </c>
      <c r="I1007">
        <v>-49.782079434463697</v>
      </c>
      <c r="J1007">
        <v>-16.757816335114398</v>
      </c>
      <c r="K1007">
        <v>403.27882791563297</v>
      </c>
      <c r="L1007">
        <v>452.34755684506803</v>
      </c>
      <c r="M1007">
        <v>12.1532074555563</v>
      </c>
      <c r="N1007">
        <v>1.04092524614114</v>
      </c>
      <c r="O1007">
        <v>145.11395310706601</v>
      </c>
      <c r="P1007">
        <v>0.97682119205297901</v>
      </c>
      <c r="Q1007">
        <v>0.11380814847429201</v>
      </c>
    </row>
    <row r="1008" spans="1:17" hidden="1" x14ac:dyDescent="0.3">
      <c r="A1008" t="s">
        <v>2170</v>
      </c>
      <c r="B1008" t="s">
        <v>2171</v>
      </c>
      <c r="C1008" t="s">
        <v>3119</v>
      </c>
      <c r="D1008" t="s">
        <v>211</v>
      </c>
      <c r="E1008">
        <v>2637.7196763749998</v>
      </c>
      <c r="F1008">
        <v>1745.45</v>
      </c>
      <c r="G1008">
        <v>-43.016124800544397</v>
      </c>
      <c r="H1008">
        <v>0.414324634385698</v>
      </c>
      <c r="I1008">
        <v>-15.2685401869408</v>
      </c>
      <c r="J1008">
        <v>2.9016368961115</v>
      </c>
      <c r="K1008">
        <v>1844.62292781628</v>
      </c>
      <c r="L1008">
        <v>1955.0796351015199</v>
      </c>
      <c r="M1008">
        <v>37.674748811510597</v>
      </c>
      <c r="N1008">
        <v>0.63920693832268505</v>
      </c>
      <c r="O1008">
        <v>38.700621616202099</v>
      </c>
      <c r="P1008">
        <v>1.4796511627906901</v>
      </c>
      <c r="Q1008">
        <v>2.0754881081310999E-2</v>
      </c>
    </row>
    <row r="1009" spans="1:17" hidden="1" x14ac:dyDescent="0.3">
      <c r="A1009" t="s">
        <v>2172</v>
      </c>
      <c r="B1009" t="s">
        <v>2173</v>
      </c>
      <c r="C1009" t="s">
        <v>3119</v>
      </c>
      <c r="D1009" t="s">
        <v>21</v>
      </c>
      <c r="E1009">
        <v>2636.5096491250001</v>
      </c>
      <c r="F1009">
        <v>207.79</v>
      </c>
      <c r="G1009">
        <v>-43.7873409352447</v>
      </c>
      <c r="H1009">
        <v>-5.8940869348247604</v>
      </c>
      <c r="I1009">
        <v>-7.8524429848929902</v>
      </c>
      <c r="J1009">
        <v>0.338194952167722</v>
      </c>
      <c r="K1009">
        <v>233.45635246537901</v>
      </c>
      <c r="L1009">
        <v>233.43596711808701</v>
      </c>
      <c r="M1009">
        <v>31.338630719408901</v>
      </c>
      <c r="N1009">
        <v>0.43108795950973</v>
      </c>
      <c r="O1009">
        <v>53.761008710717498</v>
      </c>
      <c r="P1009">
        <v>23.713979518933002</v>
      </c>
      <c r="Q1009">
        <v>0.101409175254655</v>
      </c>
    </row>
    <row r="1010" spans="1:17" hidden="1" x14ac:dyDescent="0.3">
      <c r="A1010" t="s">
        <v>2174</v>
      </c>
      <c r="B1010" t="s">
        <v>2175</v>
      </c>
      <c r="C1010" t="s">
        <v>3119</v>
      </c>
      <c r="D1010" t="s">
        <v>166</v>
      </c>
      <c r="E1010">
        <v>2635.8314188750001</v>
      </c>
      <c r="F1010">
        <v>407.55</v>
      </c>
      <c r="G1010">
        <v>10.5774978166589</v>
      </c>
      <c r="H1010">
        <v>-5.8189909546470497</v>
      </c>
      <c r="I1010">
        <v>30.950273245770902</v>
      </c>
      <c r="J1010">
        <v>-4.5212218016373296</v>
      </c>
      <c r="K1010">
        <v>453.35666216688998</v>
      </c>
      <c r="L1010">
        <v>397.99276513352902</v>
      </c>
      <c r="M1010">
        <v>21.463137424524302</v>
      </c>
      <c r="N1010">
        <v>1.1658466939515399</v>
      </c>
      <c r="O1010">
        <v>37.320574162679399</v>
      </c>
      <c r="P1010">
        <v>65</v>
      </c>
      <c r="Q1010">
        <v>9.1216194251152002E-2</v>
      </c>
    </row>
    <row r="1011" spans="1:17" hidden="1" x14ac:dyDescent="0.3">
      <c r="A1011" t="s">
        <v>2176</v>
      </c>
      <c r="B1011" t="s">
        <v>2177</v>
      </c>
      <c r="C1011" t="s">
        <v>3119</v>
      </c>
      <c r="D1011" t="s">
        <v>2178</v>
      </c>
      <c r="E1011">
        <v>2633.0426499999999</v>
      </c>
      <c r="F1011">
        <v>227.9</v>
      </c>
      <c r="G1011">
        <v>6.9985753606293004</v>
      </c>
      <c r="H1011">
        <v>-5.7186696160162498</v>
      </c>
      <c r="I1011">
        <v>-15.4127785853512</v>
      </c>
      <c r="J1011">
        <v>4.2393349974027501</v>
      </c>
      <c r="K1011">
        <v>256.190083701395</v>
      </c>
      <c r="L1011">
        <v>244.622527350464</v>
      </c>
      <c r="M1011">
        <v>30.665565206675101</v>
      </c>
      <c r="N1011">
        <v>0.84918643756226997</v>
      </c>
      <c r="O1011">
        <v>44.800351031154001</v>
      </c>
      <c r="P1011">
        <v>110.53117782909899</v>
      </c>
    </row>
    <row r="1012" spans="1:17" hidden="1" x14ac:dyDescent="0.3">
      <c r="A1012" t="s">
        <v>2179</v>
      </c>
      <c r="B1012" t="s">
        <v>2180</v>
      </c>
      <c r="C1012" t="s">
        <v>3119</v>
      </c>
      <c r="D1012" t="s">
        <v>75</v>
      </c>
      <c r="E1012">
        <v>2629.5000245599999</v>
      </c>
      <c r="F1012">
        <v>29.18</v>
      </c>
      <c r="G1012">
        <v>89.467389054749304</v>
      </c>
      <c r="H1012">
        <v>1.92560387390487</v>
      </c>
      <c r="I1012">
        <v>3.6358937291029498</v>
      </c>
      <c r="J1012">
        <v>-2.0387732513210799</v>
      </c>
      <c r="K1012">
        <v>31.555531874219302</v>
      </c>
      <c r="L1012">
        <v>26.732716820044001</v>
      </c>
      <c r="M1012">
        <v>25.236421144377399</v>
      </c>
      <c r="N1012">
        <v>1.2312566753891301</v>
      </c>
      <c r="O1012">
        <v>41.672378341329598</v>
      </c>
      <c r="P1012">
        <v>97.093355414429197</v>
      </c>
      <c r="Q1012">
        <v>7.2005476036458002E-2</v>
      </c>
    </row>
    <row r="1013" spans="1:17" x14ac:dyDescent="0.3">
      <c r="A1013" t="s">
        <v>2181</v>
      </c>
      <c r="B1013" t="s">
        <v>2182</v>
      </c>
      <c r="C1013" t="s">
        <v>3109</v>
      </c>
      <c r="D1013" t="s">
        <v>1583</v>
      </c>
      <c r="E1013">
        <v>2617.0732211999998</v>
      </c>
      <c r="F1013">
        <v>633.20000000000005</v>
      </c>
      <c r="G1013">
        <v>-35.525638093635102</v>
      </c>
      <c r="H1013">
        <v>1.82175816743976</v>
      </c>
      <c r="I1013">
        <v>-20.025162142568899</v>
      </c>
      <c r="J1013">
        <v>6.3475223431557497</v>
      </c>
      <c r="K1013">
        <v>625.02622977573697</v>
      </c>
      <c r="L1013">
        <v>663.41264363315202</v>
      </c>
      <c r="M1013">
        <v>54.937564675695498</v>
      </c>
      <c r="N1013">
        <v>0.52418606441238502</v>
      </c>
      <c r="O1013">
        <v>42.924826279216603</v>
      </c>
      <c r="P1013">
        <v>16.999260901699898</v>
      </c>
    </row>
    <row r="1014" spans="1:17" hidden="1" x14ac:dyDescent="0.3">
      <c r="A1014" t="s">
        <v>2183</v>
      </c>
      <c r="B1014" t="s">
        <v>2184</v>
      </c>
      <c r="C1014" t="s">
        <v>3119</v>
      </c>
      <c r="D1014" t="s">
        <v>2185</v>
      </c>
      <c r="E1014">
        <v>2607.2004000000002</v>
      </c>
      <c r="F1014">
        <v>1055</v>
      </c>
      <c r="G1014">
        <v>563.24532230178295</v>
      </c>
      <c r="H1014">
        <v>10.298446055197701</v>
      </c>
      <c r="I1014">
        <v>66.230083123724</v>
      </c>
      <c r="J1014">
        <v>11.669065654494799</v>
      </c>
      <c r="K1014">
        <v>940.36170876105598</v>
      </c>
      <c r="L1014">
        <v>694.16414029315297</v>
      </c>
      <c r="M1014">
        <v>64.6004806303485</v>
      </c>
      <c r="N1014">
        <v>0.80932082978118702</v>
      </c>
      <c r="O1014">
        <v>8.3649289099525905</v>
      </c>
      <c r="P1014">
        <v>658.64194360265003</v>
      </c>
      <c r="Q1014">
        <v>0.303601183331761</v>
      </c>
    </row>
    <row r="1015" spans="1:17" hidden="1" x14ac:dyDescent="0.3">
      <c r="A1015" t="s">
        <v>2186</v>
      </c>
      <c r="B1015" t="s">
        <v>2187</v>
      </c>
      <c r="C1015" t="s">
        <v>3119</v>
      </c>
      <c r="D1015" t="s">
        <v>120</v>
      </c>
      <c r="E1015">
        <v>2600.3412591000001</v>
      </c>
      <c r="F1015">
        <v>3717.45</v>
      </c>
      <c r="G1015">
        <v>33.791666579241799</v>
      </c>
      <c r="H1015">
        <v>0.83866027136134003</v>
      </c>
      <c r="I1015">
        <v>-27.221965531696998</v>
      </c>
      <c r="J1015">
        <v>2.1691654342314699</v>
      </c>
      <c r="K1015">
        <v>3905.11307483677</v>
      </c>
      <c r="L1015">
        <v>3866.8621893959898</v>
      </c>
      <c r="M1015">
        <v>38.210276266385499</v>
      </c>
      <c r="N1015">
        <v>0.39897573649349999</v>
      </c>
      <c r="O1015">
        <v>38.347523167762802</v>
      </c>
      <c r="P1015">
        <v>74.266360397524807</v>
      </c>
      <c r="Q1015">
        <v>0.13745842625187901</v>
      </c>
    </row>
    <row r="1016" spans="1:17" x14ac:dyDescent="0.3">
      <c r="A1016" t="s">
        <v>2188</v>
      </c>
      <c r="B1016" t="s">
        <v>2189</v>
      </c>
      <c r="C1016" t="s">
        <v>3104</v>
      </c>
      <c r="D1016" t="s">
        <v>54</v>
      </c>
      <c r="E1016">
        <v>2600.1420759600001</v>
      </c>
      <c r="F1016">
        <v>364.65</v>
      </c>
      <c r="G1016">
        <v>-79.888039423690998</v>
      </c>
      <c r="H1016">
        <v>-19.705639740374401</v>
      </c>
      <c r="I1016">
        <v>-58.067964979734903</v>
      </c>
      <c r="J1016">
        <v>2.0228973623989002</v>
      </c>
      <c r="K1016">
        <v>479.32031454346202</v>
      </c>
      <c r="L1016">
        <v>659.90879108936497</v>
      </c>
      <c r="M1016">
        <v>25.275914183764201</v>
      </c>
      <c r="N1016">
        <v>0.84915450000341697</v>
      </c>
      <c r="O1016">
        <v>240.929658576717</v>
      </c>
      <c r="P1016">
        <v>0.64863372895389504</v>
      </c>
      <c r="Q1016">
        <v>-2.0389129183406001E-2</v>
      </c>
    </row>
    <row r="1017" spans="1:17" hidden="1" x14ac:dyDescent="0.3">
      <c r="A1017" t="s">
        <v>2190</v>
      </c>
      <c r="B1017" t="s">
        <v>2191</v>
      </c>
      <c r="C1017" t="s">
        <v>3119</v>
      </c>
      <c r="D1017" t="s">
        <v>1316</v>
      </c>
      <c r="E1017">
        <v>2580.8388</v>
      </c>
      <c r="F1017">
        <v>1000</v>
      </c>
      <c r="G1017">
        <v>-18.026740418844199</v>
      </c>
      <c r="H1017">
        <v>5.7753691321208303</v>
      </c>
      <c r="I1017">
        <v>-3.6435180356029302</v>
      </c>
      <c r="J1017">
        <v>0.77679144339578199</v>
      </c>
      <c r="K1017">
        <v>999.99599946178296</v>
      </c>
      <c r="L1017">
        <v>999.99622189744798</v>
      </c>
      <c r="M1017">
        <v>55.379180563809697</v>
      </c>
      <c r="N1017">
        <v>0.84230856115725095</v>
      </c>
      <c r="O1017">
        <v>3</v>
      </c>
      <c r="P1017">
        <v>3.0927835051546202</v>
      </c>
      <c r="Q1017">
        <v>-0.101916752053546</v>
      </c>
    </row>
    <row r="1018" spans="1:17" hidden="1" x14ac:dyDescent="0.3">
      <c r="A1018" t="s">
        <v>2192</v>
      </c>
      <c r="B1018" t="s">
        <v>2193</v>
      </c>
      <c r="C1018" t="s">
        <v>3119</v>
      </c>
      <c r="D1018" t="s">
        <v>51</v>
      </c>
      <c r="E1018">
        <v>2575.2325240529999</v>
      </c>
      <c r="F1018">
        <v>118.09</v>
      </c>
      <c r="G1018">
        <v>23.5404280907577</v>
      </c>
      <c r="H1018">
        <v>-2.3370501614606298</v>
      </c>
      <c r="I1018">
        <v>15.4588521106401</v>
      </c>
      <c r="J1018">
        <v>-1.27179155255563</v>
      </c>
      <c r="K1018">
        <v>130.47950681463499</v>
      </c>
      <c r="L1018">
        <v>120.107557248741</v>
      </c>
      <c r="M1018">
        <v>34.172420610926103</v>
      </c>
      <c r="N1018">
        <v>0.39762573862099598</v>
      </c>
      <c r="O1018">
        <v>43.365229909391097</v>
      </c>
      <c r="P1018">
        <v>58.5100671140939</v>
      </c>
      <c r="Q1018">
        <v>3.3100720749741998E-2</v>
      </c>
    </row>
    <row r="1019" spans="1:17" hidden="1" x14ac:dyDescent="0.3">
      <c r="A1019" t="s">
        <v>2194</v>
      </c>
      <c r="B1019" t="s">
        <v>2195</v>
      </c>
      <c r="C1019" t="s">
        <v>3119</v>
      </c>
      <c r="D1019" t="s">
        <v>296</v>
      </c>
      <c r="E1019">
        <v>2574.2112103469999</v>
      </c>
      <c r="F1019">
        <v>2.0099999999999998</v>
      </c>
      <c r="G1019">
        <v>68.335895934791907</v>
      </c>
      <c r="H1019">
        <v>-2.2963797468029301</v>
      </c>
      <c r="I1019">
        <v>26.033901319235699</v>
      </c>
      <c r="J1019">
        <v>2.7668411946395599</v>
      </c>
      <c r="K1019">
        <v>2.2377380891820602</v>
      </c>
      <c r="L1019">
        <v>2.1648926029120599</v>
      </c>
      <c r="M1019">
        <v>38.6331241865499</v>
      </c>
      <c r="N1019">
        <v>0.71789474230838601</v>
      </c>
      <c r="O1019">
        <v>115.42288557213899</v>
      </c>
      <c r="P1019">
        <v>100.99999999999901</v>
      </c>
      <c r="Q1019">
        <v>4.3582051690736999E-2</v>
      </c>
    </row>
    <row r="1020" spans="1:17" hidden="1" x14ac:dyDescent="0.3">
      <c r="A1020" t="s">
        <v>2196</v>
      </c>
      <c r="B1020" t="s">
        <v>2197</v>
      </c>
      <c r="C1020" t="s">
        <v>3119</v>
      </c>
      <c r="D1020" t="s">
        <v>48</v>
      </c>
      <c r="E1020">
        <v>2571.4507657499998</v>
      </c>
      <c r="F1020">
        <v>382.5</v>
      </c>
      <c r="G1020">
        <v>54.937503741855103</v>
      </c>
      <c r="H1020">
        <v>10.6293496628582</v>
      </c>
      <c r="I1020">
        <v>10.2975007311531</v>
      </c>
      <c r="J1020">
        <v>4.3054287047519297</v>
      </c>
      <c r="K1020">
        <v>387.34374253029398</v>
      </c>
      <c r="L1020">
        <v>362.34452134365398</v>
      </c>
      <c r="M1020">
        <v>50.139138895747998</v>
      </c>
      <c r="N1020">
        <v>1.4498902108859799</v>
      </c>
      <c r="O1020">
        <v>68.8888888888888</v>
      </c>
      <c r="P1020">
        <v>78.280121183873206</v>
      </c>
      <c r="Q1020">
        <v>5.1988568230762998E-2</v>
      </c>
    </row>
    <row r="1021" spans="1:17" hidden="1" x14ac:dyDescent="0.3">
      <c r="A1021" t="s">
        <v>2198</v>
      </c>
      <c r="B1021" t="s">
        <v>2199</v>
      </c>
      <c r="C1021" t="s">
        <v>3119</v>
      </c>
      <c r="D1021" t="s">
        <v>1572</v>
      </c>
      <c r="E1021">
        <v>2569.505059311</v>
      </c>
      <c r="F1021">
        <v>189.69</v>
      </c>
      <c r="G1021">
        <v>40.581614817678997</v>
      </c>
      <c r="H1021">
        <v>17.275546878299199</v>
      </c>
      <c r="I1021">
        <v>82.875656005694907</v>
      </c>
      <c r="J1021">
        <v>4.77789672109681</v>
      </c>
      <c r="K1021">
        <v>168.559128307132</v>
      </c>
      <c r="L1021">
        <v>138.86417484210699</v>
      </c>
      <c r="M1021">
        <v>63.862375097099601</v>
      </c>
      <c r="N1021">
        <v>1.1569513524760899</v>
      </c>
      <c r="O1021">
        <v>9.3837313511518907</v>
      </c>
      <c r="P1021">
        <v>109.48647156267199</v>
      </c>
      <c r="Q1021">
        <v>6.8479363266873997E-2</v>
      </c>
    </row>
    <row r="1022" spans="1:17" hidden="1" x14ac:dyDescent="0.3">
      <c r="A1022" t="s">
        <v>2200</v>
      </c>
      <c r="B1022" t="s">
        <v>2201</v>
      </c>
      <c r="C1022" t="s">
        <v>3119</v>
      </c>
      <c r="D1022" t="s">
        <v>232</v>
      </c>
      <c r="E1022">
        <v>2568.2800000000002</v>
      </c>
      <c r="F1022">
        <v>583.70000000000005</v>
      </c>
      <c r="G1022">
        <v>105.30122418452299</v>
      </c>
      <c r="H1022">
        <v>-5.6065030818464701</v>
      </c>
      <c r="I1022">
        <v>53.560898877943998</v>
      </c>
      <c r="J1022">
        <v>-0.42423564183572599</v>
      </c>
      <c r="K1022">
        <v>601.15744331624296</v>
      </c>
      <c r="L1022">
        <v>475.85900890807</v>
      </c>
      <c r="M1022">
        <v>39.6146583149348</v>
      </c>
      <c r="N1022">
        <v>0.277693909444994</v>
      </c>
      <c r="O1022">
        <v>29.826965907144</v>
      </c>
      <c r="P1022">
        <v>137.566137566137</v>
      </c>
      <c r="Q1022">
        <v>0.188844629885981</v>
      </c>
    </row>
    <row r="1023" spans="1:17" hidden="1" x14ac:dyDescent="0.3">
      <c r="A1023" t="s">
        <v>2202</v>
      </c>
      <c r="B1023" t="s">
        <v>2203</v>
      </c>
      <c r="C1023" t="s">
        <v>3119</v>
      </c>
      <c r="D1023" t="s">
        <v>814</v>
      </c>
      <c r="E1023">
        <v>2558.675628685</v>
      </c>
      <c r="F1023">
        <v>623.95000000000005</v>
      </c>
      <c r="G1023">
        <v>-20.786204757743999</v>
      </c>
      <c r="H1023">
        <v>-2.96283925145246</v>
      </c>
      <c r="I1023">
        <v>-16.827043846094</v>
      </c>
      <c r="J1023">
        <v>-0.83660510041824898</v>
      </c>
      <c r="K1023">
        <v>685.78177869441299</v>
      </c>
      <c r="L1023">
        <v>697.91744669277898</v>
      </c>
      <c r="M1023">
        <v>22.077961259619101</v>
      </c>
      <c r="N1023">
        <v>0.77350948027046995</v>
      </c>
      <c r="O1023">
        <v>39.850949595320103</v>
      </c>
      <c r="P1023">
        <v>11.1813970064148</v>
      </c>
      <c r="Q1023">
        <v>-6.9535472880543001E-2</v>
      </c>
    </row>
    <row r="1024" spans="1:17" hidden="1" x14ac:dyDescent="0.3">
      <c r="A1024" t="s">
        <v>2204</v>
      </c>
      <c r="B1024" t="s">
        <v>2205</v>
      </c>
      <c r="C1024" t="s">
        <v>3119</v>
      </c>
      <c r="D1024" t="s">
        <v>267</v>
      </c>
      <c r="E1024">
        <v>2551.5262799249999</v>
      </c>
      <c r="F1024">
        <v>17499.95</v>
      </c>
      <c r="G1024">
        <v>18.612157754620501</v>
      </c>
      <c r="H1024">
        <v>-1.57718997414052</v>
      </c>
      <c r="I1024">
        <v>11.997465245967099</v>
      </c>
      <c r="J1024">
        <v>-0.16765300104866199</v>
      </c>
      <c r="K1024">
        <v>17970.494633670802</v>
      </c>
      <c r="L1024">
        <v>16575.997927663298</v>
      </c>
      <c r="M1024">
        <v>41.653249813251797</v>
      </c>
      <c r="N1024">
        <v>1.6507098697553899</v>
      </c>
      <c r="O1024">
        <v>19.4289126540361</v>
      </c>
      <c r="P1024">
        <v>38.322577075536202</v>
      </c>
      <c r="Q1024">
        <v>0.14322671494928399</v>
      </c>
    </row>
    <row r="1025" spans="1:17" hidden="1" x14ac:dyDescent="0.3">
      <c r="A1025" t="s">
        <v>2206</v>
      </c>
      <c r="B1025" t="s">
        <v>2207</v>
      </c>
      <c r="C1025" t="s">
        <v>3119</v>
      </c>
      <c r="D1025" t="s">
        <v>568</v>
      </c>
      <c r="E1025">
        <v>2550.8848830000002</v>
      </c>
      <c r="F1025">
        <v>587.04999999999995</v>
      </c>
      <c r="G1025">
        <v>-7.6599111930906201</v>
      </c>
      <c r="H1025">
        <v>-0.82140506142754399</v>
      </c>
      <c r="I1025">
        <v>5.2004608278437896</v>
      </c>
      <c r="J1025">
        <v>-5.3759117439909403E-2</v>
      </c>
      <c r="K1025">
        <v>605.80798969134298</v>
      </c>
      <c r="L1025">
        <v>585.09603999529804</v>
      </c>
      <c r="M1025">
        <v>43.764295571490798</v>
      </c>
      <c r="N1025">
        <v>1.4519120873476099</v>
      </c>
      <c r="O1025">
        <v>19.240269142321701</v>
      </c>
      <c r="P1025">
        <v>29.021978021978001</v>
      </c>
      <c r="Q1025">
        <v>1.2296353651090001E-2</v>
      </c>
    </row>
    <row r="1026" spans="1:17" hidden="1" x14ac:dyDescent="0.3">
      <c r="A1026" t="s">
        <v>2208</v>
      </c>
      <c r="B1026" t="s">
        <v>2209</v>
      </c>
      <c r="C1026" t="s">
        <v>3119</v>
      </c>
      <c r="D1026" t="s">
        <v>114</v>
      </c>
      <c r="E1026">
        <v>2543.6271000000002</v>
      </c>
      <c r="F1026">
        <v>501</v>
      </c>
      <c r="G1026">
        <v>-48.965472833685098</v>
      </c>
      <c r="H1026">
        <v>-0.50903453760393103</v>
      </c>
      <c r="I1026">
        <v>-17.531452033540301</v>
      </c>
      <c r="J1026">
        <v>-0.33647089929540802</v>
      </c>
      <c r="K1026">
        <v>548.10568560701597</v>
      </c>
      <c r="L1026">
        <v>601.53994146735999</v>
      </c>
      <c r="M1026">
        <v>23.3694623467333</v>
      </c>
      <c r="N1026">
        <v>0.57443494553723096</v>
      </c>
      <c r="O1026">
        <v>63.642714570858203</v>
      </c>
      <c r="P1026">
        <v>0.2</v>
      </c>
      <c r="Q1026">
        <v>1.8481242092165E-2</v>
      </c>
    </row>
    <row r="1027" spans="1:17" hidden="1" x14ac:dyDescent="0.3">
      <c r="A1027" t="s">
        <v>2210</v>
      </c>
      <c r="B1027" t="s">
        <v>2211</v>
      </c>
      <c r="C1027" t="s">
        <v>3119</v>
      </c>
      <c r="D1027" t="s">
        <v>211</v>
      </c>
      <c r="E1027">
        <v>2539.0941635150002</v>
      </c>
      <c r="F1027">
        <v>1778.35</v>
      </c>
      <c r="G1027">
        <v>24.172003693976599</v>
      </c>
      <c r="H1027">
        <v>-5.4270739267924997</v>
      </c>
      <c r="I1027">
        <v>33.273754936641701</v>
      </c>
      <c r="J1027">
        <v>-3.4264811241421</v>
      </c>
      <c r="K1027">
        <v>1894.00379298493</v>
      </c>
      <c r="L1027">
        <v>1637.9111922730101</v>
      </c>
      <c r="M1027">
        <v>38.638522703168498</v>
      </c>
      <c r="N1027">
        <v>0.24628559346968201</v>
      </c>
      <c r="O1027">
        <v>38.257373407934303</v>
      </c>
      <c r="P1027">
        <v>74.330947946279693</v>
      </c>
      <c r="Q1027">
        <v>0.12355462784014801</v>
      </c>
    </row>
    <row r="1028" spans="1:17" hidden="1" x14ac:dyDescent="0.3">
      <c r="A1028" t="s">
        <v>2212</v>
      </c>
      <c r="B1028" t="s">
        <v>2213</v>
      </c>
      <c r="C1028" t="s">
        <v>3119</v>
      </c>
      <c r="D1028" t="s">
        <v>518</v>
      </c>
      <c r="E1028">
        <v>2535.7808844000001</v>
      </c>
      <c r="F1028">
        <v>414</v>
      </c>
      <c r="G1028">
        <v>143.01165050131101</v>
      </c>
      <c r="H1028">
        <v>20.397462155376601</v>
      </c>
      <c r="I1028">
        <v>208.57367653453201</v>
      </c>
      <c r="J1028">
        <v>11.008829464083499</v>
      </c>
      <c r="K1028">
        <v>317.05512108864099</v>
      </c>
      <c r="L1028">
        <v>223.56750148514601</v>
      </c>
      <c r="M1028">
        <v>75.774106947457597</v>
      </c>
      <c r="N1028">
        <v>0.224543183877501</v>
      </c>
      <c r="O1028">
        <v>0</v>
      </c>
      <c r="P1028">
        <v>268.491321762349</v>
      </c>
      <c r="Q1028">
        <v>7.0088816435193005E-2</v>
      </c>
    </row>
    <row r="1029" spans="1:17" hidden="1" x14ac:dyDescent="0.3">
      <c r="A1029" t="s">
        <v>2214</v>
      </c>
      <c r="B1029" t="s">
        <v>2215</v>
      </c>
      <c r="C1029" t="s">
        <v>3119</v>
      </c>
      <c r="D1029" t="s">
        <v>137</v>
      </c>
      <c r="E1029">
        <v>2535.092323245</v>
      </c>
      <c r="F1029">
        <v>39.47</v>
      </c>
      <c r="G1029">
        <v>2.50559290448895</v>
      </c>
      <c r="H1029">
        <v>-6.1536198265282103</v>
      </c>
      <c r="I1029">
        <v>-10.001762400964701</v>
      </c>
      <c r="J1029">
        <v>0.141715722829104</v>
      </c>
      <c r="K1029">
        <v>45.880655912800798</v>
      </c>
      <c r="L1029">
        <v>45.251467073966197</v>
      </c>
      <c r="M1029">
        <v>27.149784579520698</v>
      </c>
      <c r="N1029">
        <v>0.45823030096130402</v>
      </c>
      <c r="O1029">
        <v>72.156067899670603</v>
      </c>
      <c r="P1029">
        <v>23.730407523510902</v>
      </c>
      <c r="Q1029">
        <v>7.9932376637789002E-2</v>
      </c>
    </row>
    <row r="1030" spans="1:17" hidden="1" x14ac:dyDescent="0.3">
      <c r="A1030" t="s">
        <v>2216</v>
      </c>
      <c r="B1030" t="s">
        <v>2217</v>
      </c>
      <c r="C1030" t="s">
        <v>3119</v>
      </c>
      <c r="D1030" t="s">
        <v>51</v>
      </c>
      <c r="E1030">
        <v>2529.201790695</v>
      </c>
      <c r="F1030">
        <v>1024.3499999999999</v>
      </c>
      <c r="G1030">
        <v>30.0853307105425</v>
      </c>
      <c r="H1030">
        <v>-2.0673264847988402</v>
      </c>
      <c r="I1030">
        <v>-9.6750747735168794</v>
      </c>
      <c r="J1030">
        <v>-3.9367623525986302</v>
      </c>
      <c r="K1030">
        <v>1072.6005504833699</v>
      </c>
      <c r="L1030">
        <v>1031.8414941117201</v>
      </c>
      <c r="M1030">
        <v>32.614011869517199</v>
      </c>
      <c r="N1030">
        <v>0.56331935499727903</v>
      </c>
      <c r="O1030">
        <v>21.833357739054001</v>
      </c>
      <c r="P1030">
        <v>49.540145985401402</v>
      </c>
      <c r="Q1030">
        <v>1.7942891998483E-2</v>
      </c>
    </row>
    <row r="1031" spans="1:17" hidden="1" x14ac:dyDescent="0.3">
      <c r="A1031" t="s">
        <v>2218</v>
      </c>
      <c r="B1031" t="s">
        <v>2219</v>
      </c>
      <c r="C1031" t="s">
        <v>3119</v>
      </c>
      <c r="D1031" t="s">
        <v>717</v>
      </c>
      <c r="E1031">
        <v>2489.166499686</v>
      </c>
      <c r="F1031">
        <v>22.3</v>
      </c>
      <c r="G1031">
        <v>-3.83224394263805E-2</v>
      </c>
      <c r="H1031">
        <v>-20.0396674613588</v>
      </c>
      <c r="I1031">
        <v>-13.360117225886301</v>
      </c>
      <c r="J1031">
        <v>-2.2245134717847201</v>
      </c>
      <c r="K1031">
        <v>25.790850770768301</v>
      </c>
      <c r="L1031">
        <v>23.887831254735399</v>
      </c>
      <c r="M1031">
        <v>31.307088139875301</v>
      </c>
      <c r="N1031">
        <v>0.23364353238392199</v>
      </c>
      <c r="O1031">
        <v>69.013452914798194</v>
      </c>
      <c r="P1031">
        <v>21.195652173913</v>
      </c>
      <c r="Q1031">
        <v>-1.552258291562E-2</v>
      </c>
    </row>
    <row r="1032" spans="1:17" hidden="1" x14ac:dyDescent="0.3">
      <c r="A1032" t="s">
        <v>2220</v>
      </c>
      <c r="B1032" t="s">
        <v>2221</v>
      </c>
      <c r="C1032" t="s">
        <v>3119</v>
      </c>
      <c r="D1032" t="s">
        <v>387</v>
      </c>
      <c r="E1032">
        <v>2472.4452195449999</v>
      </c>
      <c r="F1032">
        <v>1112.0999999999999</v>
      </c>
      <c r="G1032">
        <v>5.6557384122833403</v>
      </c>
      <c r="H1032">
        <v>1.0709989521722401</v>
      </c>
      <c r="I1032">
        <v>9.5358021353720197</v>
      </c>
      <c r="J1032">
        <v>3.5444299408314199</v>
      </c>
      <c r="K1032">
        <v>1110.6662365929201</v>
      </c>
      <c r="L1032">
        <v>1072.5401794557999</v>
      </c>
      <c r="M1032">
        <v>51.823102176550698</v>
      </c>
      <c r="N1032">
        <v>0.79534728672879196</v>
      </c>
      <c r="O1032">
        <v>16.698138656595599</v>
      </c>
      <c r="P1032">
        <v>29.313953488372</v>
      </c>
      <c r="Q1032">
        <v>8.8212563064025001E-2</v>
      </c>
    </row>
    <row r="1033" spans="1:17" hidden="1" x14ac:dyDescent="0.3">
      <c r="A1033" t="s">
        <v>2222</v>
      </c>
      <c r="B1033" t="s">
        <v>2223</v>
      </c>
      <c r="C1033" t="s">
        <v>3119</v>
      </c>
      <c r="D1033" t="s">
        <v>21</v>
      </c>
      <c r="E1033">
        <v>2466.43966159</v>
      </c>
      <c r="F1033">
        <v>1417</v>
      </c>
      <c r="G1033">
        <v>284.70069498397299</v>
      </c>
      <c r="H1033">
        <v>26.8273171840689</v>
      </c>
      <c r="I1033">
        <v>154.76808039605501</v>
      </c>
      <c r="J1033">
        <v>9.1689148638159601</v>
      </c>
      <c r="K1033">
        <v>1043.2553807189099</v>
      </c>
      <c r="L1033">
        <v>715.58378844258903</v>
      </c>
      <c r="M1033">
        <v>82.383725873991693</v>
      </c>
      <c r="N1033">
        <v>0.84469039157637404</v>
      </c>
      <c r="O1033">
        <v>2.3288637967536898</v>
      </c>
      <c r="P1033">
        <v>325.52552552552498</v>
      </c>
      <c r="Q1033">
        <v>0.185370325660482</v>
      </c>
    </row>
    <row r="1034" spans="1:17" hidden="1" x14ac:dyDescent="0.3">
      <c r="A1034" t="s">
        <v>2224</v>
      </c>
      <c r="B1034" t="s">
        <v>2225</v>
      </c>
      <c r="C1034" t="s">
        <v>3119</v>
      </c>
      <c r="D1034" t="s">
        <v>367</v>
      </c>
      <c r="E1034">
        <v>2463.3793586249999</v>
      </c>
      <c r="F1034">
        <v>1031.8499999999999</v>
      </c>
      <c r="G1034">
        <v>-12.9838586574331</v>
      </c>
      <c r="H1034">
        <v>-3.5190559549871701</v>
      </c>
      <c r="I1034">
        <v>16.318116563013501</v>
      </c>
      <c r="J1034">
        <v>1.0995430210247501</v>
      </c>
      <c r="K1034">
        <v>1024.0452627899699</v>
      </c>
      <c r="L1034">
        <v>961.24523858182897</v>
      </c>
      <c r="M1034">
        <v>37.0734980123515</v>
      </c>
      <c r="N1034">
        <v>0.29654206808251599</v>
      </c>
      <c r="O1034">
        <v>40.524301012744097</v>
      </c>
      <c r="P1034">
        <v>38.188027320208803</v>
      </c>
      <c r="Q1034">
        <v>2.5002422183338001E-2</v>
      </c>
    </row>
    <row r="1035" spans="1:17" x14ac:dyDescent="0.3">
      <c r="A1035" t="s">
        <v>2226</v>
      </c>
      <c r="B1035" t="s">
        <v>2227</v>
      </c>
      <c r="C1035" t="s">
        <v>3102</v>
      </c>
      <c r="D1035" t="s">
        <v>72</v>
      </c>
      <c r="E1035">
        <v>2451.8989297529902</v>
      </c>
      <c r="F1035">
        <v>185.31</v>
      </c>
      <c r="G1035">
        <v>-7.2945490689417198</v>
      </c>
      <c r="H1035">
        <v>-9.2778422196342003</v>
      </c>
      <c r="I1035">
        <v>-9.3861426541176698</v>
      </c>
      <c r="J1035">
        <v>-4.1594810179498003</v>
      </c>
      <c r="K1035">
        <v>213.56130245973301</v>
      </c>
      <c r="L1035">
        <v>212.28842009936301</v>
      </c>
      <c r="M1035">
        <v>33.123146085175101</v>
      </c>
      <c r="N1035">
        <v>0.64488017261679598</v>
      </c>
      <c r="O1035">
        <v>58.410231503966301</v>
      </c>
      <c r="P1035">
        <v>18.2200956937799</v>
      </c>
      <c r="Q1035">
        <v>2.0564157614309998E-2</v>
      </c>
    </row>
    <row r="1036" spans="1:17" x14ac:dyDescent="0.3">
      <c r="A1036" t="s">
        <v>2228</v>
      </c>
      <c r="B1036" t="s">
        <v>2229</v>
      </c>
      <c r="C1036" t="s">
        <v>3113</v>
      </c>
      <c r="D1036" t="s">
        <v>85</v>
      </c>
      <c r="E1036">
        <v>2444.6987081399998</v>
      </c>
      <c r="F1036">
        <v>568.1</v>
      </c>
      <c r="G1036">
        <v>-41.7292290851532</v>
      </c>
      <c r="H1036">
        <v>-4.62921102055091</v>
      </c>
      <c r="I1036">
        <v>-24.388495714174301</v>
      </c>
      <c r="J1036">
        <v>2.47508448559317</v>
      </c>
      <c r="K1036">
        <v>637.95008271250697</v>
      </c>
      <c r="L1036">
        <v>726.97998133558099</v>
      </c>
      <c r="M1036">
        <v>37.199840412728797</v>
      </c>
      <c r="N1036">
        <v>0.69129058383055997</v>
      </c>
      <c r="O1036">
        <v>55.958458017954499</v>
      </c>
      <c r="P1036">
        <v>6.1869158878504704</v>
      </c>
    </row>
    <row r="1037" spans="1:17" hidden="1" x14ac:dyDescent="0.3">
      <c r="A1037" t="s">
        <v>2230</v>
      </c>
      <c r="B1037" t="s">
        <v>2231</v>
      </c>
      <c r="C1037" t="s">
        <v>3119</v>
      </c>
      <c r="D1037" t="s">
        <v>276</v>
      </c>
      <c r="E1037">
        <v>2444.673354435</v>
      </c>
      <c r="F1037">
        <v>739.65</v>
      </c>
      <c r="G1037">
        <v>29.389963982778301</v>
      </c>
      <c r="H1037">
        <v>-7.7131874053820004</v>
      </c>
      <c r="I1037">
        <v>44.4049207153978</v>
      </c>
      <c r="J1037">
        <v>5.83320311097971</v>
      </c>
      <c r="K1037">
        <v>804.78401896765195</v>
      </c>
      <c r="L1037">
        <v>675.76259065813304</v>
      </c>
      <c r="M1037">
        <v>37.489167210752797</v>
      </c>
      <c r="N1037">
        <v>0.73380725748284503</v>
      </c>
      <c r="O1037">
        <v>30.805110525248399</v>
      </c>
      <c r="P1037">
        <v>80.622710622710599</v>
      </c>
      <c r="Q1037">
        <v>-4.5100512667094E-2</v>
      </c>
    </row>
    <row r="1038" spans="1:17" hidden="1" x14ac:dyDescent="0.3">
      <c r="A1038" t="s">
        <v>2232</v>
      </c>
      <c r="B1038" t="s">
        <v>2233</v>
      </c>
      <c r="C1038" t="s">
        <v>3119</v>
      </c>
      <c r="D1038" t="s">
        <v>267</v>
      </c>
      <c r="E1038">
        <v>2438.4429455999998</v>
      </c>
      <c r="F1038">
        <v>357.2</v>
      </c>
      <c r="G1038">
        <v>-47.970916774794397</v>
      </c>
      <c r="H1038">
        <v>0.19385303658605199</v>
      </c>
      <c r="I1038">
        <v>-21.443541047914501</v>
      </c>
      <c r="J1038">
        <v>-2.58444145151587</v>
      </c>
      <c r="K1038">
        <v>384.87443109062002</v>
      </c>
      <c r="L1038">
        <v>437.39782890448203</v>
      </c>
      <c r="M1038">
        <v>38.737464984805001</v>
      </c>
      <c r="N1038">
        <v>3.2187789304547798</v>
      </c>
      <c r="O1038">
        <v>61.758118701007803</v>
      </c>
      <c r="P1038">
        <v>2.0571428571428401</v>
      </c>
      <c r="Q1038">
        <v>-0.19152184744744</v>
      </c>
    </row>
    <row r="1039" spans="1:17" hidden="1" x14ac:dyDescent="0.3">
      <c r="A1039" t="s">
        <v>2234</v>
      </c>
      <c r="B1039" t="s">
        <v>2235</v>
      </c>
      <c r="C1039" t="s">
        <v>3119</v>
      </c>
      <c r="D1039" t="s">
        <v>69</v>
      </c>
      <c r="E1039">
        <v>2428.3098353800001</v>
      </c>
      <c r="F1039">
        <v>279.73</v>
      </c>
      <c r="G1039">
        <v>15.9808187722968</v>
      </c>
      <c r="H1039">
        <v>21.261170058236399</v>
      </c>
      <c r="I1039">
        <v>25.353484500712501</v>
      </c>
      <c r="J1039">
        <v>1.9253091377464999</v>
      </c>
      <c r="K1039">
        <v>255.178875181226</v>
      </c>
      <c r="L1039">
        <v>237.24138811332199</v>
      </c>
      <c r="M1039">
        <v>59.145219086309403</v>
      </c>
      <c r="N1039">
        <v>2.7630310050848599</v>
      </c>
      <c r="O1039">
        <v>10.803274586208101</v>
      </c>
      <c r="P1039">
        <v>44.937823834196898</v>
      </c>
      <c r="Q1039">
        <v>-1.2399802832418001E-2</v>
      </c>
    </row>
    <row r="1040" spans="1:17" hidden="1" x14ac:dyDescent="0.3">
      <c r="A1040" t="s">
        <v>2236</v>
      </c>
      <c r="B1040" t="s">
        <v>2237</v>
      </c>
      <c r="C1040" t="s">
        <v>3119</v>
      </c>
      <c r="D1040" t="s">
        <v>2238</v>
      </c>
      <c r="E1040">
        <v>2419.0194544699998</v>
      </c>
      <c r="F1040">
        <v>1453.7</v>
      </c>
      <c r="G1040">
        <v>11.2061811233844</v>
      </c>
      <c r="H1040">
        <v>-3.8300595145198901</v>
      </c>
      <c r="I1040">
        <v>17.933800689829798</v>
      </c>
      <c r="J1040">
        <v>2.5082506751018898</v>
      </c>
      <c r="K1040">
        <v>1458.28270224108</v>
      </c>
      <c r="M1040">
        <v>30.364334805503798</v>
      </c>
      <c r="O1040">
        <v>24.853821283621102</v>
      </c>
      <c r="P1040">
        <v>30.946268522271701</v>
      </c>
    </row>
    <row r="1041" spans="1:17" hidden="1" x14ac:dyDescent="0.3">
      <c r="A1041" t="s">
        <v>2239</v>
      </c>
      <c r="B1041" t="s">
        <v>2240</v>
      </c>
      <c r="C1041" t="s">
        <v>3119</v>
      </c>
      <c r="D1041" t="s">
        <v>48</v>
      </c>
      <c r="E1041">
        <v>2416.3653704049998</v>
      </c>
      <c r="F1041">
        <v>609.54999999999995</v>
      </c>
      <c r="G1041">
        <v>-31.4855639961335</v>
      </c>
      <c r="H1041">
        <v>8.5355189906727098</v>
      </c>
      <c r="I1041">
        <v>-12.882648470385501</v>
      </c>
      <c r="J1041">
        <v>9.1027364744266404</v>
      </c>
      <c r="K1041">
        <v>638.57437795546696</v>
      </c>
      <c r="L1041">
        <v>672.46243222195505</v>
      </c>
      <c r="M1041">
        <v>43.169320508433103</v>
      </c>
      <c r="N1041">
        <v>4.4102740182550599</v>
      </c>
      <c r="O1041">
        <v>31.867771306701599</v>
      </c>
      <c r="P1041">
        <v>7.8086310576582996</v>
      </c>
      <c r="Q1041">
        <v>2.4175248766350002E-3</v>
      </c>
    </row>
    <row r="1042" spans="1:17" hidden="1" x14ac:dyDescent="0.3">
      <c r="A1042" t="s">
        <v>2241</v>
      </c>
      <c r="B1042" t="s">
        <v>2242</v>
      </c>
      <c r="C1042" t="s">
        <v>3119</v>
      </c>
      <c r="D1042" t="s">
        <v>2243</v>
      </c>
      <c r="E1042">
        <v>2413.3561037499999</v>
      </c>
      <c r="F1042">
        <v>4916</v>
      </c>
      <c r="G1042">
        <v>38.0085072104566</v>
      </c>
      <c r="H1042">
        <v>-10.3246317185158</v>
      </c>
      <c r="I1042">
        <v>20.219517062283099</v>
      </c>
      <c r="J1042">
        <v>-1.76075796371883</v>
      </c>
      <c r="K1042">
        <v>5239.6691863589404</v>
      </c>
      <c r="L1042">
        <v>4632.3774253575602</v>
      </c>
      <c r="M1042">
        <v>37.437669796549201</v>
      </c>
      <c r="N1042">
        <v>0.67080209104844302</v>
      </c>
      <c r="O1042">
        <v>31.061838893409199</v>
      </c>
      <c r="P1042">
        <v>68.934707903779994</v>
      </c>
      <c r="Q1042">
        <v>0.14642017341649999</v>
      </c>
    </row>
    <row r="1043" spans="1:17" hidden="1" x14ac:dyDescent="0.3">
      <c r="A1043" t="s">
        <v>2244</v>
      </c>
      <c r="B1043" t="s">
        <v>2245</v>
      </c>
      <c r="C1043" t="s">
        <v>3119</v>
      </c>
      <c r="D1043" t="s">
        <v>40</v>
      </c>
      <c r="E1043">
        <v>2410.3492500000002</v>
      </c>
      <c r="F1043">
        <v>71.790000000000006</v>
      </c>
      <c r="G1043">
        <v>40.169703379000403</v>
      </c>
      <c r="H1043">
        <v>65.355299120452202</v>
      </c>
      <c r="I1043">
        <v>47.652583123511903</v>
      </c>
      <c r="J1043">
        <v>11.067114024040899</v>
      </c>
      <c r="K1043">
        <v>48.123479382461397</v>
      </c>
      <c r="L1043">
        <v>45.905255589961101</v>
      </c>
      <c r="M1043">
        <v>93.983677106492607</v>
      </c>
      <c r="N1043">
        <v>4.0828975091796904</v>
      </c>
      <c r="O1043">
        <v>10.586432650787</v>
      </c>
      <c r="P1043">
        <v>98.314917127071794</v>
      </c>
      <c r="Q1043">
        <v>0.136074454469512</v>
      </c>
    </row>
    <row r="1044" spans="1:17" hidden="1" x14ac:dyDescent="0.3">
      <c r="A1044" t="s">
        <v>2246</v>
      </c>
      <c r="B1044" t="s">
        <v>2247</v>
      </c>
      <c r="C1044" t="s">
        <v>3119</v>
      </c>
      <c r="D1044" t="s">
        <v>270</v>
      </c>
      <c r="E1044">
        <v>2397.36</v>
      </c>
      <c r="F1044">
        <v>485.2</v>
      </c>
      <c r="G1044">
        <v>-5.2823006705081497</v>
      </c>
      <c r="H1044">
        <v>9.4173642191655897</v>
      </c>
      <c r="I1044">
        <v>-0.112097999328523</v>
      </c>
      <c r="J1044">
        <v>0.18265089842548199</v>
      </c>
      <c r="K1044">
        <v>471.34823633100302</v>
      </c>
      <c r="L1044">
        <v>452.70888083965502</v>
      </c>
      <c r="M1044">
        <v>48.999044950215797</v>
      </c>
      <c r="N1044">
        <v>0.74789598584011197</v>
      </c>
      <c r="O1044">
        <v>9.2126957955482194</v>
      </c>
      <c r="P1044">
        <v>27.1655091075874</v>
      </c>
      <c r="Q1044">
        <v>3.1206857500035001E-2</v>
      </c>
    </row>
    <row r="1045" spans="1:17" hidden="1" x14ac:dyDescent="0.3">
      <c r="A1045" t="s">
        <v>2248</v>
      </c>
      <c r="B1045" t="s">
        <v>2249</v>
      </c>
      <c r="C1045" t="s">
        <v>3119</v>
      </c>
      <c r="D1045" t="s">
        <v>134</v>
      </c>
      <c r="E1045">
        <v>2395.6176501509999</v>
      </c>
      <c r="F1045">
        <v>129.03</v>
      </c>
      <c r="G1045">
        <v>-38.243585117135702</v>
      </c>
      <c r="H1045">
        <v>-7.8360683923601604</v>
      </c>
      <c r="I1045">
        <v>-25.848992532166299</v>
      </c>
      <c r="J1045">
        <v>-2.06461824823415</v>
      </c>
      <c r="M1045">
        <v>27.2733051558527</v>
      </c>
      <c r="O1045">
        <v>47.252576920096097</v>
      </c>
      <c r="P1045">
        <v>0.68669527896996196</v>
      </c>
    </row>
    <row r="1046" spans="1:17" hidden="1" x14ac:dyDescent="0.3">
      <c r="A1046" t="s">
        <v>2250</v>
      </c>
      <c r="B1046" t="s">
        <v>2251</v>
      </c>
      <c r="C1046" t="s">
        <v>3119</v>
      </c>
      <c r="D1046" t="s">
        <v>943</v>
      </c>
      <c r="E1046">
        <v>2386.8858663000001</v>
      </c>
      <c r="F1046">
        <v>362.2</v>
      </c>
      <c r="G1046">
        <v>-3.87532985341669</v>
      </c>
      <c r="H1046">
        <v>1.6353665201318</v>
      </c>
      <c r="I1046">
        <v>6.3139804464857097</v>
      </c>
      <c r="J1046">
        <v>-3.4019367415028499E-2</v>
      </c>
      <c r="K1046">
        <v>387.22038519951701</v>
      </c>
      <c r="M1046">
        <v>30.0778324333697</v>
      </c>
      <c r="N1046">
        <v>0.68597016844353198</v>
      </c>
      <c r="O1046">
        <v>31.1154058531198</v>
      </c>
      <c r="P1046">
        <v>28.348688873139601</v>
      </c>
    </row>
    <row r="1047" spans="1:17" x14ac:dyDescent="0.3">
      <c r="A1047" t="s">
        <v>2252</v>
      </c>
      <c r="B1047" t="s">
        <v>2253</v>
      </c>
      <c r="C1047" t="s">
        <v>3106</v>
      </c>
      <c r="D1047" t="s">
        <v>367</v>
      </c>
      <c r="E1047">
        <v>2379.4214870800001</v>
      </c>
      <c r="F1047">
        <v>1721.3</v>
      </c>
      <c r="G1047">
        <v>-31.766496097991599</v>
      </c>
      <c r="H1047">
        <v>-0.675717824400901</v>
      </c>
      <c r="I1047">
        <v>-8.8530560057554801</v>
      </c>
      <c r="J1047">
        <v>1.23786299703181</v>
      </c>
      <c r="K1047">
        <v>1885.6247445577001</v>
      </c>
      <c r="L1047">
        <v>1937.6590835918601</v>
      </c>
      <c r="M1047">
        <v>35.541623032147498</v>
      </c>
      <c r="N1047">
        <v>1.4859961538048601</v>
      </c>
      <c r="O1047">
        <v>48.721896241213003</v>
      </c>
      <c r="P1047">
        <v>12.4297844546048</v>
      </c>
      <c r="Q1047">
        <v>-6.8927473930592995E-2</v>
      </c>
    </row>
    <row r="1048" spans="1:17" hidden="1" x14ac:dyDescent="0.3">
      <c r="A1048" t="s">
        <v>2254</v>
      </c>
      <c r="B1048" t="s">
        <v>2255</v>
      </c>
      <c r="C1048" t="s">
        <v>3119</v>
      </c>
      <c r="D1048" t="s">
        <v>151</v>
      </c>
      <c r="E1048">
        <v>2376.1161616519998</v>
      </c>
      <c r="F1048">
        <v>248.74</v>
      </c>
      <c r="G1048">
        <v>-40.362734202194297</v>
      </c>
      <c r="H1048">
        <v>-12.4746718313397</v>
      </c>
      <c r="I1048">
        <v>-32.948619641400803</v>
      </c>
      <c r="J1048">
        <v>4.0472004515097098</v>
      </c>
      <c r="K1048">
        <v>282.20104130007797</v>
      </c>
      <c r="L1048">
        <v>319.91680663530599</v>
      </c>
      <c r="M1048">
        <v>46.318574434644702</v>
      </c>
      <c r="N1048">
        <v>0.60210973631907505</v>
      </c>
      <c r="O1048">
        <v>94.259065691082995</v>
      </c>
      <c r="P1048">
        <v>24.0907957096532</v>
      </c>
      <c r="Q1048">
        <v>8.9127276566085004E-2</v>
      </c>
    </row>
    <row r="1049" spans="1:17" x14ac:dyDescent="0.3">
      <c r="A1049" t="s">
        <v>2256</v>
      </c>
      <c r="B1049" t="s">
        <v>2257</v>
      </c>
      <c r="C1049" t="s">
        <v>3116</v>
      </c>
      <c r="D1049" t="s">
        <v>568</v>
      </c>
      <c r="E1049">
        <v>2356.12597233</v>
      </c>
      <c r="F1049">
        <v>159.9</v>
      </c>
      <c r="G1049">
        <v>-61.652541700704397</v>
      </c>
      <c r="H1049">
        <v>-1.74708812664474</v>
      </c>
      <c r="I1049">
        <v>-18.748376012773001</v>
      </c>
      <c r="J1049">
        <v>-2.44960190974873</v>
      </c>
      <c r="K1049">
        <v>170.517187495146</v>
      </c>
      <c r="L1049">
        <v>194.23524508668399</v>
      </c>
      <c r="M1049">
        <v>29.818912654778298</v>
      </c>
      <c r="N1049">
        <v>0.53943121199064903</v>
      </c>
      <c r="O1049">
        <v>95.121951219512198</v>
      </c>
      <c r="P1049">
        <v>11.1033907726514</v>
      </c>
    </row>
    <row r="1050" spans="1:17" hidden="1" x14ac:dyDescent="0.3">
      <c r="A1050" t="s">
        <v>2258</v>
      </c>
      <c r="B1050" t="s">
        <v>2259</v>
      </c>
      <c r="C1050" t="s">
        <v>3119</v>
      </c>
      <c r="D1050" t="s">
        <v>270</v>
      </c>
      <c r="E1050">
        <v>2346.5572248970002</v>
      </c>
      <c r="F1050">
        <v>92.27</v>
      </c>
      <c r="G1050">
        <v>11.3221904148623</v>
      </c>
      <c r="H1050">
        <v>-7.0102319123629799</v>
      </c>
      <c r="I1050">
        <v>9.3632180329824806</v>
      </c>
      <c r="J1050">
        <v>0.584688988753299</v>
      </c>
      <c r="K1050">
        <v>99.408295904136196</v>
      </c>
      <c r="L1050">
        <v>92.767784967078995</v>
      </c>
      <c r="M1050">
        <v>29.689542949544101</v>
      </c>
      <c r="N1050">
        <v>0.48833883976453102</v>
      </c>
      <c r="O1050">
        <v>25.6638127235287</v>
      </c>
      <c r="P1050">
        <v>29.2296918767506</v>
      </c>
      <c r="Q1050">
        <v>-3.1438045186732003E-2</v>
      </c>
    </row>
    <row r="1051" spans="1:17" hidden="1" x14ac:dyDescent="0.3">
      <c r="A1051" t="s">
        <v>2260</v>
      </c>
      <c r="B1051" t="s">
        <v>2261</v>
      </c>
      <c r="C1051" t="s">
        <v>3119</v>
      </c>
      <c r="D1051" t="s">
        <v>247</v>
      </c>
      <c r="E1051">
        <v>2346.1695</v>
      </c>
      <c r="F1051">
        <v>4992.6000000000004</v>
      </c>
      <c r="G1051">
        <v>56.810732019545597</v>
      </c>
      <c r="H1051">
        <v>-3.3173581406064399</v>
      </c>
      <c r="I1051">
        <v>54.227752656423803</v>
      </c>
      <c r="J1051">
        <v>5.45823942614392</v>
      </c>
      <c r="K1051">
        <v>4857.0556238550598</v>
      </c>
      <c r="L1051">
        <v>3902.1017161728901</v>
      </c>
      <c r="M1051">
        <v>41.987210562261502</v>
      </c>
      <c r="N1051">
        <v>0.54506798762224895</v>
      </c>
      <c r="O1051">
        <v>14.948123222369</v>
      </c>
      <c r="P1051">
        <v>97.445226607608902</v>
      </c>
      <c r="Q1051">
        <v>0.19146519450883601</v>
      </c>
    </row>
    <row r="1052" spans="1:17" hidden="1" x14ac:dyDescent="0.3">
      <c r="A1052" t="s">
        <v>2262</v>
      </c>
      <c r="B1052" t="s">
        <v>2263</v>
      </c>
      <c r="C1052" t="s">
        <v>3119</v>
      </c>
      <c r="D1052" t="s">
        <v>105</v>
      </c>
      <c r="E1052">
        <v>2344.5481686399999</v>
      </c>
      <c r="F1052">
        <v>411.2</v>
      </c>
      <c r="G1052">
        <v>-28.401621418839099</v>
      </c>
      <c r="H1052">
        <v>-7.03200791705948</v>
      </c>
      <c r="I1052">
        <v>-17.0295106633017</v>
      </c>
      <c r="J1052">
        <v>-2.7926136557543502</v>
      </c>
      <c r="K1052">
        <v>479.50885425901902</v>
      </c>
      <c r="M1052">
        <v>17.863935207280601</v>
      </c>
      <c r="N1052">
        <v>0.66884916436894304</v>
      </c>
      <c r="O1052">
        <v>52.602140077820998</v>
      </c>
      <c r="P1052">
        <v>0.53789731051343503</v>
      </c>
    </row>
    <row r="1053" spans="1:17" hidden="1" x14ac:dyDescent="0.3">
      <c r="A1053" t="s">
        <v>2264</v>
      </c>
      <c r="B1053" t="s">
        <v>2265</v>
      </c>
      <c r="C1053" t="s">
        <v>3119</v>
      </c>
      <c r="D1053" t="s">
        <v>223</v>
      </c>
      <c r="E1053">
        <v>2342.90021475</v>
      </c>
      <c r="F1053">
        <v>811.55</v>
      </c>
      <c r="G1053">
        <v>-19.552112659272701</v>
      </c>
      <c r="H1053">
        <v>-20.1490753123236</v>
      </c>
      <c r="I1053">
        <v>0.70906007935140902</v>
      </c>
      <c r="J1053">
        <v>-5.5936371842093999</v>
      </c>
      <c r="K1053">
        <v>1030.4662122910499</v>
      </c>
      <c r="L1053">
        <v>952.18230666135503</v>
      </c>
      <c r="M1053">
        <v>20.473128645926099</v>
      </c>
      <c r="N1053">
        <v>0.72747523520866497</v>
      </c>
      <c r="O1053">
        <v>68.781960446059998</v>
      </c>
      <c r="P1053">
        <v>22.720399213669999</v>
      </c>
      <c r="Q1053">
        <v>-3.3286074409180001E-2</v>
      </c>
    </row>
    <row r="1054" spans="1:17" hidden="1" x14ac:dyDescent="0.3">
      <c r="A1054" t="s">
        <v>2266</v>
      </c>
      <c r="B1054" t="s">
        <v>2267</v>
      </c>
      <c r="C1054" t="s">
        <v>3119</v>
      </c>
      <c r="D1054" t="s">
        <v>120</v>
      </c>
      <c r="E1054">
        <v>2341.3229822919998</v>
      </c>
      <c r="F1054">
        <v>196.42</v>
      </c>
      <c r="G1054">
        <v>-23.158236549229901</v>
      </c>
      <c r="H1054">
        <v>-3.6445302931665098</v>
      </c>
      <c r="I1054">
        <v>2.4147972991702802</v>
      </c>
      <c r="J1054">
        <v>-8.3201676659257096E-2</v>
      </c>
      <c r="K1054">
        <v>202.36338992967401</v>
      </c>
      <c r="L1054">
        <v>197.64044274166599</v>
      </c>
      <c r="M1054">
        <v>37.254830758264298</v>
      </c>
      <c r="N1054">
        <v>1.06801049197191</v>
      </c>
      <c r="O1054">
        <v>47.515527950310499</v>
      </c>
      <c r="P1054">
        <v>31.1214953271027</v>
      </c>
      <c r="Q1054">
        <v>4.4199450982702997E-2</v>
      </c>
    </row>
    <row r="1055" spans="1:17" hidden="1" x14ac:dyDescent="0.3">
      <c r="A1055" t="s">
        <v>2268</v>
      </c>
      <c r="B1055" t="s">
        <v>2269</v>
      </c>
      <c r="C1055" t="s">
        <v>3119</v>
      </c>
      <c r="D1055" t="s">
        <v>114</v>
      </c>
      <c r="E1055">
        <v>2335.3965618299999</v>
      </c>
      <c r="F1055">
        <v>180.59</v>
      </c>
      <c r="G1055">
        <v>-3.5899830642577499</v>
      </c>
      <c r="H1055">
        <v>-4.2196483068427897</v>
      </c>
      <c r="I1055">
        <v>25.349339107254199</v>
      </c>
      <c r="J1055">
        <v>2.2428364919830899</v>
      </c>
      <c r="K1055">
        <v>184.71418594164399</v>
      </c>
      <c r="L1055">
        <v>168.29940468404399</v>
      </c>
      <c r="M1055">
        <v>41.053541370858397</v>
      </c>
      <c r="N1055">
        <v>0.39008955663059303</v>
      </c>
      <c r="O1055">
        <v>18.500470679439601</v>
      </c>
      <c r="P1055">
        <v>57.0347826086956</v>
      </c>
    </row>
    <row r="1056" spans="1:17" hidden="1" x14ac:dyDescent="0.3">
      <c r="A1056" t="s">
        <v>2270</v>
      </c>
      <c r="B1056" t="s">
        <v>2271</v>
      </c>
      <c r="C1056" t="s">
        <v>3119</v>
      </c>
      <c r="D1056" t="s">
        <v>137</v>
      </c>
      <c r="E1056">
        <v>2333.7293041200001</v>
      </c>
      <c r="F1056">
        <v>22694</v>
      </c>
      <c r="G1056">
        <v>583.06433698971296</v>
      </c>
      <c r="H1056">
        <v>22.212962741706399</v>
      </c>
      <c r="I1056">
        <v>321.17864594792297</v>
      </c>
      <c r="J1056">
        <v>2.1813933025747101</v>
      </c>
      <c r="K1056">
        <v>20331.523938097798</v>
      </c>
      <c r="L1056">
        <v>12993.274649757401</v>
      </c>
      <c r="M1056">
        <v>56.966022734374199</v>
      </c>
      <c r="N1056">
        <v>0.74769830103138002</v>
      </c>
      <c r="O1056">
        <v>22.3891777562351</v>
      </c>
      <c r="P1056">
        <v>710.5</v>
      </c>
      <c r="Q1056">
        <v>0.16422948485848499</v>
      </c>
    </row>
    <row r="1057" spans="1:17" hidden="1" x14ac:dyDescent="0.3">
      <c r="A1057" t="s">
        <v>2272</v>
      </c>
      <c r="B1057" t="s">
        <v>2273</v>
      </c>
      <c r="C1057" t="s">
        <v>3119</v>
      </c>
      <c r="D1057" t="s">
        <v>91</v>
      </c>
      <c r="E1057">
        <v>2324.4270000000001</v>
      </c>
      <c r="F1057">
        <v>867</v>
      </c>
      <c r="G1057">
        <v>157.392558450358</v>
      </c>
      <c r="H1057">
        <v>-13.1830405417523</v>
      </c>
      <c r="I1057">
        <v>-42.756548689769097</v>
      </c>
      <c r="J1057">
        <v>-3.1804336136012901</v>
      </c>
      <c r="K1057">
        <v>1004.44121509431</v>
      </c>
      <c r="L1057">
        <v>961.92191973623403</v>
      </c>
      <c r="M1057">
        <v>15.337819691121799</v>
      </c>
      <c r="N1057">
        <v>0.33852520886608101</v>
      </c>
      <c r="O1057">
        <v>83.160322952710501</v>
      </c>
      <c r="P1057">
        <v>169.925280199252</v>
      </c>
      <c r="Q1057">
        <v>0.210617014662901</v>
      </c>
    </row>
    <row r="1058" spans="1:17" hidden="1" x14ac:dyDescent="0.3">
      <c r="A1058" t="s">
        <v>2274</v>
      </c>
      <c r="B1058" t="s">
        <v>2275</v>
      </c>
      <c r="C1058" t="s">
        <v>3119</v>
      </c>
      <c r="D1058" t="s">
        <v>211</v>
      </c>
      <c r="E1058">
        <v>2318.4520356799999</v>
      </c>
      <c r="F1058">
        <v>736.6</v>
      </c>
      <c r="G1058">
        <v>24.077522729050301</v>
      </c>
      <c r="H1058">
        <v>10.4001326385324</v>
      </c>
      <c r="I1058">
        <v>39.219166215754697</v>
      </c>
      <c r="J1058">
        <v>10.113346803676899</v>
      </c>
      <c r="K1058">
        <v>694.56952374956597</v>
      </c>
      <c r="L1058">
        <v>602.86513415361105</v>
      </c>
      <c r="M1058">
        <v>53.034036396127199</v>
      </c>
      <c r="N1058">
        <v>0.95815217514590101</v>
      </c>
      <c r="O1058">
        <v>10.915014933478099</v>
      </c>
      <c r="P1058">
        <v>83.233830845771095</v>
      </c>
      <c r="Q1058">
        <v>4.4014393002968999E-2</v>
      </c>
    </row>
    <row r="1059" spans="1:17" hidden="1" x14ac:dyDescent="0.3">
      <c r="A1059" t="s">
        <v>2276</v>
      </c>
      <c r="B1059" t="s">
        <v>2277</v>
      </c>
      <c r="C1059" t="s">
        <v>3119</v>
      </c>
      <c r="D1059" t="s">
        <v>416</v>
      </c>
      <c r="E1059">
        <v>2318.1839534999999</v>
      </c>
      <c r="F1059">
        <v>1005</v>
      </c>
      <c r="G1059">
        <v>-40.989681328004998</v>
      </c>
      <c r="H1059">
        <v>-4.6427740287579597</v>
      </c>
      <c r="I1059">
        <v>-21.525611429401099</v>
      </c>
      <c r="J1059">
        <v>0.78668166196961498</v>
      </c>
      <c r="K1059">
        <v>1077.10859415442</v>
      </c>
      <c r="L1059">
        <v>1159.16966024056</v>
      </c>
      <c r="M1059">
        <v>32.027624849270801</v>
      </c>
      <c r="N1059">
        <v>0.71176440630887094</v>
      </c>
      <c r="O1059">
        <v>43.283582089552198</v>
      </c>
      <c r="P1059">
        <v>0.49999999999998901</v>
      </c>
      <c r="Q1059">
        <v>-3.5685289700766003E-2</v>
      </c>
    </row>
    <row r="1060" spans="1:17" hidden="1" x14ac:dyDescent="0.3">
      <c r="A1060" t="s">
        <v>2278</v>
      </c>
      <c r="B1060" t="s">
        <v>2279</v>
      </c>
      <c r="C1060" t="s">
        <v>3119</v>
      </c>
      <c r="D1060" t="s">
        <v>181</v>
      </c>
      <c r="E1060">
        <v>2316.25930053</v>
      </c>
      <c r="F1060">
        <v>1600.55</v>
      </c>
      <c r="G1060">
        <v>-12.780329611813301</v>
      </c>
      <c r="H1060">
        <v>-3.3866267667171601</v>
      </c>
      <c r="I1060">
        <v>-33.505481225786902</v>
      </c>
      <c r="J1060">
        <v>1.72477394218042</v>
      </c>
      <c r="K1060">
        <v>1802.9722992597001</v>
      </c>
      <c r="L1060">
        <v>1834.7185957075999</v>
      </c>
      <c r="M1060">
        <v>29.862114919992099</v>
      </c>
      <c r="N1060">
        <v>0.877806299148433</v>
      </c>
      <c r="O1060">
        <v>54.946737059135899</v>
      </c>
      <c r="P1060">
        <v>29.719982169631599</v>
      </c>
      <c r="Q1060">
        <v>9.2270439983255001E-2</v>
      </c>
    </row>
    <row r="1061" spans="1:17" hidden="1" x14ac:dyDescent="0.3">
      <c r="A1061" t="s">
        <v>2280</v>
      </c>
      <c r="B1061" t="s">
        <v>2281</v>
      </c>
      <c r="C1061" t="s">
        <v>3119</v>
      </c>
      <c r="D1061" t="s">
        <v>216</v>
      </c>
      <c r="E1061">
        <v>2316.18853494</v>
      </c>
      <c r="F1061">
        <v>380.1</v>
      </c>
      <c r="G1061">
        <v>53.089673070872003</v>
      </c>
      <c r="H1061">
        <v>5.0122112373840002</v>
      </c>
      <c r="I1061">
        <v>-4.3682976634187902</v>
      </c>
      <c r="J1061">
        <v>2.2841938660068202</v>
      </c>
      <c r="K1061">
        <v>386.476526678212</v>
      </c>
      <c r="L1061">
        <v>377.844580546526</v>
      </c>
      <c r="M1061">
        <v>54.3019918339401</v>
      </c>
      <c r="N1061">
        <v>1.07066798966745</v>
      </c>
      <c r="O1061">
        <v>43.107077084977597</v>
      </c>
      <c r="P1061">
        <v>77.616822429906506</v>
      </c>
      <c r="Q1061">
        <v>8.4307036567053004E-2</v>
      </c>
    </row>
    <row r="1062" spans="1:17" hidden="1" x14ac:dyDescent="0.3">
      <c r="A1062" t="s">
        <v>2282</v>
      </c>
      <c r="B1062" t="s">
        <v>2283</v>
      </c>
      <c r="C1062" t="s">
        <v>3119</v>
      </c>
      <c r="D1062" t="s">
        <v>247</v>
      </c>
      <c r="E1062">
        <v>2313.9794136149999</v>
      </c>
      <c r="F1062">
        <v>215.73</v>
      </c>
      <c r="G1062">
        <v>-50.645063263490002</v>
      </c>
      <c r="H1062">
        <v>-11.9874600049154</v>
      </c>
      <c r="I1062">
        <v>-23.71391447873</v>
      </c>
      <c r="J1062">
        <v>1.8587664020539401</v>
      </c>
      <c r="K1062">
        <v>246.91140440084499</v>
      </c>
      <c r="L1062">
        <v>261.165902668277</v>
      </c>
      <c r="M1062">
        <v>35.751546360052998</v>
      </c>
      <c r="N1062">
        <v>1.17906886314346</v>
      </c>
      <c r="O1062">
        <v>57.372641728086002</v>
      </c>
      <c r="P1062">
        <v>5.7240872335211801</v>
      </c>
      <c r="Q1062">
        <v>3.4656015395344998E-2</v>
      </c>
    </row>
    <row r="1063" spans="1:17" hidden="1" x14ac:dyDescent="0.3">
      <c r="A1063" t="s">
        <v>2284</v>
      </c>
      <c r="B1063" t="s">
        <v>2285</v>
      </c>
      <c r="C1063" t="s">
        <v>3119</v>
      </c>
      <c r="D1063" t="s">
        <v>129</v>
      </c>
      <c r="E1063">
        <v>2311.9758837999998</v>
      </c>
      <c r="F1063">
        <v>3141</v>
      </c>
      <c r="G1063">
        <v>256.03442463010498</v>
      </c>
      <c r="H1063">
        <v>3.0996934564451601</v>
      </c>
      <c r="I1063">
        <v>74.868033213295902</v>
      </c>
      <c r="J1063">
        <v>1.73940826582569</v>
      </c>
      <c r="K1063">
        <v>3367.3999110052901</v>
      </c>
      <c r="L1063">
        <v>2357.1968009154998</v>
      </c>
      <c r="M1063">
        <v>29.858455563380101</v>
      </c>
      <c r="N1063">
        <v>0.64635435714563505</v>
      </c>
      <c r="O1063">
        <v>55.319961795606403</v>
      </c>
      <c r="P1063">
        <v>341.58582876423401</v>
      </c>
      <c r="Q1063">
        <v>0.24459041678711499</v>
      </c>
    </row>
    <row r="1064" spans="1:17" hidden="1" x14ac:dyDescent="0.3">
      <c r="A1064" t="s">
        <v>2286</v>
      </c>
      <c r="B1064" t="s">
        <v>2287</v>
      </c>
      <c r="C1064" t="s">
        <v>3119</v>
      </c>
      <c r="D1064" t="s">
        <v>652</v>
      </c>
      <c r="E1064">
        <v>2297.2897925500001</v>
      </c>
      <c r="F1064">
        <v>1951.3</v>
      </c>
      <c r="G1064">
        <v>-36.835213486723099</v>
      </c>
      <c r="H1064">
        <v>-3.4686019383193898</v>
      </c>
      <c r="I1064">
        <v>-16.3624141060969</v>
      </c>
      <c r="J1064">
        <v>1.6426258751757801</v>
      </c>
      <c r="K1064">
        <v>2148.8036202960302</v>
      </c>
      <c r="L1064">
        <v>2310.6109347196402</v>
      </c>
      <c r="M1064">
        <v>37.515578190360699</v>
      </c>
      <c r="N1064">
        <v>0.43654617012461999</v>
      </c>
      <c r="O1064">
        <v>65.530671859785699</v>
      </c>
      <c r="P1064">
        <v>5.4813773717498</v>
      </c>
      <c r="Q1064">
        <v>7.0911013200015999E-2</v>
      </c>
    </row>
    <row r="1065" spans="1:17" hidden="1" x14ac:dyDescent="0.3">
      <c r="A1065" t="s">
        <v>2288</v>
      </c>
      <c r="B1065" t="s">
        <v>2289</v>
      </c>
      <c r="C1065" t="s">
        <v>3119</v>
      </c>
      <c r="D1065" t="s">
        <v>1583</v>
      </c>
      <c r="E1065">
        <v>2295.6028650449998</v>
      </c>
      <c r="F1065">
        <v>307.64999999999998</v>
      </c>
      <c r="G1065">
        <v>-38.252740428844298</v>
      </c>
      <c r="H1065">
        <v>-5.0781020230684204</v>
      </c>
      <c r="I1065">
        <v>-26.731018035602901</v>
      </c>
      <c r="J1065">
        <v>1.4857063050582899E-2</v>
      </c>
      <c r="K1065">
        <v>352.74776509034899</v>
      </c>
      <c r="M1065">
        <v>28.439448750896201</v>
      </c>
      <c r="O1065">
        <v>40.143019665203902</v>
      </c>
      <c r="P1065">
        <v>0.539215686274507</v>
      </c>
    </row>
    <row r="1066" spans="1:17" hidden="1" x14ac:dyDescent="0.3">
      <c r="A1066" t="s">
        <v>2290</v>
      </c>
      <c r="B1066" t="s">
        <v>2291</v>
      </c>
      <c r="C1066" t="s">
        <v>3119</v>
      </c>
      <c r="D1066" t="s">
        <v>134</v>
      </c>
      <c r="E1066">
        <v>2294.4960182189998</v>
      </c>
      <c r="F1066">
        <v>9.07</v>
      </c>
      <c r="G1066">
        <v>92.902492129295098</v>
      </c>
      <c r="H1066">
        <v>-11.7700854133337</v>
      </c>
      <c r="I1066">
        <v>-16.010667794056999</v>
      </c>
      <c r="J1066">
        <v>0.44712111372545899</v>
      </c>
      <c r="K1066">
        <v>10.171456155909199</v>
      </c>
      <c r="L1066">
        <v>9.8695342952775302</v>
      </c>
      <c r="M1066">
        <v>23.4810682498312</v>
      </c>
      <c r="N1066">
        <v>0.430143850291896</v>
      </c>
      <c r="O1066">
        <v>118.302094818081</v>
      </c>
      <c r="P1066">
        <v>110.930232558139</v>
      </c>
      <c r="Q1066">
        <v>0.117652774040741</v>
      </c>
    </row>
    <row r="1067" spans="1:17" x14ac:dyDescent="0.3">
      <c r="A1067" t="s">
        <v>2292</v>
      </c>
      <c r="B1067" t="s">
        <v>2293</v>
      </c>
      <c r="C1067" t="s">
        <v>3112</v>
      </c>
      <c r="D1067" t="s">
        <v>1301</v>
      </c>
      <c r="E1067">
        <v>2278.5267646799998</v>
      </c>
      <c r="F1067">
        <v>272.39999999999998</v>
      </c>
      <c r="G1067">
        <v>-66.128512462366999</v>
      </c>
      <c r="H1067">
        <v>-12.4712631820355</v>
      </c>
      <c r="I1067">
        <v>-30.9418296592386</v>
      </c>
      <c r="J1067">
        <v>2.8327594616710599</v>
      </c>
      <c r="K1067">
        <v>304.52981527591498</v>
      </c>
      <c r="L1067">
        <v>362.25402500673999</v>
      </c>
      <c r="M1067">
        <v>45.452813243140398</v>
      </c>
      <c r="N1067">
        <v>0.89871716415555702</v>
      </c>
      <c r="O1067">
        <v>94.210686347094693</v>
      </c>
      <c r="P1067">
        <v>9.2440344896731403</v>
      </c>
      <c r="Q1067">
        <v>-4.6327255391684002E-2</v>
      </c>
    </row>
    <row r="1068" spans="1:17" hidden="1" x14ac:dyDescent="0.3">
      <c r="A1068" t="s">
        <v>2294</v>
      </c>
      <c r="B1068" t="s">
        <v>2295</v>
      </c>
      <c r="C1068" t="s">
        <v>3119</v>
      </c>
      <c r="D1068" t="s">
        <v>568</v>
      </c>
      <c r="E1068">
        <v>2277.8721794399999</v>
      </c>
      <c r="F1068">
        <v>1593.3</v>
      </c>
      <c r="G1068">
        <v>160.52121062010599</v>
      </c>
      <c r="H1068">
        <v>1.2273142122123699</v>
      </c>
      <c r="I1068">
        <v>-2.4205581550400499</v>
      </c>
      <c r="J1068">
        <v>4.9213517080484301</v>
      </c>
      <c r="K1068">
        <v>1783.7347823037901</v>
      </c>
      <c r="L1068">
        <v>1599.5346530479701</v>
      </c>
      <c r="M1068">
        <v>28.334957492391201</v>
      </c>
      <c r="N1068">
        <v>0.73460712247300197</v>
      </c>
      <c r="O1068">
        <v>40.927634469340298</v>
      </c>
      <c r="P1068">
        <v>179.52631578947299</v>
      </c>
      <c r="Q1068">
        <v>0.26022558487981701</v>
      </c>
    </row>
    <row r="1069" spans="1:17" hidden="1" x14ac:dyDescent="0.3">
      <c r="A1069" t="s">
        <v>2296</v>
      </c>
      <c r="B1069" t="s">
        <v>2297</v>
      </c>
      <c r="C1069" t="s">
        <v>3119</v>
      </c>
      <c r="D1069" t="s">
        <v>188</v>
      </c>
      <c r="E1069">
        <v>2273.3964000000001</v>
      </c>
      <c r="F1069">
        <v>202.62</v>
      </c>
      <c r="G1069">
        <v>20.796597831726199</v>
      </c>
      <c r="H1069">
        <v>7.2478049329148302</v>
      </c>
      <c r="I1069">
        <v>40.724134262223899</v>
      </c>
      <c r="J1069">
        <v>20.50403721867</v>
      </c>
      <c r="K1069">
        <v>185.732176581213</v>
      </c>
      <c r="L1069">
        <v>163.94844376416299</v>
      </c>
      <c r="M1069">
        <v>67.415377802627503</v>
      </c>
      <c r="N1069">
        <v>1.4646703722783601</v>
      </c>
      <c r="O1069">
        <v>7.3092488401934599</v>
      </c>
      <c r="P1069">
        <v>80.910714285714207</v>
      </c>
      <c r="Q1069">
        <v>3.4605409355949003E-2</v>
      </c>
    </row>
    <row r="1070" spans="1:17" hidden="1" x14ac:dyDescent="0.3">
      <c r="A1070" t="s">
        <v>2298</v>
      </c>
      <c r="B1070" t="s">
        <v>2299</v>
      </c>
      <c r="C1070" t="s">
        <v>3119</v>
      </c>
      <c r="D1070" t="s">
        <v>270</v>
      </c>
      <c r="E1070">
        <v>2266.4748843450002</v>
      </c>
      <c r="F1070">
        <v>412.65</v>
      </c>
      <c r="G1070">
        <v>73.427955773687202</v>
      </c>
      <c r="H1070">
        <v>-0.42618125547606001</v>
      </c>
      <c r="I1070">
        <v>92.996939434018202</v>
      </c>
      <c r="J1070">
        <v>6.1774883075072697</v>
      </c>
      <c r="K1070">
        <v>408.37082784159799</v>
      </c>
      <c r="M1070">
        <v>39.0478891535939</v>
      </c>
      <c r="N1070">
        <v>0.58057570201370801</v>
      </c>
      <c r="O1070">
        <v>17.4845510723373</v>
      </c>
      <c r="P1070">
        <v>147.466266866566</v>
      </c>
    </row>
    <row r="1071" spans="1:17" hidden="1" x14ac:dyDescent="0.3">
      <c r="A1071" t="s">
        <v>2300</v>
      </c>
      <c r="B1071" t="s">
        <v>2301</v>
      </c>
      <c r="C1071" t="s">
        <v>3119</v>
      </c>
      <c r="D1071" t="s">
        <v>114</v>
      </c>
      <c r="E1071">
        <v>2260.5445119999999</v>
      </c>
      <c r="F1071">
        <v>468.2</v>
      </c>
      <c r="G1071">
        <v>-13.477475878579799</v>
      </c>
      <c r="H1071">
        <v>-7.7973748826121199</v>
      </c>
      <c r="I1071">
        <v>-20.768927363862002</v>
      </c>
      <c r="J1071">
        <v>7.3390076105165898</v>
      </c>
      <c r="K1071">
        <v>519.74867021951195</v>
      </c>
      <c r="L1071">
        <v>537.67225612407594</v>
      </c>
      <c r="M1071">
        <v>47.537744750424501</v>
      </c>
      <c r="N1071">
        <v>0.84840886768960599</v>
      </c>
      <c r="O1071">
        <v>55.873558308415198</v>
      </c>
      <c r="P1071">
        <v>11.138804818705101</v>
      </c>
      <c r="Q1071">
        <v>-2.0275005133980001E-3</v>
      </c>
    </row>
    <row r="1072" spans="1:17" hidden="1" x14ac:dyDescent="0.3">
      <c r="A1072" t="s">
        <v>2302</v>
      </c>
      <c r="B1072" t="s">
        <v>2303</v>
      </c>
      <c r="C1072" t="s">
        <v>3119</v>
      </c>
      <c r="D1072" t="s">
        <v>129</v>
      </c>
      <c r="E1072">
        <v>2256.7215350849901</v>
      </c>
      <c r="F1072">
        <v>902.95</v>
      </c>
      <c r="G1072">
        <v>32.853492411470903</v>
      </c>
      <c r="H1072">
        <v>20.110939601919402</v>
      </c>
      <c r="I1072">
        <v>56.298028328758001</v>
      </c>
      <c r="J1072">
        <v>-2.9746209859827499</v>
      </c>
      <c r="M1072">
        <v>57.786173084839199</v>
      </c>
      <c r="O1072">
        <v>12.187828783432</v>
      </c>
      <c r="P1072">
        <v>67.9282127580435</v>
      </c>
    </row>
    <row r="1073" spans="1:17" hidden="1" x14ac:dyDescent="0.3">
      <c r="A1073" t="s">
        <v>2304</v>
      </c>
      <c r="B1073" t="s">
        <v>2305</v>
      </c>
      <c r="C1073" t="s">
        <v>3119</v>
      </c>
      <c r="D1073" t="s">
        <v>2306</v>
      </c>
      <c r="E1073">
        <v>2255.8200000000002</v>
      </c>
      <c r="F1073">
        <v>805.65</v>
      </c>
      <c r="G1073">
        <v>50.089966318999302</v>
      </c>
      <c r="H1073">
        <v>-15.621347823947101</v>
      </c>
      <c r="I1073">
        <v>-13.339197013353299</v>
      </c>
      <c r="J1073">
        <v>-3.1990982053813202</v>
      </c>
      <c r="K1073">
        <v>975.76274027533202</v>
      </c>
      <c r="L1073">
        <v>908.41899694230301</v>
      </c>
      <c r="M1073">
        <v>16.324327665662899</v>
      </c>
      <c r="N1073">
        <v>0.67646921840878105</v>
      </c>
      <c r="O1073">
        <v>80.965679885806495</v>
      </c>
      <c r="P1073">
        <v>65.092213114754003</v>
      </c>
      <c r="Q1073">
        <v>8.9458804620610996E-2</v>
      </c>
    </row>
    <row r="1074" spans="1:17" hidden="1" x14ac:dyDescent="0.3">
      <c r="A1074" t="s">
        <v>2307</v>
      </c>
      <c r="B1074" t="s">
        <v>2308</v>
      </c>
      <c r="C1074" t="s">
        <v>3119</v>
      </c>
      <c r="D1074" t="s">
        <v>137</v>
      </c>
      <c r="E1074">
        <v>2250.89165</v>
      </c>
      <c r="F1074">
        <v>402.7</v>
      </c>
      <c r="G1074">
        <v>-34.083937117253797</v>
      </c>
      <c r="H1074">
        <v>-5.2163312296582598</v>
      </c>
      <c r="I1074">
        <v>-9.9378752200124705</v>
      </c>
      <c r="J1074">
        <v>-0.45121658588748298</v>
      </c>
      <c r="K1074">
        <v>452.88135027426102</v>
      </c>
      <c r="L1074">
        <v>449.34348153479499</v>
      </c>
      <c r="M1074">
        <v>27.6534018659076</v>
      </c>
      <c r="N1074">
        <v>0.29538220013956901</v>
      </c>
      <c r="O1074">
        <v>43.034517010181197</v>
      </c>
      <c r="P1074">
        <v>23.907692307692201</v>
      </c>
      <c r="Q1074">
        <v>0.19754341817646001</v>
      </c>
    </row>
    <row r="1075" spans="1:17" hidden="1" x14ac:dyDescent="0.3">
      <c r="A1075" t="s">
        <v>2309</v>
      </c>
      <c r="B1075" t="s">
        <v>2310</v>
      </c>
      <c r="C1075" t="s">
        <v>3119</v>
      </c>
      <c r="D1075" t="s">
        <v>267</v>
      </c>
      <c r="E1075">
        <v>2242.6140940499999</v>
      </c>
      <c r="F1075">
        <v>472.25</v>
      </c>
      <c r="G1075">
        <v>56.7825501504634</v>
      </c>
      <c r="H1075">
        <v>13.333575348429999</v>
      </c>
      <c r="I1075">
        <v>12.189202101752899</v>
      </c>
      <c r="J1075">
        <v>2.5346039433957701</v>
      </c>
      <c r="K1075">
        <v>440.85117585899201</v>
      </c>
      <c r="L1075">
        <v>388.10910395135897</v>
      </c>
      <c r="M1075">
        <v>58.8606594347468</v>
      </c>
      <c r="N1075">
        <v>0.88103987555174001</v>
      </c>
      <c r="O1075">
        <v>5.8867125463208003</v>
      </c>
      <c r="P1075">
        <v>83.790620743335296</v>
      </c>
      <c r="Q1075">
        <v>0.26125517892739297</v>
      </c>
    </row>
    <row r="1076" spans="1:17" hidden="1" x14ac:dyDescent="0.3">
      <c r="A1076" t="s">
        <v>2311</v>
      </c>
      <c r="B1076" t="s">
        <v>2312</v>
      </c>
      <c r="C1076" t="s">
        <v>3119</v>
      </c>
      <c r="D1076" t="s">
        <v>69</v>
      </c>
      <c r="E1076">
        <v>2239.10497614</v>
      </c>
      <c r="F1076">
        <v>814.3</v>
      </c>
      <c r="G1076">
        <v>74.023971326003604</v>
      </c>
      <c r="H1076">
        <v>0.78336344727451002</v>
      </c>
      <c r="I1076">
        <v>-13.210956538573599</v>
      </c>
      <c r="J1076">
        <v>-2.2219993667614002</v>
      </c>
      <c r="K1076">
        <v>858.885253196142</v>
      </c>
      <c r="L1076">
        <v>813.76590446929401</v>
      </c>
      <c r="M1076">
        <v>39.386922857553699</v>
      </c>
      <c r="N1076">
        <v>0.66555263263257503</v>
      </c>
      <c r="O1076">
        <v>34.3116787424782</v>
      </c>
      <c r="P1076">
        <v>96.193229731357604</v>
      </c>
      <c r="Q1076">
        <v>9.0257380146760005E-2</v>
      </c>
    </row>
    <row r="1077" spans="1:17" hidden="1" x14ac:dyDescent="0.3">
      <c r="A1077" t="s">
        <v>2313</v>
      </c>
      <c r="B1077" t="s">
        <v>2314</v>
      </c>
      <c r="C1077" t="s">
        <v>3119</v>
      </c>
      <c r="D1077" t="s">
        <v>554</v>
      </c>
      <c r="E1077">
        <v>2232.9740390400002</v>
      </c>
      <c r="F1077">
        <v>921.6</v>
      </c>
      <c r="G1077">
        <v>93.536718216848101</v>
      </c>
      <c r="H1077">
        <v>60.308582776644997</v>
      </c>
      <c r="I1077">
        <v>57.2222526049975</v>
      </c>
      <c r="J1077">
        <v>10.391563808884399</v>
      </c>
      <c r="K1077">
        <v>691.44038954936605</v>
      </c>
      <c r="L1077">
        <v>561.60770940909902</v>
      </c>
      <c r="M1077">
        <v>72.283380639668707</v>
      </c>
      <c r="N1077">
        <v>0.91814010030745197</v>
      </c>
      <c r="O1077">
        <v>1.8880208333333199</v>
      </c>
      <c r="P1077">
        <v>173.02621833802399</v>
      </c>
      <c r="Q1077">
        <v>0.196445704641558</v>
      </c>
    </row>
    <row r="1078" spans="1:17" hidden="1" x14ac:dyDescent="0.3">
      <c r="A1078" t="s">
        <v>2315</v>
      </c>
      <c r="B1078" t="s">
        <v>2316</v>
      </c>
      <c r="C1078" t="s">
        <v>3119</v>
      </c>
      <c r="D1078" t="s">
        <v>114</v>
      </c>
      <c r="E1078">
        <v>2227.9647226679999</v>
      </c>
      <c r="F1078">
        <v>42.03</v>
      </c>
      <c r="G1078">
        <v>-8.8386869515659399</v>
      </c>
      <c r="H1078">
        <v>-4.9227828185978399</v>
      </c>
      <c r="I1078">
        <v>9.0978982734099407</v>
      </c>
      <c r="J1078">
        <v>-1.7119977942723701</v>
      </c>
      <c r="K1078">
        <v>46.764160405324603</v>
      </c>
      <c r="L1078">
        <v>43.806080148453901</v>
      </c>
      <c r="M1078">
        <v>32.205923325785598</v>
      </c>
      <c r="N1078">
        <v>0.50143789629834301</v>
      </c>
      <c r="O1078">
        <v>40.137996669045897</v>
      </c>
      <c r="P1078">
        <v>36.994784876140798</v>
      </c>
      <c r="Q1078">
        <v>0.109732985066402</v>
      </c>
    </row>
    <row r="1079" spans="1:17" hidden="1" x14ac:dyDescent="0.3">
      <c r="A1079" t="s">
        <v>2317</v>
      </c>
      <c r="B1079" t="s">
        <v>2318</v>
      </c>
      <c r="C1079" t="s">
        <v>3119</v>
      </c>
      <c r="D1079" t="s">
        <v>267</v>
      </c>
      <c r="E1079">
        <v>2227.557087185</v>
      </c>
      <c r="F1079">
        <v>618.35</v>
      </c>
      <c r="G1079">
        <v>37.098333275782899</v>
      </c>
      <c r="H1079">
        <v>5.4371403826771401</v>
      </c>
      <c r="I1079">
        <v>67.454987775133105</v>
      </c>
      <c r="J1079">
        <v>10.594366963207399</v>
      </c>
      <c r="K1079">
        <v>531.10810467472504</v>
      </c>
      <c r="L1079">
        <v>450.41734709523502</v>
      </c>
      <c r="M1079">
        <v>74.389690484862101</v>
      </c>
      <c r="N1079">
        <v>1.4129402008430001</v>
      </c>
      <c r="O1079">
        <v>3.47699522923909</v>
      </c>
      <c r="P1079">
        <v>103.17069163791599</v>
      </c>
      <c r="Q1079">
        <v>0.118514070526979</v>
      </c>
    </row>
    <row r="1080" spans="1:17" x14ac:dyDescent="0.3">
      <c r="A1080" t="s">
        <v>2319</v>
      </c>
      <c r="B1080" t="s">
        <v>2320</v>
      </c>
      <c r="C1080" t="s">
        <v>3115</v>
      </c>
      <c r="D1080" t="s">
        <v>463</v>
      </c>
      <c r="E1080">
        <v>2227.2739943299998</v>
      </c>
      <c r="F1080">
        <v>419.65</v>
      </c>
      <c r="G1080">
        <v>-41.499688806689797</v>
      </c>
      <c r="H1080">
        <v>-1.5202556643181999</v>
      </c>
      <c r="I1080">
        <v>-22.276576688050799</v>
      </c>
      <c r="J1080">
        <v>3.5819925028708499</v>
      </c>
      <c r="K1080">
        <v>453.74592612015601</v>
      </c>
      <c r="L1080">
        <v>479.65857298103401</v>
      </c>
      <c r="M1080">
        <v>30.938056332199402</v>
      </c>
      <c r="N1080">
        <v>0.44246461914834301</v>
      </c>
      <c r="O1080">
        <v>38.687001072322097</v>
      </c>
      <c r="P1080">
        <v>3.2603346456692801</v>
      </c>
      <c r="Q1080">
        <v>-1.7877615620939001E-2</v>
      </c>
    </row>
    <row r="1081" spans="1:17" hidden="1" x14ac:dyDescent="0.3">
      <c r="A1081" t="s">
        <v>2321</v>
      </c>
      <c r="B1081" t="s">
        <v>2322</v>
      </c>
      <c r="C1081" t="s">
        <v>3119</v>
      </c>
      <c r="D1081" t="s">
        <v>197</v>
      </c>
      <c r="E1081">
        <v>2224.12607424</v>
      </c>
      <c r="F1081">
        <v>82.88</v>
      </c>
      <c r="G1081">
        <v>74.228479187969995</v>
      </c>
      <c r="H1081">
        <v>14.7201448645553</v>
      </c>
      <c r="I1081">
        <v>-14.2850274695652</v>
      </c>
      <c r="J1081">
        <v>-7.2665847779298798E-2</v>
      </c>
      <c r="K1081">
        <v>82.898294521315407</v>
      </c>
      <c r="L1081">
        <v>82.776458563309902</v>
      </c>
      <c r="M1081">
        <v>48.2841992338289</v>
      </c>
      <c r="N1081">
        <v>0.74262468750912303</v>
      </c>
      <c r="O1081">
        <v>68.918918918918905</v>
      </c>
      <c r="P1081">
        <v>105.657568238213</v>
      </c>
      <c r="Q1081">
        <v>0.19063900433543601</v>
      </c>
    </row>
    <row r="1082" spans="1:17" hidden="1" x14ac:dyDescent="0.3">
      <c r="A1082" t="s">
        <v>2323</v>
      </c>
      <c r="B1082" t="s">
        <v>2324</v>
      </c>
      <c r="C1082" t="s">
        <v>3119</v>
      </c>
      <c r="D1082" t="s">
        <v>48</v>
      </c>
      <c r="E1082">
        <v>2214.172134935</v>
      </c>
      <c r="F1082">
        <v>2079.4</v>
      </c>
      <c r="G1082">
        <v>-22.0768371688023</v>
      </c>
      <c r="H1082">
        <v>-6.8016210509738997</v>
      </c>
      <c r="I1082">
        <v>-30.2507711901074</v>
      </c>
      <c r="J1082">
        <v>3.71738550280172</v>
      </c>
      <c r="K1082">
        <v>2396.4291596277399</v>
      </c>
      <c r="L1082">
        <v>2504.73376294729</v>
      </c>
      <c r="M1082">
        <v>34.937921271694499</v>
      </c>
      <c r="N1082">
        <v>1.05907216294859</v>
      </c>
      <c r="O1082">
        <v>78.315860344330005</v>
      </c>
      <c r="P1082">
        <v>16.823506278266201</v>
      </c>
      <c r="Q1082">
        <v>8.6400359819008996E-2</v>
      </c>
    </row>
    <row r="1083" spans="1:17" hidden="1" x14ac:dyDescent="0.3">
      <c r="A1083" t="s">
        <v>2325</v>
      </c>
      <c r="B1083" t="s">
        <v>2326</v>
      </c>
      <c r="C1083" t="s">
        <v>3119</v>
      </c>
      <c r="D1083" t="s">
        <v>270</v>
      </c>
      <c r="E1083">
        <v>2208.7786965750001</v>
      </c>
      <c r="F1083">
        <v>410.85</v>
      </c>
      <c r="G1083">
        <v>26.900038652223898</v>
      </c>
      <c r="H1083">
        <v>-9.4138836625447802</v>
      </c>
      <c r="I1083">
        <v>-21.1650485597632</v>
      </c>
      <c r="J1083">
        <v>2.9383789699726699</v>
      </c>
      <c r="K1083">
        <v>491.91702902793799</v>
      </c>
      <c r="L1083">
        <v>482.94311854727403</v>
      </c>
      <c r="M1083">
        <v>29.635673160504702</v>
      </c>
      <c r="N1083">
        <v>1.23837806074151</v>
      </c>
      <c r="O1083">
        <v>121.199951320433</v>
      </c>
      <c r="P1083">
        <v>62.134964483030799</v>
      </c>
      <c r="Q1083">
        <v>0.15992948809122101</v>
      </c>
    </row>
    <row r="1084" spans="1:17" x14ac:dyDescent="0.3">
      <c r="A1084" t="s">
        <v>2327</v>
      </c>
      <c r="B1084" t="s">
        <v>2328</v>
      </c>
      <c r="C1084" t="s">
        <v>3102</v>
      </c>
      <c r="D1084" t="s">
        <v>453</v>
      </c>
      <c r="E1084">
        <v>2198.7712225740001</v>
      </c>
      <c r="F1084">
        <v>66.180000000000007</v>
      </c>
      <c r="G1084">
        <v>-37.113320733650902</v>
      </c>
      <c r="H1084">
        <v>-8.9199713696712699</v>
      </c>
      <c r="I1084">
        <v>-29.367423759508601</v>
      </c>
      <c r="J1084">
        <v>-2.6917400251356902</v>
      </c>
      <c r="K1084">
        <v>79.217876212183498</v>
      </c>
      <c r="L1084">
        <v>83.946488006274294</v>
      </c>
      <c r="M1084">
        <v>19.4153639166957</v>
      </c>
      <c r="N1084">
        <v>0.42809848426293301</v>
      </c>
      <c r="O1084">
        <v>81.323662737987206</v>
      </c>
      <c r="P1084">
        <v>5.8033573141486903</v>
      </c>
      <c r="Q1084">
        <v>-3.1531972221907997E-2</v>
      </c>
    </row>
    <row r="1085" spans="1:17" hidden="1" x14ac:dyDescent="0.3">
      <c r="A1085" t="s">
        <v>2329</v>
      </c>
      <c r="B1085" t="s">
        <v>2330</v>
      </c>
      <c r="C1085" t="s">
        <v>3119</v>
      </c>
      <c r="D1085" t="s">
        <v>387</v>
      </c>
      <c r="E1085">
        <v>2197.2619382500002</v>
      </c>
      <c r="F1085">
        <v>661.25</v>
      </c>
      <c r="G1085">
        <v>-40.876970132842999</v>
      </c>
      <c r="H1085">
        <v>-2.6110645780538801</v>
      </c>
      <c r="I1085">
        <v>-20.283921439321801</v>
      </c>
      <c r="J1085">
        <v>-0.21543365841836701</v>
      </c>
      <c r="K1085">
        <v>725.50659951257603</v>
      </c>
      <c r="L1085">
        <v>788.69870485404795</v>
      </c>
      <c r="M1085">
        <v>28.838157891606699</v>
      </c>
      <c r="N1085">
        <v>1.17160108467666</v>
      </c>
      <c r="O1085">
        <v>42.109640831758</v>
      </c>
      <c r="P1085">
        <v>0.64687975646879803</v>
      </c>
      <c r="Q1085">
        <v>-4.1396978611046999E-2</v>
      </c>
    </row>
    <row r="1086" spans="1:17" hidden="1" x14ac:dyDescent="0.3">
      <c r="A1086" t="s">
        <v>2331</v>
      </c>
      <c r="B1086" t="s">
        <v>2332</v>
      </c>
      <c r="C1086" t="s">
        <v>3119</v>
      </c>
      <c r="D1086" t="s">
        <v>487</v>
      </c>
      <c r="E1086">
        <v>2196.1280000000002</v>
      </c>
      <c r="F1086">
        <v>124.78</v>
      </c>
      <c r="G1086">
        <v>68.673064252940506</v>
      </c>
      <c r="H1086">
        <v>-4.1045743707040101</v>
      </c>
      <c r="I1086">
        <v>-20.843252607600199</v>
      </c>
      <c r="J1086">
        <v>1.74205768281345</v>
      </c>
      <c r="K1086">
        <v>139.361492628901</v>
      </c>
      <c r="L1086">
        <v>125.047192436938</v>
      </c>
      <c r="M1086">
        <v>35.046298648472103</v>
      </c>
      <c r="N1086">
        <v>0.80518768889404702</v>
      </c>
      <c r="O1086">
        <v>49.463054976758997</v>
      </c>
      <c r="P1086">
        <v>110.599156118143</v>
      </c>
      <c r="Q1086">
        <v>3.7318814061646999E-2</v>
      </c>
    </row>
    <row r="1087" spans="1:17" hidden="1" x14ac:dyDescent="0.3">
      <c r="A1087" t="s">
        <v>2333</v>
      </c>
      <c r="B1087" t="s">
        <v>2334</v>
      </c>
      <c r="C1087" t="s">
        <v>3119</v>
      </c>
      <c r="D1087" t="s">
        <v>988</v>
      </c>
      <c r="E1087">
        <v>2192.6586328599901</v>
      </c>
      <c r="F1087">
        <v>841.7</v>
      </c>
      <c r="G1087">
        <v>275.33589593479201</v>
      </c>
      <c r="H1087">
        <v>-11.3755571040574</v>
      </c>
      <c r="I1087">
        <v>120.183100765088</v>
      </c>
      <c r="J1087">
        <v>3.9787472003572</v>
      </c>
      <c r="K1087">
        <v>925.10506703342503</v>
      </c>
      <c r="L1087">
        <v>671.10642112305095</v>
      </c>
      <c r="M1087">
        <v>32.216619956913497</v>
      </c>
      <c r="N1087">
        <v>0.415531375690046</v>
      </c>
      <c r="O1087">
        <v>41.380539384578803</v>
      </c>
      <c r="P1087">
        <v>340.16211269446899</v>
      </c>
    </row>
    <row r="1088" spans="1:17" hidden="1" x14ac:dyDescent="0.3">
      <c r="A1088" t="s">
        <v>2335</v>
      </c>
      <c r="B1088" t="s">
        <v>2336</v>
      </c>
      <c r="C1088" t="s">
        <v>3119</v>
      </c>
      <c r="D1088" t="s">
        <v>151</v>
      </c>
      <c r="E1088">
        <v>2191.52443094</v>
      </c>
      <c r="F1088">
        <v>1205.3</v>
      </c>
      <c r="G1088">
        <v>341.13416433306003</v>
      </c>
      <c r="H1088">
        <v>-3.5357588012629599</v>
      </c>
      <c r="I1088">
        <v>-7.8974005474192603</v>
      </c>
      <c r="J1088">
        <v>-0.37832406815537201</v>
      </c>
      <c r="K1088">
        <v>1294.0833475849099</v>
      </c>
      <c r="M1088">
        <v>38.352191897929004</v>
      </c>
      <c r="N1088">
        <v>1.28381849315068</v>
      </c>
      <c r="O1088">
        <v>30.175060150999698</v>
      </c>
      <c r="P1088">
        <v>420.98551977523198</v>
      </c>
    </row>
    <row r="1089" spans="1:17" hidden="1" x14ac:dyDescent="0.3">
      <c r="A1089" t="s">
        <v>2337</v>
      </c>
      <c r="B1089" t="s">
        <v>2338</v>
      </c>
      <c r="C1089" t="s">
        <v>3119</v>
      </c>
      <c r="D1089" t="s">
        <v>311</v>
      </c>
      <c r="E1089">
        <v>2181.2079450000001</v>
      </c>
      <c r="F1089">
        <v>2019.45</v>
      </c>
      <c r="G1089">
        <v>11.3909983560825</v>
      </c>
      <c r="H1089">
        <v>18.597125958082401</v>
      </c>
      <c r="I1089">
        <v>57.268832562006601</v>
      </c>
      <c r="J1089">
        <v>7.8304998832934798</v>
      </c>
      <c r="K1089">
        <v>1780.8240818289401</v>
      </c>
      <c r="L1089">
        <v>1525.18466269807</v>
      </c>
      <c r="N1089">
        <v>1.3194503439268199</v>
      </c>
      <c r="O1089">
        <v>8.3983262769566007</v>
      </c>
      <c r="P1089">
        <v>100.940298507462</v>
      </c>
    </row>
    <row r="1090" spans="1:17" hidden="1" x14ac:dyDescent="0.3">
      <c r="A1090" t="s">
        <v>2339</v>
      </c>
      <c r="B1090" t="s">
        <v>2340</v>
      </c>
      <c r="C1090" t="s">
        <v>3119</v>
      </c>
      <c r="D1090" t="s">
        <v>211</v>
      </c>
      <c r="E1090">
        <v>2181.0576566499999</v>
      </c>
      <c r="F1090">
        <v>392.05</v>
      </c>
      <c r="G1090">
        <v>-8.3020197459448504</v>
      </c>
      <c r="H1090">
        <v>0.77536913212083902</v>
      </c>
      <c r="I1090">
        <v>-6.1550187194273596</v>
      </c>
      <c r="J1090">
        <v>4.1446670910641696</v>
      </c>
      <c r="K1090">
        <v>412.46999308594297</v>
      </c>
      <c r="L1090">
        <v>404.646880679746</v>
      </c>
      <c r="M1090">
        <v>42.7279554748824</v>
      </c>
      <c r="N1090">
        <v>0.56947452496493001</v>
      </c>
      <c r="O1090">
        <v>24.728988649406901</v>
      </c>
      <c r="P1090">
        <v>25.235585369749199</v>
      </c>
      <c r="Q1090">
        <v>4.1995644823067002E-2</v>
      </c>
    </row>
    <row r="1091" spans="1:17" hidden="1" x14ac:dyDescent="0.3">
      <c r="A1091" t="s">
        <v>2341</v>
      </c>
      <c r="B1091" t="s">
        <v>2342</v>
      </c>
      <c r="C1091" t="s">
        <v>3119</v>
      </c>
      <c r="D1091" t="s">
        <v>728</v>
      </c>
      <c r="E1091">
        <v>2180.653534008</v>
      </c>
      <c r="F1091">
        <v>259.97000000000003</v>
      </c>
      <c r="G1091">
        <v>2.5239265448156001</v>
      </c>
      <c r="H1091">
        <v>0.27931806644951701</v>
      </c>
      <c r="I1091">
        <v>0.94692290421040304</v>
      </c>
      <c r="J1091">
        <v>0.366347936384045</v>
      </c>
      <c r="K1091">
        <v>271.63016594837001</v>
      </c>
      <c r="L1091">
        <v>260.56394436317299</v>
      </c>
      <c r="M1091">
        <v>58.290846172297002</v>
      </c>
      <c r="N1091">
        <v>0.69232075298270801</v>
      </c>
      <c r="O1091">
        <v>13.590029618802101</v>
      </c>
      <c r="P1091">
        <v>22.540655196794699</v>
      </c>
      <c r="Q1091">
        <v>3.2968413234804997E-2</v>
      </c>
    </row>
    <row r="1092" spans="1:17" hidden="1" x14ac:dyDescent="0.3">
      <c r="A1092" t="s">
        <v>2343</v>
      </c>
      <c r="B1092" t="s">
        <v>2344</v>
      </c>
      <c r="C1092" t="s">
        <v>3119</v>
      </c>
      <c r="D1092" t="s">
        <v>757</v>
      </c>
      <c r="E1092">
        <v>2175.9978026990002</v>
      </c>
      <c r="F1092">
        <v>19.239999999999998</v>
      </c>
      <c r="G1092">
        <v>-27.230194416574399</v>
      </c>
      <c r="H1092">
        <v>-7.61585573076764</v>
      </c>
      <c r="I1092">
        <v>3.0083666650622498</v>
      </c>
      <c r="J1092">
        <v>3.3756003226594502</v>
      </c>
      <c r="K1092">
        <v>19.874684764639401</v>
      </c>
      <c r="L1092">
        <v>18.889502537250401</v>
      </c>
      <c r="M1092">
        <v>40.811827237297798</v>
      </c>
      <c r="N1092">
        <v>8.3310964840672699E-2</v>
      </c>
      <c r="O1092">
        <v>42.931392931392899</v>
      </c>
      <c r="P1092">
        <v>36.357193479801502</v>
      </c>
      <c r="Q1092">
        <v>7.6916965088675002E-2</v>
      </c>
    </row>
    <row r="1093" spans="1:17" hidden="1" x14ac:dyDescent="0.3">
      <c r="A1093" t="s">
        <v>2345</v>
      </c>
      <c r="B1093" t="s">
        <v>2346</v>
      </c>
      <c r="C1093" t="s">
        <v>3119</v>
      </c>
      <c r="D1093" t="s">
        <v>250</v>
      </c>
      <c r="E1093">
        <v>2174.6069650899999</v>
      </c>
      <c r="F1093">
        <v>1456.9</v>
      </c>
      <c r="G1093">
        <v>-12.26618880306</v>
      </c>
      <c r="H1093">
        <v>-5.7836183757053901</v>
      </c>
      <c r="I1093">
        <v>-14.4382767914197</v>
      </c>
      <c r="J1093">
        <v>0.15700518589971801</v>
      </c>
      <c r="K1093">
        <v>1648.6250306172301</v>
      </c>
      <c r="L1093">
        <v>1686.72622825145</v>
      </c>
      <c r="M1093">
        <v>18.547515616465201</v>
      </c>
      <c r="N1093">
        <v>0.53466022572130301</v>
      </c>
      <c r="O1093">
        <v>46.0223762783993</v>
      </c>
      <c r="P1093">
        <v>11.2137404580152</v>
      </c>
      <c r="Q1093">
        <v>2.1447940621473999E-2</v>
      </c>
    </row>
    <row r="1094" spans="1:17" hidden="1" x14ac:dyDescent="0.3">
      <c r="A1094" t="s">
        <v>2347</v>
      </c>
      <c r="B1094" t="s">
        <v>2348</v>
      </c>
      <c r="C1094" t="s">
        <v>3119</v>
      </c>
      <c r="D1094" t="s">
        <v>1077</v>
      </c>
      <c r="E1094">
        <v>2139.7954599999998</v>
      </c>
      <c r="F1094">
        <v>937.75</v>
      </c>
      <c r="G1094">
        <v>-3.1622710097864202</v>
      </c>
      <c r="H1094">
        <v>-2.8333972667401301</v>
      </c>
      <c r="I1094">
        <v>21.6320146609437</v>
      </c>
      <c r="J1094">
        <v>1.18461267244605</v>
      </c>
      <c r="K1094">
        <v>961.87114469244</v>
      </c>
      <c r="L1094">
        <v>897.17046022904401</v>
      </c>
      <c r="M1094">
        <v>55.812812590688402</v>
      </c>
      <c r="N1094">
        <v>0.51431315156372104</v>
      </c>
      <c r="O1094">
        <v>42.362036790189201</v>
      </c>
      <c r="P1094">
        <v>45.941950042798197</v>
      </c>
      <c r="Q1094">
        <v>2.9139135717837002E-2</v>
      </c>
    </row>
    <row r="1095" spans="1:17" hidden="1" x14ac:dyDescent="0.3">
      <c r="A1095" t="s">
        <v>2349</v>
      </c>
      <c r="B1095" t="s">
        <v>2350</v>
      </c>
      <c r="C1095" t="s">
        <v>3119</v>
      </c>
      <c r="D1095" t="s">
        <v>367</v>
      </c>
      <c r="E1095">
        <v>2132.5542926399999</v>
      </c>
      <c r="F1095">
        <v>875.1</v>
      </c>
      <c r="G1095">
        <v>-9.0241240178205508</v>
      </c>
      <c r="H1095">
        <v>-0.84286707321006504</v>
      </c>
      <c r="I1095">
        <v>19.306956147747901</v>
      </c>
      <c r="J1095">
        <v>-15.5051738855956</v>
      </c>
      <c r="K1095">
        <v>917.88157861039599</v>
      </c>
      <c r="L1095">
        <v>846.21351546396602</v>
      </c>
      <c r="M1095">
        <v>29.904874555097201</v>
      </c>
      <c r="N1095">
        <v>2.3048515369992799</v>
      </c>
      <c r="O1095">
        <v>31.642098045937601</v>
      </c>
      <c r="P1095">
        <v>35.790208705097299</v>
      </c>
      <c r="Q1095">
        <v>-3.6933249360048999E-2</v>
      </c>
    </row>
    <row r="1096" spans="1:17" hidden="1" x14ac:dyDescent="0.3">
      <c r="A1096" t="s">
        <v>2351</v>
      </c>
      <c r="B1096" t="s">
        <v>2352</v>
      </c>
      <c r="C1096" t="s">
        <v>3119</v>
      </c>
      <c r="D1096" t="s">
        <v>2024</v>
      </c>
      <c r="E1096">
        <v>2125.6190728799902</v>
      </c>
      <c r="F1096">
        <v>733.45</v>
      </c>
      <c r="G1096">
        <v>-21.125903990741499</v>
      </c>
      <c r="H1096">
        <v>22.090266682575301</v>
      </c>
      <c r="I1096">
        <v>-5.4705826855828503</v>
      </c>
      <c r="J1096">
        <v>7.1148196124098604</v>
      </c>
      <c r="K1096">
        <v>668.17837100438601</v>
      </c>
      <c r="L1096">
        <v>648.50756418744004</v>
      </c>
      <c r="M1096">
        <v>57.508439942517398</v>
      </c>
      <c r="N1096">
        <v>1.83031477175761</v>
      </c>
      <c r="O1096">
        <v>24.752880223600702</v>
      </c>
      <c r="P1096">
        <v>41.048076923076898</v>
      </c>
      <c r="Q1096">
        <v>0.166193370342131</v>
      </c>
    </row>
    <row r="1097" spans="1:17" hidden="1" x14ac:dyDescent="0.3">
      <c r="A1097" t="s">
        <v>2353</v>
      </c>
      <c r="B1097" t="s">
        <v>2354</v>
      </c>
      <c r="C1097" t="s">
        <v>3119</v>
      </c>
      <c r="D1097" t="s">
        <v>114</v>
      </c>
      <c r="E1097">
        <v>2116.83991449</v>
      </c>
      <c r="F1097">
        <v>259.35000000000002</v>
      </c>
      <c r="G1097">
        <v>3.5900790318824698</v>
      </c>
      <c r="H1097">
        <v>-2.0440728440654001</v>
      </c>
      <c r="I1097">
        <v>-20.691335083419901</v>
      </c>
      <c r="J1097">
        <v>3.2259322689932599</v>
      </c>
      <c r="K1097">
        <v>273.30835661172699</v>
      </c>
      <c r="L1097">
        <v>265.32858918780897</v>
      </c>
      <c r="M1097">
        <v>45.893805312053303</v>
      </c>
      <c r="N1097">
        <v>1.00263503020919</v>
      </c>
      <c r="O1097">
        <v>31.1740890688259</v>
      </c>
      <c r="P1097">
        <v>39.886731391585698</v>
      </c>
      <c r="Q1097">
        <v>8.1767661438243003E-2</v>
      </c>
    </row>
    <row r="1098" spans="1:17" hidden="1" x14ac:dyDescent="0.3">
      <c r="A1098" t="s">
        <v>2355</v>
      </c>
      <c r="B1098" t="s">
        <v>2356</v>
      </c>
      <c r="C1098" t="s">
        <v>3119</v>
      </c>
      <c r="D1098" t="s">
        <v>250</v>
      </c>
      <c r="E1098">
        <v>2115.883616565</v>
      </c>
      <c r="F1098">
        <v>1363.35</v>
      </c>
      <c r="G1098">
        <v>-16.8477337495613</v>
      </c>
      <c r="H1098">
        <v>8.00193163212084</v>
      </c>
      <c r="I1098">
        <v>-1.3995384341149501E-2</v>
      </c>
      <c r="J1098">
        <v>9.2759622559994295</v>
      </c>
      <c r="K1098">
        <v>1266.5379336385699</v>
      </c>
      <c r="L1098">
        <v>1297.08349626273</v>
      </c>
      <c r="M1098">
        <v>81.051488247171505</v>
      </c>
      <c r="N1098">
        <v>1.53162893865048</v>
      </c>
      <c r="O1098">
        <v>11.757802471852401</v>
      </c>
      <c r="P1098">
        <v>18.9763504668819</v>
      </c>
      <c r="Q1098">
        <v>-1.1503522715057999E-2</v>
      </c>
    </row>
    <row r="1099" spans="1:17" hidden="1" x14ac:dyDescent="0.3">
      <c r="A1099" t="s">
        <v>2357</v>
      </c>
      <c r="B1099" t="s">
        <v>2358</v>
      </c>
      <c r="C1099" t="s">
        <v>3119</v>
      </c>
      <c r="D1099" t="s">
        <v>1301</v>
      </c>
      <c r="E1099">
        <v>2114.1210864</v>
      </c>
      <c r="F1099">
        <v>744</v>
      </c>
      <c r="G1099">
        <v>-29.257906129412302</v>
      </c>
      <c r="H1099">
        <v>1.73106533465247</v>
      </c>
      <c r="I1099">
        <v>-18.4055046312379</v>
      </c>
      <c r="J1099">
        <v>2.3976570392378199E-2</v>
      </c>
      <c r="K1099">
        <v>798.57482880616897</v>
      </c>
      <c r="L1099">
        <v>823.54832841932898</v>
      </c>
      <c r="M1099">
        <v>35.870904280537303</v>
      </c>
      <c r="N1099">
        <v>1.12542739581252</v>
      </c>
      <c r="O1099">
        <v>54.697580645161302</v>
      </c>
      <c r="P1099">
        <v>3.25445839983347</v>
      </c>
      <c r="Q1099">
        <v>-2.7744944103834001E-2</v>
      </c>
    </row>
    <row r="1100" spans="1:17" hidden="1" x14ac:dyDescent="0.3">
      <c r="A1100" t="s">
        <v>2359</v>
      </c>
      <c r="B1100" t="s">
        <v>2360</v>
      </c>
      <c r="C1100" t="s">
        <v>3119</v>
      </c>
      <c r="D1100" t="s">
        <v>232</v>
      </c>
      <c r="E1100">
        <v>2113.5491785310001</v>
      </c>
      <c r="F1100">
        <v>114.34</v>
      </c>
      <c r="G1100">
        <v>73.673504384433599</v>
      </c>
      <c r="H1100">
        <v>-13.528759981272501</v>
      </c>
      <c r="I1100">
        <v>64.010440908678504</v>
      </c>
      <c r="J1100">
        <v>3.48910802854473</v>
      </c>
      <c r="K1100">
        <v>121.328342907181</v>
      </c>
      <c r="L1100">
        <v>94.0054546422909</v>
      </c>
      <c r="M1100">
        <v>27.9416379326317</v>
      </c>
      <c r="N1100">
        <v>0.29063193569791901</v>
      </c>
      <c r="O1100">
        <v>45.522126989679798</v>
      </c>
      <c r="P1100">
        <v>121.33178474641799</v>
      </c>
    </row>
    <row r="1101" spans="1:17" hidden="1" x14ac:dyDescent="0.3">
      <c r="A1101" t="s">
        <v>2361</v>
      </c>
      <c r="B1101" t="s">
        <v>2362</v>
      </c>
      <c r="C1101" t="s">
        <v>3119</v>
      </c>
      <c r="D1101" t="s">
        <v>438</v>
      </c>
      <c r="E1101">
        <v>2111.2913640000002</v>
      </c>
      <c r="F1101">
        <v>841.4</v>
      </c>
      <c r="G1101">
        <v>18.209021741749101</v>
      </c>
      <c r="H1101">
        <v>-1.7012142755508699</v>
      </c>
      <c r="I1101">
        <v>36.5314090780996</v>
      </c>
      <c r="J1101">
        <v>1.7011969655024499</v>
      </c>
      <c r="K1101">
        <v>891.79676957626702</v>
      </c>
      <c r="L1101">
        <v>777.97258182775397</v>
      </c>
      <c r="M1101">
        <v>36.328180274427297</v>
      </c>
      <c r="N1101">
        <v>0.60221263121343005</v>
      </c>
      <c r="O1101">
        <v>34.668409793201803</v>
      </c>
      <c r="P1101">
        <v>63.141056713523902</v>
      </c>
      <c r="Q1101">
        <v>7.7970226716482002E-2</v>
      </c>
    </row>
    <row r="1102" spans="1:17" hidden="1" x14ac:dyDescent="0.3">
      <c r="A1102" t="s">
        <v>2363</v>
      </c>
      <c r="B1102" t="s">
        <v>2364</v>
      </c>
      <c r="C1102" t="s">
        <v>3119</v>
      </c>
      <c r="D1102" t="s">
        <v>82</v>
      </c>
      <c r="E1102">
        <v>2110.8645000000001</v>
      </c>
      <c r="F1102">
        <v>208</v>
      </c>
      <c r="G1102">
        <v>-7.1276578524612297</v>
      </c>
      <c r="H1102">
        <v>61.4554309559229</v>
      </c>
      <c r="I1102">
        <v>53.6938495892079</v>
      </c>
      <c r="J1102">
        <v>4.1640123825797604</v>
      </c>
      <c r="K1102">
        <v>162.88865559720699</v>
      </c>
      <c r="L1102">
        <v>152.20542475345101</v>
      </c>
      <c r="M1102">
        <v>73.088957657651207</v>
      </c>
      <c r="N1102">
        <v>2.3323384951178499</v>
      </c>
      <c r="O1102">
        <v>4.1826923076923004</v>
      </c>
      <c r="P1102">
        <v>83.340678713089403</v>
      </c>
      <c r="Q1102">
        <v>9.9297836656794994E-2</v>
      </c>
    </row>
    <row r="1103" spans="1:17" hidden="1" x14ac:dyDescent="0.3">
      <c r="A1103" t="s">
        <v>2365</v>
      </c>
      <c r="B1103" t="s">
        <v>2366</v>
      </c>
      <c r="C1103" t="s">
        <v>3119</v>
      </c>
      <c r="D1103" t="s">
        <v>216</v>
      </c>
      <c r="E1103">
        <v>2107.7107544249998</v>
      </c>
      <c r="F1103">
        <v>336.15</v>
      </c>
      <c r="G1103">
        <v>28.143584270087601</v>
      </c>
      <c r="H1103">
        <v>10.6498392984071</v>
      </c>
      <c r="I1103">
        <v>-12.3852039321687</v>
      </c>
      <c r="J1103">
        <v>4.1846036922303602</v>
      </c>
      <c r="K1103">
        <v>314.34399389543</v>
      </c>
      <c r="L1103">
        <v>313.07098066584001</v>
      </c>
      <c r="M1103">
        <v>66.674685629228094</v>
      </c>
      <c r="N1103">
        <v>2.00523805542639</v>
      </c>
      <c r="O1103">
        <v>25.732559869106002</v>
      </c>
      <c r="P1103">
        <v>54.836480884384997</v>
      </c>
      <c r="Q1103">
        <v>0.109106585872679</v>
      </c>
    </row>
    <row r="1104" spans="1:17" hidden="1" x14ac:dyDescent="0.3">
      <c r="A1104" t="s">
        <v>2367</v>
      </c>
      <c r="B1104" t="s">
        <v>2368</v>
      </c>
      <c r="C1104" t="s">
        <v>3119</v>
      </c>
      <c r="D1104" t="s">
        <v>416</v>
      </c>
      <c r="E1104">
        <v>2102.0465924999999</v>
      </c>
      <c r="F1104">
        <v>1230</v>
      </c>
      <c r="G1104">
        <v>82.116156642426901</v>
      </c>
      <c r="H1104">
        <v>-24.289700373942399</v>
      </c>
      <c r="I1104">
        <v>19.918690011009101</v>
      </c>
      <c r="J1104">
        <v>-8.6883079171739492</v>
      </c>
      <c r="K1104">
        <v>1519.13379327241</v>
      </c>
      <c r="L1104">
        <v>1325.01826297958</v>
      </c>
      <c r="M1104">
        <v>25.717922860675099</v>
      </c>
      <c r="N1104">
        <v>1.8139097754945599</v>
      </c>
      <c r="O1104">
        <v>77.170731707317003</v>
      </c>
      <c r="P1104">
        <v>138.07219587728599</v>
      </c>
      <c r="Q1104">
        <v>0.236349317220508</v>
      </c>
    </row>
    <row r="1105" spans="1:17" hidden="1" x14ac:dyDescent="0.3">
      <c r="A1105" t="s">
        <v>2369</v>
      </c>
      <c r="B1105" t="s">
        <v>2370</v>
      </c>
      <c r="C1105" t="s">
        <v>3119</v>
      </c>
      <c r="D1105" t="s">
        <v>1128</v>
      </c>
      <c r="E1105">
        <v>2098.5783079500002</v>
      </c>
      <c r="F1105">
        <v>398.35</v>
      </c>
      <c r="G1105">
        <v>45.191101573118303</v>
      </c>
      <c r="H1105">
        <v>-4.85332511828216</v>
      </c>
      <c r="I1105">
        <v>15.658668247715401</v>
      </c>
      <c r="J1105">
        <v>2.1914255897372401</v>
      </c>
      <c r="K1105">
        <v>453.64817547857001</v>
      </c>
      <c r="L1105">
        <v>402.81059936624001</v>
      </c>
      <c r="M1105">
        <v>35.883098422570498</v>
      </c>
      <c r="N1105">
        <v>0.45786228887942798</v>
      </c>
      <c r="O1105">
        <v>54.060499560687802</v>
      </c>
      <c r="P1105">
        <v>72.408569573685298</v>
      </c>
      <c r="Q1105">
        <v>7.2697862833858998E-2</v>
      </c>
    </row>
    <row r="1106" spans="1:17" hidden="1" x14ac:dyDescent="0.3">
      <c r="A1106" t="s">
        <v>1776</v>
      </c>
      <c r="B1106" t="s">
        <v>2371</v>
      </c>
      <c r="C1106" t="s">
        <v>3119</v>
      </c>
      <c r="D1106" t="s">
        <v>1778</v>
      </c>
      <c r="E1106">
        <v>2091.9342556299998</v>
      </c>
      <c r="F1106">
        <v>30.73</v>
      </c>
      <c r="G1106">
        <v>-32.785021982242398</v>
      </c>
      <c r="H1106">
        <v>0.82784289523927301</v>
      </c>
      <c r="I1106">
        <v>-13.789716866012199</v>
      </c>
      <c r="J1106">
        <v>0.462326034590746</v>
      </c>
      <c r="K1106">
        <v>33.483729446400901</v>
      </c>
      <c r="L1106">
        <v>34.623971156622098</v>
      </c>
      <c r="M1106">
        <v>49.333103027404697</v>
      </c>
      <c r="N1106">
        <v>0.91273181620133903</v>
      </c>
      <c r="O1106">
        <v>49.528148389196197</v>
      </c>
      <c r="P1106">
        <v>13.1860036832412</v>
      </c>
      <c r="Q1106">
        <v>7.0291434656782004E-2</v>
      </c>
    </row>
    <row r="1107" spans="1:17" hidden="1" x14ac:dyDescent="0.3">
      <c r="A1107" t="s">
        <v>2372</v>
      </c>
      <c r="B1107" t="s">
        <v>2373</v>
      </c>
      <c r="C1107" t="s">
        <v>3119</v>
      </c>
      <c r="D1107" t="s">
        <v>211</v>
      </c>
      <c r="E1107">
        <v>2083.2355535199999</v>
      </c>
      <c r="F1107">
        <v>2228.6</v>
      </c>
      <c r="G1107">
        <v>-28.2031287594831</v>
      </c>
      <c r="H1107">
        <v>-7.7399018038397402</v>
      </c>
      <c r="I1107">
        <v>-22.3344589674136</v>
      </c>
      <c r="J1107">
        <v>-2.9731263215655099</v>
      </c>
      <c r="K1107">
        <v>2524.9121800038502</v>
      </c>
      <c r="L1107">
        <v>2573.5289665260302</v>
      </c>
      <c r="M1107">
        <v>24.742898312701001</v>
      </c>
      <c r="N1107">
        <v>1.65587992050203</v>
      </c>
      <c r="O1107">
        <v>36.130306021717601</v>
      </c>
      <c r="P1107">
        <v>4.6291079812206402</v>
      </c>
      <c r="Q1107">
        <v>4.1017150442818999E-2</v>
      </c>
    </row>
    <row r="1108" spans="1:17" x14ac:dyDescent="0.3">
      <c r="A1108" t="s">
        <v>2374</v>
      </c>
      <c r="B1108" t="s">
        <v>2375</v>
      </c>
      <c r="C1108" t="s">
        <v>3118</v>
      </c>
      <c r="D1108" t="s">
        <v>421</v>
      </c>
      <c r="E1108">
        <v>2078.9316464160001</v>
      </c>
      <c r="F1108">
        <v>180.52</v>
      </c>
      <c r="G1108">
        <v>-53.248354618748998</v>
      </c>
      <c r="H1108">
        <v>-3.5974703740519902</v>
      </c>
      <c r="I1108">
        <v>-29.811207197157099</v>
      </c>
      <c r="J1108">
        <v>0.51050156784555001</v>
      </c>
      <c r="K1108">
        <v>198.22497956961001</v>
      </c>
      <c r="L1108">
        <v>230.241654832618</v>
      </c>
      <c r="M1108">
        <v>28.640937272332899</v>
      </c>
      <c r="N1108">
        <v>0.84054159625875002</v>
      </c>
      <c r="O1108">
        <v>139.170175049855</v>
      </c>
      <c r="P1108">
        <v>4.0461095100864597</v>
      </c>
      <c r="Q1108">
        <v>-5.0939978338182999E-2</v>
      </c>
    </row>
    <row r="1109" spans="1:17" hidden="1" x14ac:dyDescent="0.3">
      <c r="A1109" t="s">
        <v>2376</v>
      </c>
      <c r="B1109" t="s">
        <v>2377</v>
      </c>
      <c r="C1109" t="s">
        <v>3119</v>
      </c>
      <c r="D1109" t="s">
        <v>166</v>
      </c>
      <c r="E1109">
        <v>2077.49325</v>
      </c>
      <c r="F1109">
        <v>2082.6999999999998</v>
      </c>
      <c r="G1109">
        <v>-22.554928531920702</v>
      </c>
      <c r="H1109">
        <v>13.322683710125901</v>
      </c>
      <c r="I1109">
        <v>-7.5957408727178599</v>
      </c>
      <c r="J1109">
        <v>1.8633560242751399</v>
      </c>
      <c r="K1109">
        <v>2073.71904329481</v>
      </c>
      <c r="L1109">
        <v>2076.0747558201301</v>
      </c>
      <c r="M1109">
        <v>48.826185114918502</v>
      </c>
      <c r="N1109">
        <v>1.66732845551592</v>
      </c>
      <c r="O1109">
        <v>33.4181591203726</v>
      </c>
      <c r="P1109">
        <v>23.236686390532501</v>
      </c>
      <c r="Q1109">
        <v>0.13524780843407799</v>
      </c>
    </row>
    <row r="1110" spans="1:17" hidden="1" x14ac:dyDescent="0.3">
      <c r="A1110" t="s">
        <v>2378</v>
      </c>
      <c r="B1110" t="s">
        <v>2379</v>
      </c>
      <c r="C1110" t="s">
        <v>3119</v>
      </c>
      <c r="D1110" t="s">
        <v>487</v>
      </c>
      <c r="E1110">
        <v>2069.3719177970002</v>
      </c>
      <c r="F1110">
        <v>229.1</v>
      </c>
      <c r="G1110">
        <v>-30.685003105169201</v>
      </c>
      <c r="H1110">
        <v>-5.5807926012898701</v>
      </c>
      <c r="I1110">
        <v>-21.337069319957099</v>
      </c>
      <c r="J1110">
        <v>1.8845190571474799</v>
      </c>
      <c r="K1110">
        <v>244.55144833653301</v>
      </c>
      <c r="L1110">
        <v>253.09960457469299</v>
      </c>
      <c r="M1110">
        <v>33.78700875573</v>
      </c>
      <c r="N1110">
        <v>0.403882388673311</v>
      </c>
      <c r="O1110">
        <v>38.3675250982104</v>
      </c>
      <c r="P1110">
        <v>7.55868544600939</v>
      </c>
      <c r="Q1110">
        <v>4.0413730454590003E-3</v>
      </c>
    </row>
    <row r="1111" spans="1:17" hidden="1" x14ac:dyDescent="0.3">
      <c r="A1111" t="s">
        <v>2380</v>
      </c>
      <c r="B1111" t="s">
        <v>2381</v>
      </c>
      <c r="C1111" t="s">
        <v>3119</v>
      </c>
      <c r="D1111" t="s">
        <v>2024</v>
      </c>
      <c r="E1111">
        <v>2066.0365341000002</v>
      </c>
      <c r="F1111">
        <v>516.45000000000005</v>
      </c>
      <c r="G1111">
        <v>577.61592723777801</v>
      </c>
      <c r="H1111">
        <v>5.5769001783357597</v>
      </c>
      <c r="I1111">
        <v>-46.4856407736915</v>
      </c>
      <c r="J1111">
        <v>3.3110180673398402</v>
      </c>
      <c r="K1111">
        <v>567.42835392181098</v>
      </c>
      <c r="L1111">
        <v>486.14896729132198</v>
      </c>
      <c r="M1111">
        <v>37.8170659917226</v>
      </c>
      <c r="N1111">
        <v>0.81292121722077904</v>
      </c>
      <c r="O1111">
        <v>83.696388808209804</v>
      </c>
    </row>
    <row r="1112" spans="1:17" hidden="1" x14ac:dyDescent="0.3">
      <c r="A1112" t="s">
        <v>2382</v>
      </c>
      <c r="B1112" t="s">
        <v>2383</v>
      </c>
      <c r="C1112" t="s">
        <v>3119</v>
      </c>
      <c r="D1112" t="s">
        <v>421</v>
      </c>
      <c r="E1112">
        <v>2060.5667509700002</v>
      </c>
      <c r="F1112">
        <v>1050.7</v>
      </c>
      <c r="G1112">
        <v>-34.2685149705474</v>
      </c>
      <c r="H1112">
        <v>2.8639534389923398</v>
      </c>
      <c r="I1112">
        <v>-11.8793258958649</v>
      </c>
      <c r="J1112">
        <v>0.90011355125518999</v>
      </c>
      <c r="K1112">
        <v>1113.4514250130101</v>
      </c>
      <c r="L1112">
        <v>1176.88867825732</v>
      </c>
      <c r="M1112">
        <v>36.256012217381603</v>
      </c>
      <c r="N1112">
        <v>0.73384843123349497</v>
      </c>
      <c r="O1112">
        <v>40.325497287522602</v>
      </c>
      <c r="P1112">
        <v>27.349857584388801</v>
      </c>
      <c r="Q1112">
        <v>-5.1133085639843E-2</v>
      </c>
    </row>
    <row r="1113" spans="1:17" hidden="1" x14ac:dyDescent="0.3">
      <c r="A1113" t="s">
        <v>2384</v>
      </c>
      <c r="B1113" t="s">
        <v>2385</v>
      </c>
      <c r="C1113" t="s">
        <v>3119</v>
      </c>
      <c r="D1113" t="s">
        <v>463</v>
      </c>
      <c r="E1113">
        <v>2055.941493279</v>
      </c>
      <c r="F1113">
        <v>136.59</v>
      </c>
      <c r="G1113">
        <v>93.252321634770794</v>
      </c>
      <c r="H1113">
        <v>5.2421331934794804</v>
      </c>
      <c r="I1113">
        <v>27.756193364108402</v>
      </c>
      <c r="J1113">
        <v>6.7374170756422904</v>
      </c>
      <c r="K1113">
        <v>132.59168128918</v>
      </c>
      <c r="L1113">
        <v>119.280360013272</v>
      </c>
      <c r="M1113">
        <v>59.451528278925899</v>
      </c>
      <c r="N1113">
        <v>0.73109687138358903</v>
      </c>
      <c r="O1113">
        <v>20.3602020645728</v>
      </c>
      <c r="P1113">
        <v>120.48426150121</v>
      </c>
      <c r="Q1113">
        <v>0.111219669799467</v>
      </c>
    </row>
    <row r="1114" spans="1:17" hidden="1" x14ac:dyDescent="0.3">
      <c r="A1114" t="s">
        <v>2386</v>
      </c>
      <c r="B1114" t="s">
        <v>2387</v>
      </c>
      <c r="C1114" t="s">
        <v>3119</v>
      </c>
      <c r="D1114" t="s">
        <v>554</v>
      </c>
      <c r="E1114">
        <v>2055.0074166300001</v>
      </c>
      <c r="F1114">
        <v>598.35</v>
      </c>
      <c r="G1114">
        <v>-0.71571219631815397</v>
      </c>
      <c r="H1114">
        <v>-3.75060047549993</v>
      </c>
      <c r="I1114">
        <v>-6.4693402036906198</v>
      </c>
      <c r="J1114">
        <v>-0.53444061993918901</v>
      </c>
      <c r="K1114">
        <v>658.13593396741305</v>
      </c>
      <c r="L1114">
        <v>631.20199158038201</v>
      </c>
      <c r="M1114">
        <v>25.676416608583899</v>
      </c>
      <c r="N1114">
        <v>0.415881833754984</v>
      </c>
      <c r="O1114">
        <v>56.764435531043603</v>
      </c>
      <c r="P1114">
        <v>55.415584415584398</v>
      </c>
      <c r="Q1114">
        <v>0.15319167169692499</v>
      </c>
    </row>
    <row r="1115" spans="1:17" hidden="1" x14ac:dyDescent="0.3">
      <c r="A1115" t="s">
        <v>2388</v>
      </c>
      <c r="B1115" t="s">
        <v>2389</v>
      </c>
      <c r="C1115" t="s">
        <v>3119</v>
      </c>
      <c r="D1115" t="s">
        <v>285</v>
      </c>
      <c r="E1115">
        <v>2047.9341119999999</v>
      </c>
      <c r="F1115">
        <v>836.8</v>
      </c>
      <c r="G1115">
        <v>134.830849815764</v>
      </c>
      <c r="H1115">
        <v>-1.01649983229254</v>
      </c>
      <c r="I1115">
        <v>14.9085822689943</v>
      </c>
      <c r="J1115">
        <v>2.9405341334542601</v>
      </c>
      <c r="K1115">
        <v>868.17900991560396</v>
      </c>
      <c r="M1115">
        <v>38.064929244121799</v>
      </c>
      <c r="N1115">
        <v>1.2798807860668699</v>
      </c>
      <c r="O1115">
        <v>35.241395793499002</v>
      </c>
      <c r="P1115">
        <v>256.08510638297798</v>
      </c>
    </row>
    <row r="1116" spans="1:17" hidden="1" x14ac:dyDescent="0.3">
      <c r="A1116" t="s">
        <v>2390</v>
      </c>
      <c r="B1116" t="s">
        <v>2391</v>
      </c>
      <c r="C1116" t="s">
        <v>3119</v>
      </c>
      <c r="D1116" t="s">
        <v>51</v>
      </c>
      <c r="E1116">
        <v>2046.566780055</v>
      </c>
      <c r="F1116">
        <v>1465.1</v>
      </c>
      <c r="G1116">
        <v>-5.9656324282324897</v>
      </c>
      <c r="H1116">
        <v>-5.2338330423863999</v>
      </c>
      <c r="I1116">
        <v>-5.3641284665940496</v>
      </c>
      <c r="J1116">
        <v>3.2456682093770302</v>
      </c>
      <c r="K1116">
        <v>1565.67834487139</v>
      </c>
      <c r="L1116">
        <v>1519.42906101226</v>
      </c>
      <c r="M1116">
        <v>35.774875732880801</v>
      </c>
      <c r="N1116">
        <v>0.59412571672961001</v>
      </c>
      <c r="O1116">
        <v>29.271039519486699</v>
      </c>
      <c r="P1116">
        <v>15.1808176100628</v>
      </c>
      <c r="Q1116">
        <v>8.0722819063950998E-2</v>
      </c>
    </row>
    <row r="1117" spans="1:17" hidden="1" x14ac:dyDescent="0.3">
      <c r="A1117" t="s">
        <v>2392</v>
      </c>
      <c r="B1117" t="s">
        <v>2393</v>
      </c>
      <c r="C1117" t="s">
        <v>3119</v>
      </c>
      <c r="D1117" t="s">
        <v>568</v>
      </c>
      <c r="E1117">
        <v>2044.56961914</v>
      </c>
      <c r="F1117">
        <v>162.6</v>
      </c>
      <c r="G1117">
        <v>-20.934889642727502</v>
      </c>
      <c r="H1117">
        <v>5.5619544979744999</v>
      </c>
      <c r="I1117">
        <v>14.5250866155598</v>
      </c>
      <c r="J1117">
        <v>8.1586812071753094</v>
      </c>
      <c r="K1117">
        <v>155.29599736038901</v>
      </c>
      <c r="L1117">
        <v>146.44323554375799</v>
      </c>
      <c r="M1117">
        <v>55.301554938765598</v>
      </c>
      <c r="N1117">
        <v>1.1770288676548499</v>
      </c>
      <c r="O1117">
        <v>15.590405904059001</v>
      </c>
      <c r="P1117">
        <v>42.008733624454102</v>
      </c>
      <c r="Q1117">
        <v>-2.7099738985433001E-2</v>
      </c>
    </row>
    <row r="1118" spans="1:17" hidden="1" x14ac:dyDescent="0.3">
      <c r="A1118" t="s">
        <v>2394</v>
      </c>
      <c r="B1118" t="s">
        <v>2395</v>
      </c>
      <c r="C1118" t="s">
        <v>3119</v>
      </c>
      <c r="D1118" t="s">
        <v>51</v>
      </c>
      <c r="E1118">
        <v>2038.76116665</v>
      </c>
      <c r="F1118">
        <v>705.5</v>
      </c>
      <c r="G1118">
        <v>0.761232331247512</v>
      </c>
      <c r="H1118">
        <v>0.52667803264439605</v>
      </c>
      <c r="I1118">
        <v>-7.2769014531688399</v>
      </c>
      <c r="J1118">
        <v>7.2326737963369503</v>
      </c>
      <c r="K1118">
        <v>742.91049355248094</v>
      </c>
      <c r="L1118">
        <v>724.86030488839901</v>
      </c>
      <c r="M1118">
        <v>45.2198330746713</v>
      </c>
      <c r="N1118">
        <v>0.62135643547213104</v>
      </c>
      <c r="O1118">
        <v>22.2678951098511</v>
      </c>
      <c r="P1118">
        <v>23.771929824561401</v>
      </c>
      <c r="Q1118">
        <v>-7.9542102747040003E-2</v>
      </c>
    </row>
    <row r="1119" spans="1:17" x14ac:dyDescent="0.3">
      <c r="A1119" t="s">
        <v>2396</v>
      </c>
      <c r="B1119" t="s">
        <v>2397</v>
      </c>
      <c r="C1119" t="s">
        <v>3121</v>
      </c>
      <c r="D1119" t="s">
        <v>2003</v>
      </c>
      <c r="E1119">
        <v>2038.1742823500001</v>
      </c>
      <c r="F1119">
        <v>42.75</v>
      </c>
      <c r="G1119">
        <v>-39.556517407261602</v>
      </c>
      <c r="H1119">
        <v>-4.7271949704432501</v>
      </c>
      <c r="I1119">
        <v>-19.073785097917401</v>
      </c>
      <c r="J1119">
        <v>-0.24407969997988799</v>
      </c>
      <c r="K1119">
        <v>48.269306942768303</v>
      </c>
      <c r="L1119">
        <v>50.693849479716697</v>
      </c>
      <c r="M1119">
        <v>28.319833945212299</v>
      </c>
      <c r="N1119">
        <v>0.51273140888375301</v>
      </c>
      <c r="O1119">
        <v>62.339181286549703</v>
      </c>
      <c r="P1119">
        <v>1.39943074003796</v>
      </c>
      <c r="Q1119">
        <v>-7.8349224811739993E-3</v>
      </c>
    </row>
    <row r="1120" spans="1:17" hidden="1" x14ac:dyDescent="0.3">
      <c r="A1120" t="s">
        <v>2398</v>
      </c>
      <c r="B1120" t="s">
        <v>2399</v>
      </c>
      <c r="C1120" t="s">
        <v>3119</v>
      </c>
      <c r="D1120" t="s">
        <v>367</v>
      </c>
      <c r="E1120">
        <v>2037.63219413</v>
      </c>
      <c r="F1120">
        <v>40.69</v>
      </c>
      <c r="G1120">
        <v>-57.387881315254702</v>
      </c>
      <c r="H1120">
        <v>-2.40240864565693</v>
      </c>
      <c r="I1120">
        <v>-28.361371874640799</v>
      </c>
      <c r="J1120">
        <v>-3.1748589517692598</v>
      </c>
      <c r="K1120">
        <v>45.409413093542099</v>
      </c>
      <c r="L1120">
        <v>53.468135716587597</v>
      </c>
      <c r="M1120">
        <v>37.999225418868498</v>
      </c>
      <c r="N1120">
        <v>1.7214480645636101</v>
      </c>
      <c r="O1120">
        <v>106.56180879823</v>
      </c>
      <c r="P1120">
        <v>4.0132924335378197</v>
      </c>
    </row>
    <row r="1121" spans="1:17" hidden="1" x14ac:dyDescent="0.3">
      <c r="A1121" t="s">
        <v>2400</v>
      </c>
      <c r="B1121" t="s">
        <v>2401</v>
      </c>
      <c r="C1121" t="s">
        <v>3119</v>
      </c>
      <c r="D1121" t="s">
        <v>995</v>
      </c>
      <c r="E1121">
        <v>2032.7523645000001</v>
      </c>
      <c r="F1121">
        <v>111.54</v>
      </c>
      <c r="G1121">
        <v>-18.436187461085598</v>
      </c>
      <c r="H1121">
        <v>-4.3704674681614302</v>
      </c>
      <c r="I1121">
        <v>-6.71121595860631</v>
      </c>
      <c r="J1121">
        <v>2.1927206469356002</v>
      </c>
      <c r="K1121">
        <v>122.58739328514299</v>
      </c>
      <c r="M1121">
        <v>36.0735455109836</v>
      </c>
      <c r="N1121">
        <v>0.339531585802759</v>
      </c>
      <c r="O1121">
        <v>42.370450062757698</v>
      </c>
      <c r="P1121">
        <v>6.2791805621724697</v>
      </c>
    </row>
    <row r="1122" spans="1:17" hidden="1" x14ac:dyDescent="0.3">
      <c r="A1122" t="s">
        <v>2402</v>
      </c>
      <c r="B1122" t="s">
        <v>2403</v>
      </c>
      <c r="C1122" t="s">
        <v>3119</v>
      </c>
      <c r="D1122" t="s">
        <v>568</v>
      </c>
      <c r="E1122">
        <v>2031.2285999999999</v>
      </c>
      <c r="F1122">
        <v>361.3</v>
      </c>
      <c r="G1122">
        <v>-1.5896001609168799</v>
      </c>
      <c r="H1122">
        <v>-3.6632187570676802</v>
      </c>
      <c r="I1122">
        <v>0.28284468552464898</v>
      </c>
      <c r="J1122">
        <v>-3.62279447792926</v>
      </c>
      <c r="K1122">
        <v>399.38458007962902</v>
      </c>
      <c r="L1122">
        <v>375.62491217681901</v>
      </c>
      <c r="M1122">
        <v>23.731864408939899</v>
      </c>
      <c r="N1122">
        <v>1.70979847944786</v>
      </c>
      <c r="O1122">
        <v>31.192914475505098</v>
      </c>
      <c r="P1122">
        <v>23.310580204778098</v>
      </c>
      <c r="Q1122">
        <v>3.7233151937968001E-2</v>
      </c>
    </row>
    <row r="1123" spans="1:17" hidden="1" x14ac:dyDescent="0.3">
      <c r="A1123" t="s">
        <v>2404</v>
      </c>
      <c r="B1123" t="s">
        <v>2405</v>
      </c>
      <c r="C1123" t="s">
        <v>3119</v>
      </c>
      <c r="D1123" t="s">
        <v>518</v>
      </c>
      <c r="E1123">
        <v>2026.25017435</v>
      </c>
      <c r="F1123">
        <v>2381.9</v>
      </c>
      <c r="G1123">
        <v>35.712658460976797</v>
      </c>
      <c r="H1123">
        <v>6.9397526937646798</v>
      </c>
      <c r="I1123">
        <v>32.690979131130497</v>
      </c>
      <c r="J1123">
        <v>0.167085081242445</v>
      </c>
      <c r="K1123">
        <v>2426.2264593482601</v>
      </c>
      <c r="L1123">
        <v>2192.1550931131701</v>
      </c>
      <c r="M1123">
        <v>38.307120775272303</v>
      </c>
      <c r="N1123">
        <v>1.5222052562269199</v>
      </c>
      <c r="O1123">
        <v>41.861539107435199</v>
      </c>
      <c r="P1123">
        <v>84.236376996557993</v>
      </c>
      <c r="Q1123">
        <v>-1.0276960532707E-2</v>
      </c>
    </row>
    <row r="1124" spans="1:17" hidden="1" x14ac:dyDescent="0.3">
      <c r="A1124" t="s">
        <v>2406</v>
      </c>
      <c r="B1124" t="s">
        <v>2407</v>
      </c>
      <c r="C1124" t="s">
        <v>3119</v>
      </c>
      <c r="D1124" t="s">
        <v>51</v>
      </c>
      <c r="E1124">
        <v>2025.7230778999999</v>
      </c>
      <c r="F1124">
        <v>239.3</v>
      </c>
      <c r="G1124">
        <v>97.320496888438498</v>
      </c>
      <c r="H1124">
        <v>-16.093294102943801</v>
      </c>
      <c r="I1124">
        <v>12.8041705288739</v>
      </c>
      <c r="J1124">
        <v>-4.3557843141799797</v>
      </c>
      <c r="K1124">
        <v>302.710522206615</v>
      </c>
      <c r="L1124">
        <v>255.96111922177101</v>
      </c>
      <c r="M1124">
        <v>15.792533916914101</v>
      </c>
      <c r="N1124">
        <v>0.43852450699177697</v>
      </c>
      <c r="O1124">
        <v>66.318428750522301</v>
      </c>
      <c r="P1124">
        <v>111.209179170344</v>
      </c>
      <c r="Q1124">
        <v>6.1335423640579E-2</v>
      </c>
    </row>
    <row r="1125" spans="1:17" hidden="1" x14ac:dyDescent="0.3">
      <c r="A1125" t="s">
        <v>2408</v>
      </c>
      <c r="B1125" t="s">
        <v>2409</v>
      </c>
      <c r="C1125" t="s">
        <v>3119</v>
      </c>
      <c r="D1125" t="s">
        <v>129</v>
      </c>
      <c r="E1125">
        <v>2025.44353935</v>
      </c>
      <c r="F1125">
        <v>1570.5</v>
      </c>
      <c r="G1125">
        <v>-10.894546895732001</v>
      </c>
      <c r="H1125">
        <v>-8.9024673079179504</v>
      </c>
      <c r="I1125">
        <v>-20.208358921752801</v>
      </c>
      <c r="J1125">
        <v>-1.6986542291926601</v>
      </c>
      <c r="K1125">
        <v>1732.3265081060499</v>
      </c>
      <c r="L1125">
        <v>1667.69037059381</v>
      </c>
      <c r="M1125">
        <v>19.6878454180757</v>
      </c>
      <c r="N1125">
        <v>0.66466353128434497</v>
      </c>
      <c r="O1125">
        <v>33.651703279210402</v>
      </c>
      <c r="P1125">
        <v>17.1009954143831</v>
      </c>
      <c r="Q1125">
        <v>0.109391825454524</v>
      </c>
    </row>
    <row r="1126" spans="1:17" hidden="1" x14ac:dyDescent="0.3">
      <c r="A1126" t="s">
        <v>2410</v>
      </c>
      <c r="B1126" t="s">
        <v>2411</v>
      </c>
      <c r="C1126" t="s">
        <v>3119</v>
      </c>
      <c r="D1126" t="s">
        <v>470</v>
      </c>
      <c r="E1126">
        <v>2022.3349920400001</v>
      </c>
      <c r="F1126">
        <v>460.9</v>
      </c>
      <c r="G1126">
        <v>-48.598642822951099</v>
      </c>
      <c r="H1126">
        <v>-8.7293478490112406</v>
      </c>
      <c r="I1126">
        <v>-31.066555591700801</v>
      </c>
      <c r="J1126">
        <v>-0.63534244781760596</v>
      </c>
      <c r="K1126">
        <v>538.05590129523296</v>
      </c>
      <c r="L1126">
        <v>602.99861829551196</v>
      </c>
      <c r="M1126">
        <v>13.425425569693401</v>
      </c>
      <c r="N1126">
        <v>0.37321904659781502</v>
      </c>
      <c r="O1126">
        <v>73.280538077674095</v>
      </c>
      <c r="P1126">
        <v>0.19565217391304099</v>
      </c>
      <c r="Q1126">
        <v>-5.6639354900051002E-2</v>
      </c>
    </row>
    <row r="1127" spans="1:17" hidden="1" x14ac:dyDescent="0.3">
      <c r="A1127" t="s">
        <v>2412</v>
      </c>
      <c r="B1127" t="s">
        <v>2413</v>
      </c>
      <c r="C1127" t="s">
        <v>3119</v>
      </c>
      <c r="D1127" t="s">
        <v>421</v>
      </c>
      <c r="E1127">
        <v>2022.1541823150001</v>
      </c>
      <c r="F1127">
        <v>694.95</v>
      </c>
      <c r="G1127">
        <v>9.2703347645357201</v>
      </c>
      <c r="H1127">
        <v>-7.0756160895540399</v>
      </c>
      <c r="I1127">
        <v>16.714985601390499</v>
      </c>
      <c r="J1127">
        <v>-6.5017724979040104</v>
      </c>
      <c r="K1127">
        <v>821.742522373268</v>
      </c>
      <c r="L1127">
        <v>739.024274163884</v>
      </c>
      <c r="M1127">
        <v>19.422757448576</v>
      </c>
      <c r="N1127">
        <v>0.888573726888369</v>
      </c>
      <c r="O1127">
        <v>56.018418591265501</v>
      </c>
      <c r="P1127">
        <v>49.259020618556598</v>
      </c>
      <c r="Q1127">
        <v>5.0349661807457001E-2</v>
      </c>
    </row>
    <row r="1128" spans="1:17" hidden="1" x14ac:dyDescent="0.3">
      <c r="A1128" t="s">
        <v>2414</v>
      </c>
      <c r="B1128" t="s">
        <v>2415</v>
      </c>
      <c r="C1128" t="s">
        <v>3119</v>
      </c>
      <c r="D1128" t="s">
        <v>669</v>
      </c>
      <c r="E1128">
        <v>2021.0405837849901</v>
      </c>
      <c r="F1128">
        <v>393.7</v>
      </c>
      <c r="G1128">
        <v>-36.143381027845997</v>
      </c>
      <c r="H1128">
        <v>1.1022456454380201</v>
      </c>
      <c r="I1128">
        <v>-13.3867550828289</v>
      </c>
      <c r="J1128">
        <v>-0.31603609083359102</v>
      </c>
      <c r="K1128">
        <v>426.36762626158702</v>
      </c>
      <c r="L1128">
        <v>460.63038500961102</v>
      </c>
      <c r="M1128">
        <v>22.057175373448199</v>
      </c>
      <c r="N1128">
        <v>1.13446144010607</v>
      </c>
      <c r="O1128">
        <v>45.897891795783501</v>
      </c>
      <c r="P1128">
        <v>1.1822153687997801</v>
      </c>
      <c r="Q1128">
        <v>-0.111027351144545</v>
      </c>
    </row>
    <row r="1129" spans="1:17" hidden="1" x14ac:dyDescent="0.3">
      <c r="A1129" t="s">
        <v>2416</v>
      </c>
      <c r="B1129" t="s">
        <v>2417</v>
      </c>
      <c r="C1129" t="s">
        <v>3119</v>
      </c>
      <c r="D1129" t="s">
        <v>487</v>
      </c>
      <c r="E1129">
        <v>2018.4536325419999</v>
      </c>
      <c r="F1129">
        <v>112.13</v>
      </c>
      <c r="G1129">
        <v>-3.59837894065936</v>
      </c>
      <c r="H1129">
        <v>1.7119734147038701</v>
      </c>
      <c r="I1129">
        <v>3.5553347368636001</v>
      </c>
      <c r="J1129">
        <v>0.60135284690455104</v>
      </c>
      <c r="K1129">
        <v>118.582685252779</v>
      </c>
      <c r="L1129">
        <v>113.938033326769</v>
      </c>
      <c r="M1129">
        <v>40.412641319563498</v>
      </c>
      <c r="N1129">
        <v>1.3646604792397901</v>
      </c>
      <c r="O1129">
        <v>32.881476857219297</v>
      </c>
      <c r="P1129">
        <v>25.284916201117301</v>
      </c>
      <c r="Q1129">
        <v>5.4935557288664998E-2</v>
      </c>
    </row>
    <row r="1130" spans="1:17" x14ac:dyDescent="0.3">
      <c r="A1130" t="s">
        <v>2418</v>
      </c>
      <c r="B1130" t="s">
        <v>2419</v>
      </c>
      <c r="C1130" t="s">
        <v>3104</v>
      </c>
      <c r="D1130" t="s">
        <v>24</v>
      </c>
      <c r="E1130">
        <v>2009.7769731840001</v>
      </c>
      <c r="F1130">
        <v>39.03</v>
      </c>
      <c r="G1130">
        <v>-61.180307312430699</v>
      </c>
      <c r="H1130">
        <v>-10.568533825955299</v>
      </c>
      <c r="I1130">
        <v>-31.963077264252998</v>
      </c>
      <c r="J1130">
        <v>1.5716632382675799</v>
      </c>
      <c r="K1130">
        <v>45.1042984450972</v>
      </c>
      <c r="L1130">
        <v>53.988157301002097</v>
      </c>
      <c r="M1130">
        <v>22.493566244474401</v>
      </c>
      <c r="N1130">
        <v>0.88807124371424595</v>
      </c>
      <c r="O1130">
        <v>111.119651550089</v>
      </c>
      <c r="P1130">
        <v>2.9815303430079201</v>
      </c>
    </row>
    <row r="1131" spans="1:17" hidden="1" x14ac:dyDescent="0.3">
      <c r="A1131" t="s">
        <v>2420</v>
      </c>
      <c r="B1131" t="s">
        <v>2421</v>
      </c>
      <c r="C1131" t="s">
        <v>3119</v>
      </c>
      <c r="D1131" t="s">
        <v>509</v>
      </c>
      <c r="E1131">
        <v>2009.7250698599901</v>
      </c>
      <c r="F1131">
        <v>514.29999999999995</v>
      </c>
      <c r="G1131">
        <v>-34.341673409443999</v>
      </c>
      <c r="H1131">
        <v>-12.111832944493599</v>
      </c>
      <c r="I1131">
        <v>-6.9796706528381502</v>
      </c>
      <c r="J1131">
        <v>0.15797956220766299</v>
      </c>
      <c r="K1131">
        <v>582.03758680220301</v>
      </c>
      <c r="L1131">
        <v>598.34982110612202</v>
      </c>
      <c r="M1131">
        <v>30.8056174686409</v>
      </c>
      <c r="N1131">
        <v>0.46275665867089699</v>
      </c>
      <c r="O1131">
        <v>39.9961112191328</v>
      </c>
      <c r="P1131">
        <v>11.5497234573256</v>
      </c>
      <c r="Q1131">
        <v>-0.166291073622999</v>
      </c>
    </row>
    <row r="1132" spans="1:17" hidden="1" x14ac:dyDescent="0.3">
      <c r="A1132" t="s">
        <v>2422</v>
      </c>
      <c r="B1132" t="s">
        <v>2423</v>
      </c>
      <c r="C1132" t="s">
        <v>3119</v>
      </c>
      <c r="D1132" t="s">
        <v>144</v>
      </c>
      <c r="E1132">
        <v>2007.057185659</v>
      </c>
      <c r="F1132">
        <v>17.11</v>
      </c>
      <c r="G1132">
        <v>-30.311379068749702</v>
      </c>
      <c r="H1132">
        <v>-5.2580806931412702</v>
      </c>
      <c r="I1132">
        <v>-14.9786885630913</v>
      </c>
      <c r="J1132">
        <v>1.5686466470156899</v>
      </c>
      <c r="K1132">
        <v>19.2177147065245</v>
      </c>
      <c r="L1132">
        <v>19.162661281726699</v>
      </c>
      <c r="M1132">
        <v>26.885074917054901</v>
      </c>
      <c r="N1132">
        <v>0.65719353304975903</v>
      </c>
      <c r="O1132">
        <v>86.351024108187403</v>
      </c>
      <c r="P1132">
        <v>3.27718963697578</v>
      </c>
      <c r="Q1132">
        <v>8.0603339731915996E-2</v>
      </c>
    </row>
    <row r="1133" spans="1:17" hidden="1" x14ac:dyDescent="0.3">
      <c r="A1133" t="s">
        <v>2424</v>
      </c>
      <c r="B1133" t="s">
        <v>2425</v>
      </c>
      <c r="C1133" t="s">
        <v>3119</v>
      </c>
      <c r="D1133" t="s">
        <v>270</v>
      </c>
      <c r="E1133">
        <v>2006.2605308499999</v>
      </c>
      <c r="F1133">
        <v>341.75</v>
      </c>
      <c r="G1133">
        <v>-37.675498891790397</v>
      </c>
      <c r="H1133">
        <v>-11.1553473493168</v>
      </c>
      <c r="I1133">
        <v>-11.738179861608</v>
      </c>
      <c r="J1133">
        <v>-5.3429306303615602</v>
      </c>
      <c r="K1133">
        <v>410.41782246190502</v>
      </c>
      <c r="L1133">
        <v>417.92293597573803</v>
      </c>
      <c r="M1133">
        <v>17.559907392743</v>
      </c>
      <c r="N1133">
        <v>0.23966806426944701</v>
      </c>
      <c r="O1133">
        <v>57.3372348207754</v>
      </c>
      <c r="P1133">
        <v>3.2945443554480698</v>
      </c>
      <c r="Q1133">
        <v>-4.3085878618213003E-2</v>
      </c>
    </row>
    <row r="1134" spans="1:17" hidden="1" x14ac:dyDescent="0.3">
      <c r="A1134" t="s">
        <v>2426</v>
      </c>
      <c r="B1134" t="s">
        <v>2427</v>
      </c>
      <c r="C1134" t="s">
        <v>3119</v>
      </c>
      <c r="D1134" t="s">
        <v>18</v>
      </c>
      <c r="E1134">
        <v>2005.8420018899999</v>
      </c>
      <c r="F1134">
        <v>204.95</v>
      </c>
      <c r="G1134">
        <v>-48.575185684318797</v>
      </c>
      <c r="H1134">
        <v>-8.6055871442094798</v>
      </c>
      <c r="I1134">
        <v>-13.2576304942578</v>
      </c>
      <c r="J1134">
        <v>2.3932962977647199</v>
      </c>
      <c r="K1134">
        <v>217.53009992834899</v>
      </c>
      <c r="L1134">
        <v>226.68822661049199</v>
      </c>
      <c r="M1134">
        <v>31.018857287179198</v>
      </c>
      <c r="N1134">
        <v>0.52079818200241401</v>
      </c>
      <c r="O1134">
        <v>67.870212246889494</v>
      </c>
      <c r="P1134">
        <v>12.332145793367999</v>
      </c>
    </row>
    <row r="1135" spans="1:17" hidden="1" x14ac:dyDescent="0.3">
      <c r="A1135" t="s">
        <v>2428</v>
      </c>
      <c r="B1135" t="s">
        <v>2429</v>
      </c>
      <c r="C1135" t="s">
        <v>3119</v>
      </c>
      <c r="D1135" t="s">
        <v>232</v>
      </c>
      <c r="E1135">
        <v>2003.77010984</v>
      </c>
      <c r="F1135">
        <v>83.14</v>
      </c>
      <c r="G1135">
        <v>106.06080123782201</v>
      </c>
      <c r="H1135">
        <v>-1.8269072557241</v>
      </c>
      <c r="I1135">
        <v>57.013486795314897</v>
      </c>
      <c r="J1135">
        <v>3.2294643806502199</v>
      </c>
      <c r="K1135">
        <v>89.412095274021596</v>
      </c>
      <c r="L1135">
        <v>71.685298677979603</v>
      </c>
      <c r="M1135">
        <v>34.976706027551799</v>
      </c>
      <c r="N1135">
        <v>0.709169223250671</v>
      </c>
      <c r="O1135">
        <v>38.068318498917499</v>
      </c>
      <c r="P1135">
        <v>160.219092331768</v>
      </c>
      <c r="Q1135">
        <v>0.133860004567459</v>
      </c>
    </row>
    <row r="1136" spans="1:17" hidden="1" x14ac:dyDescent="0.3">
      <c r="A1136" t="s">
        <v>2430</v>
      </c>
      <c r="B1136" t="s">
        <v>2431</v>
      </c>
      <c r="C1136" t="s">
        <v>3119</v>
      </c>
      <c r="D1136" t="s">
        <v>490</v>
      </c>
      <c r="E1136">
        <v>2001.2154559999999</v>
      </c>
      <c r="F1136">
        <v>386</v>
      </c>
      <c r="G1136">
        <v>-45.633633614848002</v>
      </c>
      <c r="H1136">
        <v>0.94544539407460004</v>
      </c>
      <c r="I1136">
        <v>-8.5579163605197905</v>
      </c>
      <c r="J1136">
        <v>3.4138671614114502</v>
      </c>
      <c r="K1136">
        <v>408.333432525972</v>
      </c>
      <c r="L1136">
        <v>437.53949043331897</v>
      </c>
      <c r="M1136">
        <v>44.182582738735398</v>
      </c>
      <c r="N1136">
        <v>0.48611415220870002</v>
      </c>
      <c r="O1136">
        <v>45.738341968911897</v>
      </c>
      <c r="P1136">
        <v>4.3948613928329996</v>
      </c>
      <c r="Q1136">
        <v>-1.3124845091038E-2</v>
      </c>
    </row>
    <row r="1137" spans="1:17" hidden="1" x14ac:dyDescent="0.3">
      <c r="A1137" t="s">
        <v>2432</v>
      </c>
      <c r="B1137" t="s">
        <v>2433</v>
      </c>
      <c r="C1137" t="s">
        <v>3119</v>
      </c>
      <c r="D1137" t="s">
        <v>267</v>
      </c>
      <c r="E1137">
        <v>1997.6767916399999</v>
      </c>
      <c r="F1137">
        <v>653.20000000000005</v>
      </c>
      <c r="G1137">
        <v>-60.212197854937401</v>
      </c>
      <c r="H1137">
        <v>10.7737541450407</v>
      </c>
      <c r="I1137">
        <v>-23.882848886082201</v>
      </c>
      <c r="J1137">
        <v>8.6944609595381799</v>
      </c>
      <c r="K1137">
        <v>630.01944319690699</v>
      </c>
      <c r="L1137">
        <v>704.84150744796102</v>
      </c>
      <c r="M1137">
        <v>60.107013897864</v>
      </c>
      <c r="N1137">
        <v>0.62021062591679699</v>
      </c>
      <c r="O1137">
        <v>75.290875688916103</v>
      </c>
      <c r="P1137">
        <v>14.195804195804101</v>
      </c>
    </row>
    <row r="1138" spans="1:17" hidden="1" x14ac:dyDescent="0.3">
      <c r="A1138" t="s">
        <v>2434</v>
      </c>
      <c r="B1138" t="s">
        <v>2435</v>
      </c>
      <c r="C1138" t="s">
        <v>3119</v>
      </c>
      <c r="D1138" t="s">
        <v>554</v>
      </c>
      <c r="E1138">
        <v>1997.3233984999999</v>
      </c>
      <c r="F1138">
        <v>65.5</v>
      </c>
      <c r="G1138">
        <v>-11.1102064016226</v>
      </c>
      <c r="H1138">
        <v>-6.63444327769158</v>
      </c>
      <c r="I1138">
        <v>-12.1630711082286</v>
      </c>
      <c r="J1138">
        <v>0.73188126375506202</v>
      </c>
      <c r="K1138">
        <v>75.242168882781797</v>
      </c>
      <c r="L1138">
        <v>76.273575425170606</v>
      </c>
      <c r="M1138">
        <v>30.330412636346999</v>
      </c>
      <c r="N1138">
        <v>0.27492568478395002</v>
      </c>
      <c r="O1138">
        <v>78.396946564885496</v>
      </c>
      <c r="P1138">
        <v>8.2644628099173492</v>
      </c>
      <c r="Q1138">
        <v>0.144885615909048</v>
      </c>
    </row>
    <row r="1139" spans="1:17" hidden="1" x14ac:dyDescent="0.3">
      <c r="A1139" t="s">
        <v>2436</v>
      </c>
      <c r="B1139" t="s">
        <v>2437</v>
      </c>
      <c r="C1139" t="s">
        <v>3119</v>
      </c>
      <c r="D1139" t="s">
        <v>490</v>
      </c>
      <c r="E1139">
        <v>1996.375372233</v>
      </c>
      <c r="F1139">
        <v>119.19</v>
      </c>
      <c r="G1139">
        <v>-24.1334911042592</v>
      </c>
      <c r="H1139">
        <v>14.722973252138701</v>
      </c>
      <c r="I1139">
        <v>19.486647253653199</v>
      </c>
      <c r="J1139">
        <v>11.965091260580399</v>
      </c>
      <c r="K1139">
        <v>108.329596723815</v>
      </c>
      <c r="L1139">
        <v>112.094884024968</v>
      </c>
      <c r="M1139">
        <v>62.910499574353402</v>
      </c>
      <c r="N1139">
        <v>2.2399590162804199</v>
      </c>
      <c r="O1139">
        <v>20.312106720362401</v>
      </c>
      <c r="P1139">
        <v>49.080675422138803</v>
      </c>
      <c r="Q1139">
        <v>-2.8187939497311999E-2</v>
      </c>
    </row>
    <row r="1140" spans="1:17" hidden="1" x14ac:dyDescent="0.3">
      <c r="A1140" t="s">
        <v>2438</v>
      </c>
      <c r="B1140" t="s">
        <v>2439</v>
      </c>
      <c r="C1140" t="s">
        <v>3119</v>
      </c>
      <c r="D1140" t="s">
        <v>223</v>
      </c>
      <c r="E1140">
        <v>1989.0769948320001</v>
      </c>
      <c r="F1140">
        <v>102.01</v>
      </c>
      <c r="G1140">
        <v>-29.956335690772899</v>
      </c>
      <c r="H1140">
        <v>4.4667133086024098</v>
      </c>
      <c r="I1140">
        <v>-23.257387223940199</v>
      </c>
      <c r="J1140">
        <v>2.05257081989458</v>
      </c>
      <c r="K1140">
        <v>107.53049765622301</v>
      </c>
      <c r="L1140">
        <v>111.38948576563899</v>
      </c>
      <c r="M1140">
        <v>42.545218536805002</v>
      </c>
      <c r="N1140">
        <v>0.58825068341290598</v>
      </c>
      <c r="O1140">
        <v>45.9660817566905</v>
      </c>
      <c r="P1140">
        <v>17.985195466111499</v>
      </c>
      <c r="Q1140">
        <v>0.189045116750228</v>
      </c>
    </row>
    <row r="1141" spans="1:17" hidden="1" x14ac:dyDescent="0.3">
      <c r="A1141" t="s">
        <v>2440</v>
      </c>
      <c r="B1141" t="s">
        <v>2441</v>
      </c>
      <c r="C1141" t="s">
        <v>3119</v>
      </c>
      <c r="D1141" t="s">
        <v>1345</v>
      </c>
      <c r="E1141">
        <v>1988.1149125500001</v>
      </c>
      <c r="F1141">
        <v>263.25</v>
      </c>
      <c r="G1141">
        <v>-33.814688605427797</v>
      </c>
      <c r="H1141">
        <v>-25.8455343222635</v>
      </c>
      <c r="I1141">
        <v>-16.141440588370099</v>
      </c>
      <c r="J1141">
        <v>-1.69568644868146</v>
      </c>
      <c r="K1141">
        <v>330.64699609222998</v>
      </c>
      <c r="L1141">
        <v>342.61780706938998</v>
      </c>
      <c r="M1141">
        <v>29.5677329389192</v>
      </c>
      <c r="N1141">
        <v>0.62330983374259497</v>
      </c>
      <c r="O1141">
        <v>71.6429249762583</v>
      </c>
      <c r="P1141">
        <v>1.5625</v>
      </c>
      <c r="Q1141">
        <v>1.465308344399E-3</v>
      </c>
    </row>
    <row r="1142" spans="1:17" hidden="1" x14ac:dyDescent="0.3">
      <c r="A1142" t="s">
        <v>2442</v>
      </c>
      <c r="B1142" t="s">
        <v>2443</v>
      </c>
      <c r="C1142" t="s">
        <v>3119</v>
      </c>
      <c r="D1142" t="s">
        <v>1670</v>
      </c>
      <c r="E1142">
        <v>1984.1380216</v>
      </c>
      <c r="F1142">
        <v>64.930000000000007</v>
      </c>
      <c r="G1142">
        <v>4.8031348823986599</v>
      </c>
      <c r="H1142">
        <v>3.8814297381814402</v>
      </c>
      <c r="I1142">
        <v>-0.66175752806921195</v>
      </c>
      <c r="J1142">
        <v>4.1452461049538902</v>
      </c>
      <c r="K1142">
        <v>64.180676850358793</v>
      </c>
      <c r="L1142">
        <v>60.545777253061999</v>
      </c>
      <c r="M1142">
        <v>58.880462682991599</v>
      </c>
      <c r="N1142">
        <v>0.54116254514853201</v>
      </c>
      <c r="O1142">
        <v>5.4212228553827098</v>
      </c>
      <c r="P1142">
        <v>24.985563041385898</v>
      </c>
      <c r="Q1142">
        <v>-2.8254867209200001E-2</v>
      </c>
    </row>
    <row r="1143" spans="1:17" x14ac:dyDescent="0.3">
      <c r="A1143" t="s">
        <v>2444</v>
      </c>
      <c r="B1143" t="s">
        <v>2445</v>
      </c>
      <c r="C1143" t="s">
        <v>3111</v>
      </c>
      <c r="D1143" t="s">
        <v>69</v>
      </c>
      <c r="E1143">
        <v>1971.2857059999999</v>
      </c>
      <c r="F1143">
        <v>76.31</v>
      </c>
      <c r="G1143">
        <v>-46.281708682812599</v>
      </c>
      <c r="H1143">
        <v>3.8703775719568601</v>
      </c>
      <c r="I1143">
        <v>-22.592004493383001</v>
      </c>
      <c r="J1143">
        <v>-1.18730061588846</v>
      </c>
      <c r="K1143">
        <v>84.000053284354095</v>
      </c>
      <c r="L1143">
        <v>92.095906480468201</v>
      </c>
      <c r="M1143">
        <v>24.733825959339701</v>
      </c>
      <c r="N1143">
        <v>0.93485089838055702</v>
      </c>
      <c r="O1143">
        <v>104.429301533219</v>
      </c>
      <c r="P1143">
        <v>4.9511759042772701</v>
      </c>
      <c r="Q1143">
        <v>2.6911451736586E-2</v>
      </c>
    </row>
    <row r="1144" spans="1:17" hidden="1" x14ac:dyDescent="0.3">
      <c r="A1144" t="s">
        <v>2446</v>
      </c>
      <c r="B1144" t="s">
        <v>2447</v>
      </c>
      <c r="C1144" t="s">
        <v>3119</v>
      </c>
      <c r="D1144" t="s">
        <v>267</v>
      </c>
      <c r="E1144">
        <v>1968.5194187249999</v>
      </c>
      <c r="F1144">
        <v>1131.1500000000001</v>
      </c>
      <c r="G1144">
        <v>-44.273385863342099</v>
      </c>
      <c r="H1144">
        <v>-8.9437735138510792</v>
      </c>
      <c r="I1144">
        <v>-20.476839114935299</v>
      </c>
      <c r="J1144">
        <v>0.76812555665891002</v>
      </c>
      <c r="K1144">
        <v>1289.2712169551301</v>
      </c>
      <c r="L1144">
        <v>1333.24239753293</v>
      </c>
      <c r="M1144">
        <v>17.563306771022599</v>
      </c>
      <c r="N1144">
        <v>0.826693907065289</v>
      </c>
      <c r="O1144">
        <v>56.477920700172298</v>
      </c>
      <c r="P1144">
        <v>2.1769567770200098</v>
      </c>
      <c r="Q1144">
        <v>4.6494594660357998E-2</v>
      </c>
    </row>
    <row r="1145" spans="1:17" hidden="1" x14ac:dyDescent="0.3">
      <c r="A1145" t="s">
        <v>2448</v>
      </c>
      <c r="B1145" t="s">
        <v>2449</v>
      </c>
      <c r="C1145" t="s">
        <v>3119</v>
      </c>
      <c r="D1145" t="s">
        <v>134</v>
      </c>
      <c r="E1145">
        <v>1958.2767425560701</v>
      </c>
      <c r="F1145">
        <v>1611.3</v>
      </c>
      <c r="G1145">
        <v>134.408418117293</v>
      </c>
      <c r="H1145">
        <v>73.104840454076793</v>
      </c>
      <c r="I1145">
        <v>78.218784447467002</v>
      </c>
      <c r="J1145">
        <v>11.948774799845101</v>
      </c>
      <c r="K1145">
        <v>1163.6623739348399</v>
      </c>
      <c r="L1145">
        <v>959.90429937899603</v>
      </c>
      <c r="M1145">
        <v>95.851689174423399</v>
      </c>
      <c r="N1145">
        <v>1.65473703951456</v>
      </c>
      <c r="O1145">
        <v>5.3931608018370198</v>
      </c>
      <c r="P1145">
        <v>168.54999999999899</v>
      </c>
    </row>
    <row r="1146" spans="1:17" hidden="1" x14ac:dyDescent="0.3">
      <c r="A1146" t="s">
        <v>2450</v>
      </c>
      <c r="B1146" t="s">
        <v>2451</v>
      </c>
      <c r="C1146" t="s">
        <v>3119</v>
      </c>
      <c r="D1146" t="s">
        <v>885</v>
      </c>
      <c r="E1146">
        <v>1958.1</v>
      </c>
      <c r="F1146">
        <v>326.35000000000002</v>
      </c>
      <c r="G1146">
        <v>-42.545398106831499</v>
      </c>
      <c r="H1146">
        <v>-19.7091485778368</v>
      </c>
      <c r="I1146">
        <v>-30.0002821109724</v>
      </c>
      <c r="J1146">
        <v>-3.6517799851756401</v>
      </c>
      <c r="K1146">
        <v>434.51837671903598</v>
      </c>
      <c r="M1146">
        <v>20.717540088320099</v>
      </c>
      <c r="O1146">
        <v>81.921250191512101</v>
      </c>
      <c r="P1146">
        <v>0.865399474578887</v>
      </c>
    </row>
    <row r="1147" spans="1:17" hidden="1" x14ac:dyDescent="0.3">
      <c r="A1147" t="s">
        <v>2452</v>
      </c>
      <c r="B1147" t="s">
        <v>2453</v>
      </c>
      <c r="C1147" t="s">
        <v>3119</v>
      </c>
      <c r="D1147" t="s">
        <v>421</v>
      </c>
      <c r="E1147">
        <v>1956.18380855999</v>
      </c>
      <c r="F1147">
        <v>223.24</v>
      </c>
      <c r="G1147">
        <v>-36.704680853576498</v>
      </c>
      <c r="H1147">
        <v>-1.1425451683437799</v>
      </c>
      <c r="I1147">
        <v>-4.6457353305031397</v>
      </c>
      <c r="J1147">
        <v>0.12931933980024701</v>
      </c>
      <c r="K1147">
        <v>221.95135506622699</v>
      </c>
      <c r="L1147">
        <v>234.81688554390001</v>
      </c>
      <c r="M1147">
        <v>54.6357359975962</v>
      </c>
      <c r="N1147">
        <v>0.94868490478884304</v>
      </c>
      <c r="O1147">
        <v>54.094248342590902</v>
      </c>
      <c r="P1147">
        <v>13.3197969543147</v>
      </c>
      <c r="Q1147">
        <v>0.14976734698970801</v>
      </c>
    </row>
    <row r="1148" spans="1:17" hidden="1" x14ac:dyDescent="0.3">
      <c r="A1148" t="s">
        <v>2454</v>
      </c>
      <c r="B1148" t="s">
        <v>2455</v>
      </c>
      <c r="C1148" t="s">
        <v>3119</v>
      </c>
      <c r="D1148" t="s">
        <v>490</v>
      </c>
      <c r="E1148">
        <v>1946.12842</v>
      </c>
      <c r="F1148">
        <v>1708.2</v>
      </c>
      <c r="G1148">
        <v>-11.511559098171499</v>
      </c>
      <c r="H1148">
        <v>-8.7719045046975594</v>
      </c>
      <c r="I1148">
        <v>-13.655371058123601</v>
      </c>
      <c r="J1148">
        <v>1.98246730321745</v>
      </c>
      <c r="K1148">
        <v>1886.2022569150299</v>
      </c>
      <c r="L1148">
        <v>1858.4459994565</v>
      </c>
      <c r="M1148">
        <v>30.1298359555765</v>
      </c>
      <c r="N1148">
        <v>1.3831510652569201</v>
      </c>
      <c r="O1148">
        <v>42.058892401358101</v>
      </c>
      <c r="P1148">
        <v>12.7524752475247</v>
      </c>
    </row>
    <row r="1149" spans="1:17" hidden="1" x14ac:dyDescent="0.3">
      <c r="A1149" t="s">
        <v>2456</v>
      </c>
      <c r="B1149" t="s">
        <v>2457</v>
      </c>
      <c r="C1149" t="s">
        <v>3119</v>
      </c>
      <c r="D1149" t="s">
        <v>2458</v>
      </c>
      <c r="E1149">
        <v>1944.6</v>
      </c>
      <c r="F1149">
        <v>23.15</v>
      </c>
      <c r="G1149">
        <v>288.11261044834799</v>
      </c>
      <c r="H1149">
        <v>8.1614862687802692</v>
      </c>
      <c r="I1149">
        <v>43.465145383164199</v>
      </c>
      <c r="J1149">
        <v>-2.8966779443593098</v>
      </c>
      <c r="K1149">
        <v>20.891244986663299</v>
      </c>
      <c r="L1149">
        <v>15.484414727417199</v>
      </c>
      <c r="M1149">
        <v>31.249124106457</v>
      </c>
      <c r="N1149">
        <v>1.11693625902836</v>
      </c>
      <c r="O1149">
        <v>35.9395248380129</v>
      </c>
      <c r="P1149">
        <v>327.38461538461502</v>
      </c>
    </row>
    <row r="1150" spans="1:17" hidden="1" x14ac:dyDescent="0.3">
      <c r="A1150" t="s">
        <v>2459</v>
      </c>
      <c r="B1150" t="s">
        <v>2460</v>
      </c>
      <c r="C1150" t="s">
        <v>3119</v>
      </c>
      <c r="D1150" t="s">
        <v>126</v>
      </c>
      <c r="E1150">
        <v>1939.8215339999999</v>
      </c>
      <c r="F1150">
        <v>126</v>
      </c>
      <c r="G1150">
        <v>-26.090491249712599</v>
      </c>
      <c r="H1150">
        <v>-1.8723713082036</v>
      </c>
      <c r="I1150">
        <v>4.8836137473427996</v>
      </c>
      <c r="J1150">
        <v>-2.1858708942665599</v>
      </c>
      <c r="K1150">
        <v>132.35721646962199</v>
      </c>
      <c r="L1150">
        <v>125.48935720166</v>
      </c>
      <c r="M1150">
        <v>47.841219569405901</v>
      </c>
      <c r="N1150">
        <v>0.77855916939585901</v>
      </c>
      <c r="O1150">
        <v>41.825396825396801</v>
      </c>
      <c r="P1150">
        <v>42.372881355932201</v>
      </c>
      <c r="Q1150">
        <v>0.153275949842301</v>
      </c>
    </row>
    <row r="1151" spans="1:17" hidden="1" x14ac:dyDescent="0.3">
      <c r="A1151" t="s">
        <v>2461</v>
      </c>
      <c r="B1151" t="s">
        <v>2462</v>
      </c>
      <c r="C1151" t="s">
        <v>3119</v>
      </c>
      <c r="D1151" t="s">
        <v>51</v>
      </c>
      <c r="E1151">
        <v>1936.6228172599999</v>
      </c>
      <c r="F1151">
        <v>958.95</v>
      </c>
      <c r="G1151">
        <v>102.801275115197</v>
      </c>
      <c r="H1151">
        <v>-0.56802377734296805</v>
      </c>
      <c r="I1151">
        <v>54.0914930672838</v>
      </c>
      <c r="J1151">
        <v>-5.6671109956286001</v>
      </c>
      <c r="K1151">
        <v>955.23199828327597</v>
      </c>
      <c r="L1151">
        <v>748.341972615749</v>
      </c>
      <c r="M1151">
        <v>32.904013197947897</v>
      </c>
      <c r="N1151">
        <v>1.1222829236621501</v>
      </c>
      <c r="O1151">
        <v>24.954377183377598</v>
      </c>
      <c r="P1151">
        <v>139.677580604848</v>
      </c>
      <c r="Q1151">
        <v>0.12500006251308499</v>
      </c>
    </row>
    <row r="1152" spans="1:17" x14ac:dyDescent="0.3">
      <c r="A1152" t="s">
        <v>2463</v>
      </c>
      <c r="B1152" t="s">
        <v>2464</v>
      </c>
      <c r="C1152" t="s">
        <v>3121</v>
      </c>
      <c r="D1152" t="s">
        <v>2003</v>
      </c>
      <c r="E1152">
        <v>1929.63644939199</v>
      </c>
      <c r="F1152">
        <v>10.48</v>
      </c>
      <c r="G1152">
        <v>-61.6593193762128</v>
      </c>
      <c r="H1152">
        <v>-16.951903595151801</v>
      </c>
      <c r="I1152">
        <v>-39.935311348672798</v>
      </c>
      <c r="J1152">
        <v>-7.6847470181426596</v>
      </c>
      <c r="K1152">
        <v>13.072835749572301</v>
      </c>
      <c r="L1152">
        <v>15.330419325782</v>
      </c>
      <c r="M1152">
        <v>10.7936855667028</v>
      </c>
      <c r="N1152">
        <v>0.81124111555171297</v>
      </c>
      <c r="O1152">
        <v>148.568702290076</v>
      </c>
      <c r="P1152">
        <v>1.2560386473430001</v>
      </c>
      <c r="Q1152">
        <v>-3.9373258499984E-2</v>
      </c>
    </row>
    <row r="1153" spans="1:17" hidden="1" x14ac:dyDescent="0.3">
      <c r="A1153" t="s">
        <v>2465</v>
      </c>
      <c r="B1153" t="s">
        <v>2466</v>
      </c>
      <c r="C1153" t="s">
        <v>3119</v>
      </c>
      <c r="D1153" t="s">
        <v>311</v>
      </c>
      <c r="E1153">
        <v>1924.69350528</v>
      </c>
      <c r="F1153">
        <v>748.8</v>
      </c>
      <c r="G1153">
        <v>16.5493739990163</v>
      </c>
      <c r="H1153">
        <v>-0.83951281103925901</v>
      </c>
      <c r="I1153">
        <v>-7.7602988794469701</v>
      </c>
      <c r="J1153">
        <v>7.7768620798300399</v>
      </c>
      <c r="K1153">
        <v>844.651505249058</v>
      </c>
      <c r="L1153">
        <v>784.10156510410002</v>
      </c>
      <c r="M1153">
        <v>38.068927168635703</v>
      </c>
      <c r="N1153">
        <v>1.80275638927085</v>
      </c>
      <c r="O1153">
        <v>62.259615384615302</v>
      </c>
      <c r="P1153">
        <v>70.530630835800494</v>
      </c>
      <c r="Q1153">
        <v>0.11672637683482701</v>
      </c>
    </row>
    <row r="1154" spans="1:17" hidden="1" x14ac:dyDescent="0.3">
      <c r="A1154" t="s">
        <v>2467</v>
      </c>
      <c r="B1154" t="s">
        <v>2468</v>
      </c>
      <c r="C1154" t="s">
        <v>3119</v>
      </c>
      <c r="D1154" t="s">
        <v>232</v>
      </c>
      <c r="E1154">
        <v>1922.7438408799901</v>
      </c>
      <c r="F1154">
        <v>248.8</v>
      </c>
      <c r="G1154">
        <v>-45.750512706072101</v>
      </c>
      <c r="H1154">
        <v>-5.23169800568835</v>
      </c>
      <c r="I1154">
        <v>-17.672543605748</v>
      </c>
      <c r="J1154">
        <v>0.36160757625461498</v>
      </c>
      <c r="K1154">
        <v>275.415360596521</v>
      </c>
      <c r="L1154">
        <v>300.02790286519098</v>
      </c>
      <c r="M1154">
        <v>23.721049235390598</v>
      </c>
      <c r="N1154">
        <v>0.76922444197681505</v>
      </c>
      <c r="O1154">
        <v>46.282154340836001</v>
      </c>
      <c r="P1154">
        <v>1.36484008963129</v>
      </c>
    </row>
    <row r="1155" spans="1:17" hidden="1" x14ac:dyDescent="0.3">
      <c r="A1155" t="s">
        <v>2469</v>
      </c>
      <c r="B1155" t="s">
        <v>2470</v>
      </c>
      <c r="C1155" t="s">
        <v>3119</v>
      </c>
      <c r="D1155" t="s">
        <v>21</v>
      </c>
      <c r="E1155">
        <v>1922.3910194299999</v>
      </c>
      <c r="F1155">
        <v>461.65</v>
      </c>
      <c r="G1155">
        <v>28.731518830414799</v>
      </c>
      <c r="H1155">
        <v>53.708702465454103</v>
      </c>
      <c r="I1155">
        <v>49.0185190014341</v>
      </c>
      <c r="J1155">
        <v>6.6956458586702396</v>
      </c>
      <c r="K1155">
        <v>333.78633697406798</v>
      </c>
      <c r="M1155">
        <v>80.655832292198895</v>
      </c>
      <c r="O1155">
        <v>2.8918011480558898</v>
      </c>
      <c r="P1155">
        <v>86.865007083586306</v>
      </c>
    </row>
    <row r="1156" spans="1:17" hidden="1" x14ac:dyDescent="0.3">
      <c r="A1156" t="s">
        <v>2471</v>
      </c>
      <c r="B1156" t="s">
        <v>2472</v>
      </c>
      <c r="C1156" t="s">
        <v>3119</v>
      </c>
      <c r="D1156" t="s">
        <v>137</v>
      </c>
      <c r="E1156">
        <v>1918.92750006806</v>
      </c>
      <c r="F1156">
        <v>111.61</v>
      </c>
      <c r="G1156">
        <v>-20.2956913920668</v>
      </c>
      <c r="H1156">
        <v>12.566278223029901</v>
      </c>
      <c r="I1156">
        <v>-12.309639148532501</v>
      </c>
      <c r="J1156">
        <v>4.9260954597092699</v>
      </c>
      <c r="K1156">
        <v>113.428660319066</v>
      </c>
      <c r="L1156">
        <v>120.65940528834901</v>
      </c>
      <c r="M1156">
        <v>55.576600560565197</v>
      </c>
      <c r="N1156">
        <v>0.94049853410529205</v>
      </c>
      <c r="O1156">
        <v>145.85610608368401</v>
      </c>
      <c r="P1156">
        <v>23.121897407611598</v>
      </c>
    </row>
    <row r="1157" spans="1:17" hidden="1" x14ac:dyDescent="0.3">
      <c r="A1157" t="s">
        <v>2473</v>
      </c>
      <c r="B1157" t="s">
        <v>2474</v>
      </c>
      <c r="C1157" t="s">
        <v>3119</v>
      </c>
      <c r="D1157" t="s">
        <v>438</v>
      </c>
      <c r="E1157">
        <v>1917.7347643999999</v>
      </c>
      <c r="F1157">
        <v>241.15</v>
      </c>
      <c r="G1157">
        <v>-25.344350082968202</v>
      </c>
      <c r="H1157">
        <v>-6.5561066902771401</v>
      </c>
      <c r="I1157">
        <v>-11.7768513689362</v>
      </c>
      <c r="J1157">
        <v>0.71531603355971396</v>
      </c>
      <c r="K1157">
        <v>273.27156944618298</v>
      </c>
      <c r="L1157">
        <v>279.93855340303003</v>
      </c>
      <c r="M1157">
        <v>28.657238984967702</v>
      </c>
      <c r="N1157">
        <v>0.452172720611691</v>
      </c>
      <c r="O1157">
        <v>50.114036906489702</v>
      </c>
      <c r="P1157">
        <v>6.30372492836677</v>
      </c>
      <c r="Q1157">
        <v>-7.9993190414675994E-2</v>
      </c>
    </row>
    <row r="1158" spans="1:17" hidden="1" x14ac:dyDescent="0.3">
      <c r="A1158" t="s">
        <v>2475</v>
      </c>
      <c r="B1158" t="s">
        <v>2476</v>
      </c>
      <c r="C1158" t="s">
        <v>3119</v>
      </c>
      <c r="D1158" t="s">
        <v>232</v>
      </c>
      <c r="E1158">
        <v>1916.4411944999999</v>
      </c>
      <c r="F1158">
        <v>1118.25</v>
      </c>
      <c r="G1158">
        <v>48.830552183975399</v>
      </c>
      <c r="H1158">
        <v>3.6715704896822801</v>
      </c>
      <c r="I1158">
        <v>52.591200790802901</v>
      </c>
      <c r="J1158">
        <v>3.8119352133638298</v>
      </c>
      <c r="K1158">
        <v>1031.25704171191</v>
      </c>
      <c r="L1158">
        <v>808.04999863589899</v>
      </c>
      <c r="M1158">
        <v>44.862600208596902</v>
      </c>
      <c r="N1158">
        <v>0.85087779048510703</v>
      </c>
      <c r="O1158">
        <v>14.397496087636901</v>
      </c>
      <c r="P1158">
        <v>118.386876281613</v>
      </c>
      <c r="Q1158">
        <v>0.15426514158379301</v>
      </c>
    </row>
    <row r="1159" spans="1:17" hidden="1" x14ac:dyDescent="0.3">
      <c r="A1159" t="s">
        <v>2477</v>
      </c>
      <c r="B1159" t="s">
        <v>2478</v>
      </c>
      <c r="C1159" t="s">
        <v>3119</v>
      </c>
      <c r="D1159" t="s">
        <v>1665</v>
      </c>
      <c r="E1159">
        <v>1912.829125</v>
      </c>
      <c r="F1159">
        <v>168.05</v>
      </c>
      <c r="G1159">
        <v>1306.53834768864</v>
      </c>
      <c r="H1159">
        <v>54.244756887222898</v>
      </c>
      <c r="I1159">
        <v>390.185456398719</v>
      </c>
      <c r="J1159">
        <v>11.004064170668499</v>
      </c>
      <c r="K1159">
        <v>111.24515275460899</v>
      </c>
      <c r="L1159">
        <v>66.106365132170396</v>
      </c>
      <c r="M1159">
        <v>96.359959984680202</v>
      </c>
      <c r="N1159">
        <v>0.75162979018659803</v>
      </c>
      <c r="O1159">
        <v>0</v>
      </c>
      <c r="P1159">
        <v>1500.4761904761899</v>
      </c>
    </row>
    <row r="1160" spans="1:17" hidden="1" x14ac:dyDescent="0.3">
      <c r="A1160" t="s">
        <v>2479</v>
      </c>
      <c r="B1160" t="s">
        <v>2480</v>
      </c>
      <c r="C1160" t="s">
        <v>3119</v>
      </c>
      <c r="D1160" t="s">
        <v>48</v>
      </c>
      <c r="E1160">
        <v>1912.55582925</v>
      </c>
      <c r="F1160">
        <v>451.55</v>
      </c>
      <c r="G1160">
        <v>-32.738099458300901</v>
      </c>
      <c r="H1160">
        <v>-3.0841792796663801</v>
      </c>
      <c r="I1160">
        <v>-19.9999133305922</v>
      </c>
      <c r="J1160">
        <v>4.5458546242236704</v>
      </c>
      <c r="K1160">
        <v>518.15178458362197</v>
      </c>
      <c r="L1160">
        <v>552.01660504877498</v>
      </c>
      <c r="M1160">
        <v>34.4665735002703</v>
      </c>
      <c r="N1160">
        <v>0.76075943493129405</v>
      </c>
      <c r="O1160">
        <v>88.240504927472003</v>
      </c>
      <c r="P1160">
        <v>4.3925557738989598</v>
      </c>
      <c r="Q1160">
        <v>0.15717093510638</v>
      </c>
    </row>
    <row r="1161" spans="1:17" hidden="1" x14ac:dyDescent="0.3">
      <c r="A1161" t="s">
        <v>2481</v>
      </c>
      <c r="B1161" t="s">
        <v>2482</v>
      </c>
      <c r="C1161" t="s">
        <v>3119</v>
      </c>
      <c r="D1161" t="s">
        <v>48</v>
      </c>
      <c r="E1161">
        <v>1909.1592072000001</v>
      </c>
      <c r="F1161">
        <v>1673.15</v>
      </c>
      <c r="G1161">
        <v>61.900208813009598</v>
      </c>
      <c r="H1161">
        <v>3.27956740648529</v>
      </c>
      <c r="I1161">
        <v>49.8142458825847</v>
      </c>
      <c r="J1161">
        <v>-1.05180940327753E-3</v>
      </c>
      <c r="K1161">
        <v>1634.03699770713</v>
      </c>
      <c r="L1161">
        <v>1352.43383114824</v>
      </c>
      <c r="M1161">
        <v>64.322823772866201</v>
      </c>
      <c r="N1161">
        <v>1.81141998232401</v>
      </c>
      <c r="O1161">
        <v>16.250784448495299</v>
      </c>
      <c r="P1161">
        <v>100.137559808612</v>
      </c>
    </row>
    <row r="1162" spans="1:17" hidden="1" x14ac:dyDescent="0.3">
      <c r="A1162" t="s">
        <v>2483</v>
      </c>
      <c r="B1162" t="s">
        <v>2484</v>
      </c>
      <c r="C1162" t="s">
        <v>3119</v>
      </c>
      <c r="D1162" t="s">
        <v>51</v>
      </c>
      <c r="E1162">
        <v>1906.4145570000001</v>
      </c>
      <c r="F1162">
        <v>1983</v>
      </c>
      <c r="G1162">
        <v>49.937916221011797</v>
      </c>
      <c r="H1162">
        <v>11.546617820473401</v>
      </c>
      <c r="I1162">
        <v>54.616657543008401</v>
      </c>
      <c r="J1162">
        <v>1.55915452985565</v>
      </c>
      <c r="K1162">
        <v>1838.57772275601</v>
      </c>
      <c r="L1162">
        <v>1500.3172416815401</v>
      </c>
      <c r="M1162">
        <v>46.5208956064983</v>
      </c>
      <c r="N1162">
        <v>1.3431059324688299</v>
      </c>
      <c r="O1162">
        <v>17.297024710035199</v>
      </c>
      <c r="P1162">
        <v>87.066647799632094</v>
      </c>
      <c r="Q1162">
        <v>0.12945317074865001</v>
      </c>
    </row>
    <row r="1163" spans="1:17" hidden="1" x14ac:dyDescent="0.3">
      <c r="A1163" t="s">
        <v>2485</v>
      </c>
      <c r="B1163" t="s">
        <v>2486</v>
      </c>
      <c r="C1163" t="s">
        <v>3119</v>
      </c>
      <c r="D1163" t="s">
        <v>1670</v>
      </c>
      <c r="E1163">
        <v>1906.0882018</v>
      </c>
      <c r="F1163">
        <v>66.510000000000005</v>
      </c>
      <c r="G1163">
        <v>4.75398926041058</v>
      </c>
      <c r="H1163">
        <v>3.2510112933254498</v>
      </c>
      <c r="I1163">
        <v>-0.71872694925195502</v>
      </c>
      <c r="J1163">
        <v>3.9164353046891298</v>
      </c>
      <c r="K1163">
        <v>65.702773779596001</v>
      </c>
      <c r="L1163">
        <v>62.0460319482263</v>
      </c>
      <c r="M1163">
        <v>59.453032016997597</v>
      </c>
      <c r="N1163">
        <v>1.17138589589787</v>
      </c>
      <c r="O1163">
        <v>6.8861825289430101</v>
      </c>
      <c r="P1163">
        <v>26.806482364156299</v>
      </c>
      <c r="Q1163">
        <v>-2.8326200589973E-2</v>
      </c>
    </row>
    <row r="1164" spans="1:17" hidden="1" x14ac:dyDescent="0.3">
      <c r="A1164" t="s">
        <v>2487</v>
      </c>
      <c r="B1164" t="s">
        <v>2488</v>
      </c>
      <c r="C1164" t="s">
        <v>3119</v>
      </c>
      <c r="D1164" t="s">
        <v>1670</v>
      </c>
      <c r="E1164">
        <v>1905.052968</v>
      </c>
      <c r="F1164">
        <v>66.510000000000005</v>
      </c>
      <c r="G1164">
        <v>5.1514395000079096</v>
      </c>
      <c r="H1164">
        <v>3.449787736772</v>
      </c>
      <c r="I1164">
        <v>-0.78239833254074598</v>
      </c>
      <c r="J1164">
        <v>3.93239536069719</v>
      </c>
      <c r="K1164">
        <v>65.770478968393803</v>
      </c>
      <c r="L1164">
        <v>62.053881374507498</v>
      </c>
      <c r="M1164">
        <v>55.931821315525497</v>
      </c>
      <c r="N1164">
        <v>1.07226456370592</v>
      </c>
      <c r="O1164">
        <v>5.3976845587129603</v>
      </c>
      <c r="P1164">
        <v>28.770571151984502</v>
      </c>
      <c r="Q1164">
        <v>-2.9924776916618E-2</v>
      </c>
    </row>
    <row r="1165" spans="1:17" hidden="1" x14ac:dyDescent="0.3">
      <c r="A1165" t="s">
        <v>2489</v>
      </c>
      <c r="B1165" t="s">
        <v>2490</v>
      </c>
      <c r="C1165" t="s">
        <v>3119</v>
      </c>
      <c r="D1165" t="s">
        <v>470</v>
      </c>
      <c r="E1165">
        <v>1904.8329068999999</v>
      </c>
      <c r="F1165">
        <v>294.25</v>
      </c>
      <c r="G1165">
        <v>-1.2395593083531999</v>
      </c>
      <c r="H1165">
        <v>-1.4632776219175601</v>
      </c>
      <c r="I1165">
        <v>-23.553697676321399</v>
      </c>
      <c r="J1165">
        <v>4.9527284620505903</v>
      </c>
      <c r="K1165">
        <v>335.844503636838</v>
      </c>
      <c r="L1165">
        <v>354.86264132088598</v>
      </c>
      <c r="M1165">
        <v>39.290020468308697</v>
      </c>
      <c r="N1165">
        <v>0.9750439385745</v>
      </c>
      <c r="O1165">
        <v>74.5794392523364</v>
      </c>
      <c r="P1165">
        <v>23.349402640955699</v>
      </c>
      <c r="Q1165">
        <v>0.11889555880801</v>
      </c>
    </row>
    <row r="1166" spans="1:17" hidden="1" x14ac:dyDescent="0.3">
      <c r="A1166" t="s">
        <v>2491</v>
      </c>
      <c r="B1166" t="s">
        <v>2492</v>
      </c>
      <c r="C1166" t="s">
        <v>3119</v>
      </c>
      <c r="D1166" t="s">
        <v>134</v>
      </c>
      <c r="E1166">
        <v>1901.5112646</v>
      </c>
      <c r="F1166">
        <v>109.65</v>
      </c>
      <c r="G1166">
        <v>122.52008659585</v>
      </c>
      <c r="H1166">
        <v>-11.6709669152514</v>
      </c>
      <c r="I1166">
        <v>-18.312778735992001</v>
      </c>
      <c r="J1166">
        <v>-1.5697631490216799</v>
      </c>
      <c r="K1166">
        <v>118.144575625111</v>
      </c>
      <c r="L1166">
        <v>105.436971074268</v>
      </c>
      <c r="M1166">
        <v>32.806981992404801</v>
      </c>
      <c r="N1166">
        <v>0.52933192393511497</v>
      </c>
      <c r="O1166">
        <v>29.904240766073801</v>
      </c>
      <c r="P1166">
        <v>142.50801725091199</v>
      </c>
    </row>
    <row r="1167" spans="1:17" hidden="1" x14ac:dyDescent="0.3">
      <c r="A1167" t="s">
        <v>2493</v>
      </c>
      <c r="B1167" t="s">
        <v>2494</v>
      </c>
      <c r="C1167" t="s">
        <v>3119</v>
      </c>
      <c r="D1167" t="s">
        <v>728</v>
      </c>
      <c r="E1167">
        <v>1901.11000107</v>
      </c>
      <c r="F1167">
        <v>713.25</v>
      </c>
      <c r="G1167">
        <v>27.533425557194299</v>
      </c>
      <c r="H1167">
        <v>-3.43109559546216</v>
      </c>
      <c r="I1167">
        <v>-5.4605735796871802</v>
      </c>
      <c r="J1167">
        <v>1.06369373029807</v>
      </c>
      <c r="K1167">
        <v>763.70875557849797</v>
      </c>
      <c r="L1167">
        <v>719.02682210317596</v>
      </c>
      <c r="M1167">
        <v>43.078312623575101</v>
      </c>
      <c r="N1167">
        <v>1.1435341420685201</v>
      </c>
      <c r="O1167">
        <v>16.368734665264601</v>
      </c>
      <c r="P1167">
        <v>48.531861724281498</v>
      </c>
      <c r="Q1167">
        <v>-3.6227040049000002E-5</v>
      </c>
    </row>
    <row r="1168" spans="1:17" hidden="1" x14ac:dyDescent="0.3">
      <c r="A1168" t="s">
        <v>2495</v>
      </c>
      <c r="B1168" t="s">
        <v>2496</v>
      </c>
      <c r="C1168" t="s">
        <v>3119</v>
      </c>
      <c r="D1168" t="s">
        <v>51</v>
      </c>
      <c r="E1168">
        <v>1900.68</v>
      </c>
      <c r="F1168">
        <v>19.77</v>
      </c>
      <c r="G1168">
        <v>84.786329922914405</v>
      </c>
      <c r="H1168">
        <v>3.6890032902964802</v>
      </c>
      <c r="I1168">
        <v>44.446369604846502</v>
      </c>
      <c r="J1168">
        <v>-9.8358919041200404E-3</v>
      </c>
      <c r="K1168">
        <v>20.30139957438</v>
      </c>
      <c r="L1168">
        <v>16.846570427341302</v>
      </c>
      <c r="M1168">
        <v>46.809479385087599</v>
      </c>
      <c r="N1168">
        <v>0.26730532774761601</v>
      </c>
      <c r="O1168">
        <v>41.122913505310997</v>
      </c>
      <c r="P1168">
        <v>101.734693877551</v>
      </c>
      <c r="Q1168">
        <v>0.12129985859124701</v>
      </c>
    </row>
    <row r="1169" spans="1:17" hidden="1" x14ac:dyDescent="0.3">
      <c r="A1169" t="s">
        <v>2497</v>
      </c>
      <c r="B1169" t="s">
        <v>2498</v>
      </c>
      <c r="C1169" t="s">
        <v>3119</v>
      </c>
      <c r="D1169" t="s">
        <v>114</v>
      </c>
      <c r="E1169">
        <v>1894.4986299299901</v>
      </c>
      <c r="F1169">
        <v>274.35000000000002</v>
      </c>
      <c r="G1169">
        <v>-34.450858644280302</v>
      </c>
      <c r="H1169">
        <v>16.7215290687795</v>
      </c>
      <c r="I1169">
        <v>-21.826149551766498</v>
      </c>
      <c r="J1169">
        <v>2.4824709933867002</v>
      </c>
      <c r="K1169">
        <v>280.49228322547702</v>
      </c>
      <c r="M1169">
        <v>52.534945204622197</v>
      </c>
      <c r="N1169">
        <v>2.19326858283371</v>
      </c>
      <c r="O1169">
        <v>45.799161654820402</v>
      </c>
      <c r="P1169">
        <v>21.609042553191401</v>
      </c>
    </row>
    <row r="1170" spans="1:17" hidden="1" x14ac:dyDescent="0.3">
      <c r="A1170" t="s">
        <v>2499</v>
      </c>
      <c r="B1170" t="s">
        <v>2500</v>
      </c>
      <c r="C1170" t="s">
        <v>3119</v>
      </c>
      <c r="D1170" t="s">
        <v>438</v>
      </c>
      <c r="E1170">
        <v>1892.310655</v>
      </c>
      <c r="F1170">
        <v>226.25</v>
      </c>
      <c r="G1170">
        <v>-7.8092938269026302</v>
      </c>
      <c r="H1170">
        <v>-2.4501765428993698</v>
      </c>
      <c r="I1170">
        <v>3.9153124849580401</v>
      </c>
      <c r="J1170">
        <v>5.4081278489257398</v>
      </c>
      <c r="K1170">
        <v>234.21928299557101</v>
      </c>
      <c r="L1170">
        <v>237.04340288648501</v>
      </c>
      <c r="M1170">
        <v>55.077556197346098</v>
      </c>
      <c r="N1170">
        <v>0.64892279415847998</v>
      </c>
      <c r="O1170">
        <v>36.795580110497198</v>
      </c>
      <c r="P1170">
        <v>25.311548047632201</v>
      </c>
      <c r="Q1170">
        <v>5.8127333643504003E-2</v>
      </c>
    </row>
    <row r="1171" spans="1:17" hidden="1" x14ac:dyDescent="0.3">
      <c r="A1171" t="s">
        <v>2501</v>
      </c>
      <c r="B1171" t="s">
        <v>2502</v>
      </c>
      <c r="C1171" t="s">
        <v>3119</v>
      </c>
      <c r="D1171" t="s">
        <v>1345</v>
      </c>
      <c r="E1171">
        <v>1890.4353908999999</v>
      </c>
      <c r="F1171">
        <v>727.8</v>
      </c>
      <c r="G1171">
        <v>2.37976017997125</v>
      </c>
      <c r="H1171">
        <v>3.3480569363571102</v>
      </c>
      <c r="I1171">
        <v>23.294652366420198</v>
      </c>
      <c r="J1171">
        <v>-4.7394834785737698</v>
      </c>
      <c r="K1171">
        <v>769.34747123800196</v>
      </c>
      <c r="L1171">
        <v>731.69064677118604</v>
      </c>
      <c r="M1171">
        <v>32.775776396226</v>
      </c>
      <c r="N1171">
        <v>0.88380305050315799</v>
      </c>
      <c r="O1171">
        <v>37.194284143995603</v>
      </c>
      <c r="P1171">
        <v>61.1960132890365</v>
      </c>
      <c r="Q1171">
        <v>-3.1961347404728002E-2</v>
      </c>
    </row>
    <row r="1172" spans="1:17" hidden="1" x14ac:dyDescent="0.3">
      <c r="A1172" t="s">
        <v>2503</v>
      </c>
      <c r="B1172" t="s">
        <v>2504</v>
      </c>
      <c r="C1172" t="s">
        <v>3119</v>
      </c>
      <c r="D1172" t="s">
        <v>490</v>
      </c>
      <c r="E1172">
        <v>1889.727163175</v>
      </c>
      <c r="F1172">
        <v>831.75</v>
      </c>
      <c r="G1172">
        <v>-62.006321960466899</v>
      </c>
      <c r="H1172">
        <v>-9.6499193929693998</v>
      </c>
      <c r="I1172">
        <v>-27.2029335305022</v>
      </c>
      <c r="J1172">
        <v>-0.61036843567233601</v>
      </c>
      <c r="K1172">
        <v>929.68002326312603</v>
      </c>
      <c r="L1172">
        <v>1108.5819733503999</v>
      </c>
      <c r="M1172">
        <v>28.993486310556399</v>
      </c>
      <c r="N1172">
        <v>0.44820314193925898</v>
      </c>
      <c r="O1172">
        <v>98.479110309588194</v>
      </c>
      <c r="P1172">
        <v>5.4850982878883903</v>
      </c>
      <c r="Q1172">
        <v>-0.22263564519524601</v>
      </c>
    </row>
    <row r="1173" spans="1:17" hidden="1" x14ac:dyDescent="0.3">
      <c r="A1173" t="s">
        <v>2505</v>
      </c>
      <c r="B1173" t="s">
        <v>2506</v>
      </c>
      <c r="C1173" t="s">
        <v>3119</v>
      </c>
      <c r="D1173" t="s">
        <v>250</v>
      </c>
      <c r="E1173">
        <v>1889.21425</v>
      </c>
      <c r="F1173">
        <v>3010.7</v>
      </c>
      <c r="G1173">
        <v>1005.57740978574</v>
      </c>
      <c r="H1173">
        <v>-10.2736374903957</v>
      </c>
      <c r="I1173">
        <v>31.790580030074</v>
      </c>
      <c r="J1173">
        <v>-10.326995372873499</v>
      </c>
      <c r="K1173">
        <v>3657.5140489556302</v>
      </c>
      <c r="L1173">
        <v>2819.16680627402</v>
      </c>
      <c r="M1173">
        <v>15.3772477614148</v>
      </c>
      <c r="N1173">
        <v>0.93181143358260998</v>
      </c>
      <c r="O1173">
        <v>59.394825123725298</v>
      </c>
      <c r="P1173">
        <v>1024.02464065708</v>
      </c>
      <c r="Q1173">
        <v>0.219111516218988</v>
      </c>
    </row>
    <row r="1174" spans="1:17" hidden="1" x14ac:dyDescent="0.3">
      <c r="A1174" t="s">
        <v>2507</v>
      </c>
      <c r="B1174" t="s">
        <v>2508</v>
      </c>
      <c r="C1174" t="s">
        <v>3119</v>
      </c>
      <c r="D1174" t="s">
        <v>421</v>
      </c>
      <c r="E1174">
        <v>1887.1751365</v>
      </c>
      <c r="F1174">
        <v>1501.25</v>
      </c>
      <c r="G1174">
        <v>62.845753547059203</v>
      </c>
      <c r="H1174">
        <v>6.2349160576871698</v>
      </c>
      <c r="I1174">
        <v>32.647902754229101</v>
      </c>
      <c r="J1174">
        <v>-2.52518351143569</v>
      </c>
      <c r="K1174">
        <v>1532.4410151465299</v>
      </c>
      <c r="L1174">
        <v>1286.3433879705001</v>
      </c>
      <c r="M1174">
        <v>37.905459445451299</v>
      </c>
      <c r="N1174">
        <v>1.8374438039397101</v>
      </c>
      <c r="O1174">
        <v>17.235636969192299</v>
      </c>
      <c r="P1174">
        <v>114.525578736781</v>
      </c>
      <c r="Q1174">
        <v>5.3210412284852002E-2</v>
      </c>
    </row>
    <row r="1175" spans="1:17" hidden="1" x14ac:dyDescent="0.3">
      <c r="A1175" t="s">
        <v>2509</v>
      </c>
      <c r="B1175" t="s">
        <v>2510</v>
      </c>
      <c r="C1175" t="s">
        <v>3119</v>
      </c>
      <c r="D1175" t="s">
        <v>91</v>
      </c>
      <c r="E1175">
        <v>1886.4324659399999</v>
      </c>
      <c r="F1175">
        <v>99.85</v>
      </c>
      <c r="G1175">
        <v>9.5760934369703001</v>
      </c>
      <c r="H1175">
        <v>-4.8965676267724296</v>
      </c>
      <c r="I1175">
        <v>36.241603847277403</v>
      </c>
      <c r="J1175">
        <v>5.08448375108809</v>
      </c>
      <c r="K1175">
        <v>102.84568698779201</v>
      </c>
      <c r="L1175">
        <v>86.4138270647627</v>
      </c>
      <c r="M1175">
        <v>35.788560147697602</v>
      </c>
      <c r="N1175">
        <v>0.18883044201579299</v>
      </c>
      <c r="O1175">
        <v>44.016024036053999</v>
      </c>
      <c r="P1175">
        <v>55.239427860696502</v>
      </c>
      <c r="Q1175">
        <v>0.32866402705485098</v>
      </c>
    </row>
    <row r="1176" spans="1:17" hidden="1" x14ac:dyDescent="0.3">
      <c r="A1176" t="s">
        <v>2511</v>
      </c>
      <c r="B1176" t="s">
        <v>2512</v>
      </c>
      <c r="C1176" t="s">
        <v>3119</v>
      </c>
      <c r="D1176" t="s">
        <v>21</v>
      </c>
      <c r="E1176">
        <v>1883.0915081099999</v>
      </c>
      <c r="F1176">
        <v>207.26</v>
      </c>
      <c r="G1176">
        <v>-60.926647532669499</v>
      </c>
      <c r="H1176">
        <v>3.0116786282358499</v>
      </c>
      <c r="I1176">
        <v>-28.262539675901099</v>
      </c>
      <c r="J1176">
        <v>-0.65231901788145596</v>
      </c>
      <c r="K1176">
        <v>220.007121060564</v>
      </c>
      <c r="M1176">
        <v>35.662754029887402</v>
      </c>
      <c r="N1176">
        <v>0.67876795290756697</v>
      </c>
      <c r="O1176">
        <v>104.429219338029</v>
      </c>
      <c r="P1176">
        <v>4.7720149630977504</v>
      </c>
    </row>
    <row r="1177" spans="1:17" hidden="1" x14ac:dyDescent="0.3">
      <c r="A1177" t="s">
        <v>2513</v>
      </c>
      <c r="B1177" t="s">
        <v>2514</v>
      </c>
      <c r="C1177" t="s">
        <v>3119</v>
      </c>
      <c r="D1177" t="s">
        <v>273</v>
      </c>
      <c r="E1177">
        <v>1882.950216278</v>
      </c>
      <c r="F1177">
        <v>38.51</v>
      </c>
      <c r="G1177">
        <v>5.4809189682049997</v>
      </c>
      <c r="H1177">
        <v>-4.1337217769700603</v>
      </c>
      <c r="I1177">
        <v>-14.7058736938015</v>
      </c>
      <c r="J1177">
        <v>2.41781708442142</v>
      </c>
      <c r="K1177">
        <v>42.880793327467401</v>
      </c>
      <c r="L1177">
        <v>43.678699396773503</v>
      </c>
      <c r="M1177">
        <v>39.203142675637501</v>
      </c>
      <c r="N1177">
        <v>0.52860885344696595</v>
      </c>
      <c r="O1177">
        <v>78.862633082316194</v>
      </c>
      <c r="P1177">
        <v>31.9739547635366</v>
      </c>
      <c r="Q1177">
        <v>5.7972703825323997E-2</v>
      </c>
    </row>
    <row r="1178" spans="1:17" hidden="1" x14ac:dyDescent="0.3">
      <c r="A1178" t="s">
        <v>2515</v>
      </c>
      <c r="B1178" t="s">
        <v>2516</v>
      </c>
      <c r="C1178" t="s">
        <v>3119</v>
      </c>
      <c r="D1178" t="s">
        <v>114</v>
      </c>
      <c r="E1178">
        <v>1879.30929237799</v>
      </c>
      <c r="F1178">
        <v>130.06</v>
      </c>
      <c r="G1178">
        <v>-44.045942931688501</v>
      </c>
      <c r="H1178">
        <v>-7.6743497118702599</v>
      </c>
      <c r="I1178">
        <v>-21.170467940485601</v>
      </c>
      <c r="J1178">
        <v>1.2931556320205799</v>
      </c>
      <c r="K1178">
        <v>148.33665684919899</v>
      </c>
      <c r="L1178">
        <v>158.34451279551601</v>
      </c>
      <c r="M1178">
        <v>28.431332597691402</v>
      </c>
      <c r="N1178">
        <v>0.47978259758275799</v>
      </c>
      <c r="O1178">
        <v>63.6167922497308</v>
      </c>
      <c r="P1178">
        <v>2.96888607394505</v>
      </c>
      <c r="Q1178">
        <v>8.5457852386490001E-3</v>
      </c>
    </row>
    <row r="1179" spans="1:17" hidden="1" x14ac:dyDescent="0.3">
      <c r="A1179" t="s">
        <v>2517</v>
      </c>
      <c r="B1179" t="s">
        <v>2518</v>
      </c>
      <c r="C1179" t="s">
        <v>3119</v>
      </c>
      <c r="D1179" t="s">
        <v>490</v>
      </c>
      <c r="E1179">
        <v>1872.2768581</v>
      </c>
      <c r="F1179">
        <v>309.5</v>
      </c>
      <c r="G1179">
        <v>-18.1885638447337</v>
      </c>
      <c r="H1179">
        <v>-18.4618776338054</v>
      </c>
      <c r="I1179">
        <v>-14.6043926040724</v>
      </c>
      <c r="J1179">
        <v>-3.53886823601235</v>
      </c>
      <c r="K1179">
        <v>372.946752214463</v>
      </c>
      <c r="L1179">
        <v>371.25337970834101</v>
      </c>
      <c r="M1179">
        <v>13.487156797165101</v>
      </c>
      <c r="N1179">
        <v>1.1871982127459499</v>
      </c>
      <c r="O1179">
        <v>46.203554119547597</v>
      </c>
      <c r="P1179">
        <v>5.4514480408858601</v>
      </c>
      <c r="Q1179">
        <v>1.2868138435369001E-2</v>
      </c>
    </row>
    <row r="1180" spans="1:17" hidden="1" x14ac:dyDescent="0.3">
      <c r="A1180" t="s">
        <v>2519</v>
      </c>
      <c r="B1180" t="s">
        <v>2520</v>
      </c>
      <c r="C1180" t="s">
        <v>3119</v>
      </c>
      <c r="D1180" t="s">
        <v>943</v>
      </c>
      <c r="E1180">
        <v>1871.6381677500001</v>
      </c>
      <c r="F1180">
        <v>527.15</v>
      </c>
      <c r="G1180">
        <v>55.512552316852897</v>
      </c>
      <c r="H1180">
        <v>3.9643025139919801</v>
      </c>
      <c r="I1180">
        <v>26.052631552292201</v>
      </c>
      <c r="J1180">
        <v>3.9221069309674901</v>
      </c>
      <c r="K1180">
        <v>563.31921240751797</v>
      </c>
      <c r="L1180">
        <v>492.45301477626998</v>
      </c>
      <c r="M1180">
        <v>40.974559641876901</v>
      </c>
      <c r="N1180">
        <v>0.51867714000742104</v>
      </c>
      <c r="O1180">
        <v>38.252869202314301</v>
      </c>
      <c r="P1180">
        <v>106.644453155625</v>
      </c>
      <c r="Q1180">
        <v>0.145516632529157</v>
      </c>
    </row>
    <row r="1181" spans="1:17" hidden="1" x14ac:dyDescent="0.3">
      <c r="A1181" t="s">
        <v>2521</v>
      </c>
      <c r="B1181" t="s">
        <v>2522</v>
      </c>
      <c r="C1181" t="s">
        <v>3119</v>
      </c>
      <c r="D1181" t="s">
        <v>470</v>
      </c>
      <c r="E1181">
        <v>1861.968738</v>
      </c>
      <c r="F1181">
        <v>11.98</v>
      </c>
      <c r="G1181">
        <v>-21.886932084646201</v>
      </c>
      <c r="H1181">
        <v>-5.9977823395230896</v>
      </c>
      <c r="I1181">
        <v>-9.3128093741855995</v>
      </c>
      <c r="J1181">
        <v>-4.31973365312931</v>
      </c>
      <c r="K1181">
        <v>13.172429122994201</v>
      </c>
      <c r="L1181">
        <v>12.7116640517712</v>
      </c>
      <c r="M1181">
        <v>31.103420226458301</v>
      </c>
      <c r="N1181">
        <v>0.23797529868442299</v>
      </c>
      <c r="O1181">
        <v>46.494156928213599</v>
      </c>
      <c r="P1181">
        <v>21.010101010101</v>
      </c>
      <c r="Q1181">
        <v>0.10997060981713901</v>
      </c>
    </row>
    <row r="1182" spans="1:17" hidden="1" x14ac:dyDescent="0.3">
      <c r="A1182" t="s">
        <v>2523</v>
      </c>
      <c r="B1182" t="s">
        <v>2524</v>
      </c>
      <c r="C1182" t="s">
        <v>3119</v>
      </c>
      <c r="D1182" t="s">
        <v>211</v>
      </c>
      <c r="E1182">
        <v>1854.3376152000001</v>
      </c>
      <c r="F1182">
        <v>1140.3</v>
      </c>
      <c r="G1182">
        <v>18.961687730694301</v>
      </c>
      <c r="H1182">
        <v>-5.0601103406863004</v>
      </c>
      <c r="I1182">
        <v>12.494384902727701</v>
      </c>
      <c r="J1182">
        <v>0.31173415679366001</v>
      </c>
      <c r="K1182">
        <v>1278.6873503148599</v>
      </c>
      <c r="L1182">
        <v>1175.27179367133</v>
      </c>
      <c r="M1182">
        <v>23.892440489540299</v>
      </c>
      <c r="N1182">
        <v>0.48238220262379999</v>
      </c>
      <c r="O1182">
        <v>35.218802069630797</v>
      </c>
      <c r="P1182">
        <v>47.031139191541399</v>
      </c>
      <c r="Q1182">
        <v>3.8876877219578998E-2</v>
      </c>
    </row>
    <row r="1183" spans="1:17" hidden="1" x14ac:dyDescent="0.3">
      <c r="A1183" t="s">
        <v>2525</v>
      </c>
      <c r="B1183" t="s">
        <v>2526</v>
      </c>
      <c r="C1183" t="s">
        <v>3119</v>
      </c>
      <c r="D1183" t="s">
        <v>270</v>
      </c>
      <c r="E1183">
        <v>1854.2589884500001</v>
      </c>
      <c r="F1183">
        <v>374.05</v>
      </c>
      <c r="G1183">
        <v>-50.0310125611839</v>
      </c>
      <c r="H1183">
        <v>-3.30264505227631</v>
      </c>
      <c r="I1183">
        <v>-12.445175965628501</v>
      </c>
      <c r="J1183">
        <v>0.45283135527863799</v>
      </c>
      <c r="K1183">
        <v>415.197952799517</v>
      </c>
      <c r="L1183">
        <v>433.96526745135299</v>
      </c>
      <c r="M1183">
        <v>31.127305233308</v>
      </c>
      <c r="N1183">
        <v>0.56104859997050005</v>
      </c>
      <c r="O1183">
        <v>50.9691217751637</v>
      </c>
      <c r="P1183">
        <v>13.3484848484848</v>
      </c>
      <c r="Q1183">
        <v>2.0006465176443999E-2</v>
      </c>
    </row>
    <row r="1184" spans="1:17" hidden="1" x14ac:dyDescent="0.3">
      <c r="A1184" t="s">
        <v>2527</v>
      </c>
      <c r="B1184" t="s">
        <v>2528</v>
      </c>
      <c r="C1184" t="s">
        <v>3119</v>
      </c>
      <c r="D1184" t="s">
        <v>69</v>
      </c>
      <c r="E1184">
        <v>1853.8923146549901</v>
      </c>
      <c r="F1184">
        <v>2458.4499999999998</v>
      </c>
      <c r="G1184">
        <v>-27.3395998724754</v>
      </c>
      <c r="H1184">
        <v>-8.7901481092584692</v>
      </c>
      <c r="I1184">
        <v>-4.79148747669662</v>
      </c>
      <c r="J1184">
        <v>1.50042751136877</v>
      </c>
      <c r="K1184">
        <v>2719.4761611788599</v>
      </c>
      <c r="L1184">
        <v>2793.9610387442299</v>
      </c>
      <c r="M1184">
        <v>27.1856611163123</v>
      </c>
      <c r="N1184">
        <v>1.15948907950574</v>
      </c>
      <c r="O1184">
        <v>28.989810653053699</v>
      </c>
      <c r="P1184">
        <v>4.8089015837827302</v>
      </c>
      <c r="Q1184">
        <v>-0.12900453195186301</v>
      </c>
    </row>
    <row r="1185" spans="1:17" hidden="1" x14ac:dyDescent="0.3">
      <c r="A1185" t="s">
        <v>2529</v>
      </c>
      <c r="B1185" t="s">
        <v>2530</v>
      </c>
      <c r="C1185" t="s">
        <v>3119</v>
      </c>
      <c r="D1185" t="s">
        <v>267</v>
      </c>
      <c r="E1185">
        <v>1853.8028899999999</v>
      </c>
      <c r="F1185">
        <v>282.52</v>
      </c>
      <c r="G1185">
        <v>191.75296132554101</v>
      </c>
      <c r="H1185">
        <v>42.430104548585902</v>
      </c>
      <c r="I1185">
        <v>235.923789656704</v>
      </c>
      <c r="J1185">
        <v>1.6839991010855999</v>
      </c>
      <c r="K1185">
        <v>211.11859138487799</v>
      </c>
      <c r="L1185">
        <v>154.90481162976999</v>
      </c>
      <c r="M1185">
        <v>85.324287987642407</v>
      </c>
      <c r="N1185">
        <v>2.7309793639777902</v>
      </c>
      <c r="O1185">
        <v>1.5290952852895201</v>
      </c>
      <c r="P1185">
        <v>342.82131661442003</v>
      </c>
      <c r="Q1185">
        <v>0.18073369244863</v>
      </c>
    </row>
    <row r="1186" spans="1:17" hidden="1" x14ac:dyDescent="0.3">
      <c r="A1186" t="s">
        <v>2531</v>
      </c>
      <c r="B1186" t="s">
        <v>2532</v>
      </c>
      <c r="C1186" t="s">
        <v>3119</v>
      </c>
      <c r="D1186" t="s">
        <v>267</v>
      </c>
      <c r="E1186">
        <v>1849.2034835099901</v>
      </c>
      <c r="F1186">
        <v>415.05</v>
      </c>
      <c r="G1186">
        <v>-42.302507807060003</v>
      </c>
      <c r="H1186">
        <v>-3.88835923875738</v>
      </c>
      <c r="I1186">
        <v>-25.501750173417101</v>
      </c>
      <c r="J1186">
        <v>-2.6550373141658699</v>
      </c>
      <c r="K1186">
        <v>455.20197277132303</v>
      </c>
      <c r="L1186">
        <v>500.51581380487198</v>
      </c>
      <c r="M1186">
        <v>21.9159673344992</v>
      </c>
      <c r="N1186">
        <v>1.02662396541003</v>
      </c>
      <c r="O1186">
        <v>53.752559932538198</v>
      </c>
      <c r="P1186">
        <v>0.81369929560359799</v>
      </c>
    </row>
    <row r="1187" spans="1:17" hidden="1" x14ac:dyDescent="0.3">
      <c r="A1187" t="s">
        <v>2533</v>
      </c>
      <c r="B1187" t="s">
        <v>2534</v>
      </c>
      <c r="C1187" t="s">
        <v>3119</v>
      </c>
      <c r="D1187" t="s">
        <v>1472</v>
      </c>
      <c r="E1187">
        <v>1837.1769516049901</v>
      </c>
      <c r="F1187">
        <v>92.39</v>
      </c>
      <c r="G1187">
        <v>-35.281539954452697</v>
      </c>
      <c r="H1187">
        <v>-1.42660131122891</v>
      </c>
      <c r="I1187">
        <v>-13.3660116842251</v>
      </c>
      <c r="J1187">
        <v>0.39604051795950501</v>
      </c>
      <c r="K1187">
        <v>100.677060541554</v>
      </c>
      <c r="L1187">
        <v>105.26518201191701</v>
      </c>
      <c r="M1187">
        <v>33.944031648654502</v>
      </c>
      <c r="N1187">
        <v>0.51128793465574496</v>
      </c>
      <c r="O1187">
        <v>40.632103041454698</v>
      </c>
      <c r="P1187">
        <v>2.1448313985627401</v>
      </c>
      <c r="Q1187">
        <v>8.2068016449302006E-2</v>
      </c>
    </row>
    <row r="1188" spans="1:17" hidden="1" x14ac:dyDescent="0.3">
      <c r="A1188" t="s">
        <v>2535</v>
      </c>
      <c r="B1188" t="s">
        <v>2536</v>
      </c>
      <c r="C1188" t="s">
        <v>3119</v>
      </c>
      <c r="D1188" t="s">
        <v>490</v>
      </c>
      <c r="E1188">
        <v>1836.4756423199999</v>
      </c>
      <c r="F1188">
        <v>545.70000000000005</v>
      </c>
      <c r="G1188">
        <v>42.346064265447097</v>
      </c>
      <c r="H1188">
        <v>4.5969029237466001</v>
      </c>
      <c r="I1188">
        <v>54.530395007875299</v>
      </c>
      <c r="J1188">
        <v>-0.33987820105660199</v>
      </c>
      <c r="K1188">
        <v>539.03807620374096</v>
      </c>
      <c r="L1188">
        <v>460.43152157727599</v>
      </c>
      <c r="M1188">
        <v>43.650288061535598</v>
      </c>
      <c r="N1188">
        <v>1.75423344841579</v>
      </c>
      <c r="O1188">
        <v>20.340846619021399</v>
      </c>
      <c r="P1188">
        <v>86.245733788395896</v>
      </c>
      <c r="Q1188">
        <v>-4.9944967879298002E-2</v>
      </c>
    </row>
    <row r="1189" spans="1:17" hidden="1" x14ac:dyDescent="0.3">
      <c r="A1189" t="s">
        <v>2537</v>
      </c>
      <c r="B1189" t="s">
        <v>2538</v>
      </c>
      <c r="C1189" t="s">
        <v>3119</v>
      </c>
      <c r="D1189" t="s">
        <v>134</v>
      </c>
      <c r="E1189">
        <v>1829.0054</v>
      </c>
      <c r="F1189">
        <v>100</v>
      </c>
      <c r="G1189">
        <v>6.4207008181580099</v>
      </c>
      <c r="H1189">
        <v>-9.3248353668566608</v>
      </c>
      <c r="I1189">
        <v>4.6988438278856899</v>
      </c>
      <c r="J1189">
        <v>-6.3711777818681199</v>
      </c>
      <c r="K1189">
        <v>115.964425864836</v>
      </c>
      <c r="L1189">
        <v>108.57664959853101</v>
      </c>
      <c r="M1189">
        <v>15.3727752590968</v>
      </c>
      <c r="N1189">
        <v>0.74940910426940199</v>
      </c>
      <c r="O1189">
        <v>62.449999999999903</v>
      </c>
      <c r="P1189">
        <v>37.741046831955899</v>
      </c>
      <c r="Q1189">
        <v>3.8500199693294997E-2</v>
      </c>
    </row>
    <row r="1190" spans="1:17" hidden="1" x14ac:dyDescent="0.3">
      <c r="A1190" t="s">
        <v>2539</v>
      </c>
      <c r="B1190" t="s">
        <v>2540</v>
      </c>
      <c r="C1190" t="s">
        <v>3119</v>
      </c>
      <c r="D1190" t="s">
        <v>487</v>
      </c>
      <c r="E1190">
        <v>1820.40175473</v>
      </c>
      <c r="F1190">
        <v>360.1</v>
      </c>
      <c r="G1190">
        <v>-8.0897582778838704</v>
      </c>
      <c r="H1190">
        <v>7.2837490203889796</v>
      </c>
      <c r="I1190">
        <v>-19.0732972746823</v>
      </c>
      <c r="J1190">
        <v>-1.0069923403879999</v>
      </c>
      <c r="K1190">
        <v>403.867821685308</v>
      </c>
      <c r="L1190">
        <v>414.328189060348</v>
      </c>
      <c r="M1190">
        <v>31.5768005864301</v>
      </c>
      <c r="N1190">
        <v>0.16463617365459501</v>
      </c>
      <c r="O1190">
        <v>73.562899194668105</v>
      </c>
      <c r="P1190">
        <v>38.5</v>
      </c>
    </row>
    <row r="1191" spans="1:17" hidden="1" x14ac:dyDescent="0.3">
      <c r="A1191" t="s">
        <v>2541</v>
      </c>
      <c r="B1191" t="s">
        <v>2542</v>
      </c>
      <c r="C1191" t="s">
        <v>3119</v>
      </c>
      <c r="D1191" t="s">
        <v>250</v>
      </c>
      <c r="E1191">
        <v>1819.2680253999999</v>
      </c>
      <c r="F1191">
        <v>2854.3</v>
      </c>
      <c r="G1191">
        <v>729.32271229491903</v>
      </c>
      <c r="H1191">
        <v>-4.9246308678791504</v>
      </c>
      <c r="I1191">
        <v>75.596018527554406</v>
      </c>
      <c r="J1191">
        <v>1.21646424503177</v>
      </c>
      <c r="K1191">
        <v>3226.6993878281301</v>
      </c>
      <c r="L1191">
        <v>2446.4878274924199</v>
      </c>
      <c r="M1191">
        <v>26.7610116289035</v>
      </c>
      <c r="N1191">
        <v>0.51389935977981205</v>
      </c>
      <c r="O1191">
        <v>46.270539186490502</v>
      </c>
      <c r="P1191">
        <v>874.16382252559697</v>
      </c>
    </row>
    <row r="1192" spans="1:17" hidden="1" x14ac:dyDescent="0.3">
      <c r="A1192" t="s">
        <v>2543</v>
      </c>
      <c r="B1192" t="s">
        <v>2544</v>
      </c>
      <c r="C1192" t="s">
        <v>3119</v>
      </c>
      <c r="D1192" t="s">
        <v>421</v>
      </c>
      <c r="E1192">
        <v>1812.0098530949999</v>
      </c>
      <c r="F1192">
        <v>452.85</v>
      </c>
      <c r="G1192">
        <v>11.234804622444701</v>
      </c>
      <c r="H1192">
        <v>2.1080137602200102</v>
      </c>
      <c r="I1192">
        <v>37.783714943784901</v>
      </c>
      <c r="J1192">
        <v>-0.36812533811592701</v>
      </c>
      <c r="K1192">
        <v>476.005900810848</v>
      </c>
      <c r="L1192">
        <v>419.897738518317</v>
      </c>
      <c r="M1192">
        <v>34.447535895454003</v>
      </c>
      <c r="N1192">
        <v>1.07804103622212</v>
      </c>
      <c r="O1192">
        <v>24.1029038312907</v>
      </c>
      <c r="P1192">
        <v>61.5014265335235</v>
      </c>
      <c r="Q1192">
        <v>-5.5926401543806001E-2</v>
      </c>
    </row>
    <row r="1193" spans="1:17" hidden="1" x14ac:dyDescent="0.3">
      <c r="A1193" t="s">
        <v>2545</v>
      </c>
      <c r="B1193" t="s">
        <v>2546</v>
      </c>
      <c r="C1193" t="s">
        <v>3119</v>
      </c>
      <c r="D1193" t="s">
        <v>1665</v>
      </c>
      <c r="E1193">
        <v>1805.44218624</v>
      </c>
      <c r="F1193">
        <v>82.95</v>
      </c>
      <c r="G1193">
        <v>-32.236910959498601</v>
      </c>
      <c r="H1193">
        <v>-2.61939376808819</v>
      </c>
      <c r="I1193">
        <v>-15.069038590861799</v>
      </c>
      <c r="J1193">
        <v>-1.96821498108733</v>
      </c>
      <c r="K1193">
        <v>89.751486878565203</v>
      </c>
      <c r="L1193">
        <v>94.186455596065102</v>
      </c>
      <c r="M1193">
        <v>22.9838608467808</v>
      </c>
      <c r="N1193">
        <v>0.46964984296365397</v>
      </c>
      <c r="O1193">
        <v>56.118143459915601</v>
      </c>
      <c r="P1193">
        <v>1.15853658536586</v>
      </c>
      <c r="Q1193">
        <v>1.8116551408153998E-2</v>
      </c>
    </row>
    <row r="1194" spans="1:17" hidden="1" x14ac:dyDescent="0.3">
      <c r="A1194" t="s">
        <v>2547</v>
      </c>
      <c r="B1194" t="s">
        <v>2548</v>
      </c>
      <c r="C1194" t="s">
        <v>3119</v>
      </c>
      <c r="D1194" t="s">
        <v>974</v>
      </c>
      <c r="E1194">
        <v>1805.2487278799999</v>
      </c>
      <c r="F1194">
        <v>279.14999999999998</v>
      </c>
      <c r="G1194">
        <v>167.337458879199</v>
      </c>
      <c r="H1194">
        <v>-17.089644641983799</v>
      </c>
      <c r="I1194">
        <v>19.113737901072501</v>
      </c>
      <c r="J1194">
        <v>-4.3079543193160799</v>
      </c>
      <c r="K1194">
        <v>328.61067707151</v>
      </c>
      <c r="L1194">
        <v>274.46245626439799</v>
      </c>
      <c r="M1194">
        <v>20.4694625243269</v>
      </c>
      <c r="N1194">
        <v>0.898373475596837</v>
      </c>
      <c r="O1194">
        <v>55.883933369156303</v>
      </c>
      <c r="Q1194">
        <v>0.16160254051390999</v>
      </c>
    </row>
    <row r="1195" spans="1:17" hidden="1" x14ac:dyDescent="0.3">
      <c r="A1195" t="s">
        <v>2549</v>
      </c>
      <c r="B1195" t="s">
        <v>2550</v>
      </c>
      <c r="C1195" t="s">
        <v>3119</v>
      </c>
      <c r="D1195" t="s">
        <v>1472</v>
      </c>
      <c r="E1195">
        <v>1787.0357469</v>
      </c>
      <c r="F1195">
        <v>283.35000000000002</v>
      </c>
      <c r="G1195">
        <v>-32.950424710483702</v>
      </c>
      <c r="H1195">
        <v>-3.4898065867289998</v>
      </c>
      <c r="I1195">
        <v>-18.757358658730499</v>
      </c>
      <c r="J1195">
        <v>-3.1474304781197802</v>
      </c>
      <c r="K1195">
        <v>315.79264757659399</v>
      </c>
      <c r="L1195">
        <v>329.12980315241799</v>
      </c>
      <c r="M1195">
        <v>25.2853653234144</v>
      </c>
      <c r="N1195">
        <v>0.43472979171152398</v>
      </c>
      <c r="O1195">
        <v>35.274395623786802</v>
      </c>
      <c r="P1195">
        <v>1.45005370569279</v>
      </c>
      <c r="Q1195">
        <v>5.9857425701751003E-2</v>
      </c>
    </row>
    <row r="1196" spans="1:17" hidden="1" x14ac:dyDescent="0.3">
      <c r="A1196" t="s">
        <v>2551</v>
      </c>
      <c r="B1196" t="s">
        <v>2552</v>
      </c>
      <c r="C1196" t="s">
        <v>3119</v>
      </c>
      <c r="D1196" t="s">
        <v>211</v>
      </c>
      <c r="E1196">
        <v>1785.7953795000001</v>
      </c>
      <c r="F1196">
        <v>289.3</v>
      </c>
      <c r="G1196">
        <v>-26.632714938345298</v>
      </c>
      <c r="H1196">
        <v>2.4420357987874999</v>
      </c>
      <c r="I1196">
        <v>-11.7730829768541</v>
      </c>
      <c r="J1196">
        <v>5.26283877649362</v>
      </c>
      <c r="K1196">
        <v>313.633942928176</v>
      </c>
      <c r="L1196">
        <v>304.49673029334201</v>
      </c>
      <c r="M1196">
        <v>41.578306109651002</v>
      </c>
      <c r="N1196">
        <v>0.94183668288501698</v>
      </c>
      <c r="O1196">
        <v>36.812996889042502</v>
      </c>
      <c r="P1196">
        <v>31.3805631244323</v>
      </c>
      <c r="Q1196">
        <v>0.146541690085254</v>
      </c>
    </row>
    <row r="1197" spans="1:17" hidden="1" x14ac:dyDescent="0.3">
      <c r="A1197" t="s">
        <v>2553</v>
      </c>
      <c r="B1197" t="s">
        <v>2554</v>
      </c>
      <c r="C1197" t="s">
        <v>3119</v>
      </c>
      <c r="D1197" t="s">
        <v>134</v>
      </c>
      <c r="E1197">
        <v>1782.9204476</v>
      </c>
      <c r="F1197">
        <v>105.2</v>
      </c>
      <c r="G1197">
        <v>7.0911939193953897</v>
      </c>
      <c r="H1197">
        <v>-10.330216177749</v>
      </c>
      <c r="I1197">
        <v>14.558729155408299</v>
      </c>
      <c r="J1197">
        <v>9.3411478790393492</v>
      </c>
      <c r="K1197">
        <v>113.308822283993</v>
      </c>
      <c r="L1197">
        <v>102.50386026693999</v>
      </c>
      <c r="M1197">
        <v>42.858546578106299</v>
      </c>
      <c r="N1197">
        <v>1.08769772428659</v>
      </c>
      <c r="O1197">
        <v>40.399239543726203</v>
      </c>
      <c r="P1197">
        <v>44.109589041095902</v>
      </c>
      <c r="Q1197">
        <v>4.0186886945361003E-2</v>
      </c>
    </row>
    <row r="1198" spans="1:17" hidden="1" x14ac:dyDescent="0.3">
      <c r="A1198" t="s">
        <v>2555</v>
      </c>
      <c r="B1198" t="s">
        <v>2556</v>
      </c>
      <c r="C1198" t="s">
        <v>3119</v>
      </c>
      <c r="D1198" t="s">
        <v>487</v>
      </c>
      <c r="E1198">
        <v>1781.436888</v>
      </c>
      <c r="F1198">
        <v>158.68</v>
      </c>
      <c r="G1198">
        <v>68.858797166833199</v>
      </c>
      <c r="H1198">
        <v>-8.1898086065049291</v>
      </c>
      <c r="I1198">
        <v>5.0488581545470703</v>
      </c>
      <c r="J1198">
        <v>0.29726138285510501</v>
      </c>
      <c r="K1198">
        <v>174.518541127406</v>
      </c>
      <c r="L1198">
        <v>152.65259571151401</v>
      </c>
      <c r="N1198">
        <v>2.0375052731491201</v>
      </c>
      <c r="O1198">
        <v>30.451222586337199</v>
      </c>
      <c r="P1198">
        <v>101.882951653943</v>
      </c>
    </row>
    <row r="1199" spans="1:17" hidden="1" x14ac:dyDescent="0.3">
      <c r="A1199" t="s">
        <v>2557</v>
      </c>
      <c r="B1199" t="s">
        <v>2558</v>
      </c>
      <c r="C1199" t="s">
        <v>3119</v>
      </c>
      <c r="D1199" t="s">
        <v>250</v>
      </c>
      <c r="E1199">
        <v>1776.0015242239999</v>
      </c>
      <c r="F1199">
        <v>174.93</v>
      </c>
      <c r="G1199">
        <v>-34.759461677892297</v>
      </c>
      <c r="H1199">
        <v>-11.4527940173066</v>
      </c>
      <c r="I1199">
        <v>-20.375239284650899</v>
      </c>
      <c r="J1199">
        <v>-4.5128674629388001</v>
      </c>
      <c r="K1199">
        <v>203.523426417298</v>
      </c>
      <c r="M1199">
        <v>19.153700517686701</v>
      </c>
      <c r="N1199">
        <v>0.70418748310242296</v>
      </c>
      <c r="O1199">
        <v>50.911793288744001</v>
      </c>
      <c r="P1199">
        <v>0.79515989628349204</v>
      </c>
    </row>
    <row r="1200" spans="1:17" x14ac:dyDescent="0.3">
      <c r="A1200" t="s">
        <v>2559</v>
      </c>
      <c r="B1200" t="s">
        <v>2560</v>
      </c>
      <c r="C1200" t="s">
        <v>3104</v>
      </c>
      <c r="D1200" t="s">
        <v>54</v>
      </c>
      <c r="E1200">
        <v>1771.404554295</v>
      </c>
      <c r="F1200">
        <v>175.99</v>
      </c>
      <c r="G1200">
        <v>-89.425009938367396</v>
      </c>
      <c r="H1200">
        <v>-13.0051420194059</v>
      </c>
      <c r="I1200">
        <v>-66.616377282394396</v>
      </c>
      <c r="J1200">
        <v>-7.9866494168192697</v>
      </c>
      <c r="K1200">
        <v>233.61590401991401</v>
      </c>
      <c r="L1200">
        <v>365.97470134206998</v>
      </c>
      <c r="M1200">
        <v>30.491311073535101</v>
      </c>
      <c r="N1200">
        <v>1.0355692500639</v>
      </c>
      <c r="O1200">
        <v>283.45928745951397</v>
      </c>
      <c r="P1200">
        <v>9.5282549166044195</v>
      </c>
      <c r="Q1200">
        <v>-0.106989741573773</v>
      </c>
    </row>
    <row r="1201" spans="1:17" hidden="1" x14ac:dyDescent="0.3">
      <c r="A1201" t="s">
        <v>2561</v>
      </c>
      <c r="B1201" t="s">
        <v>2562</v>
      </c>
      <c r="C1201" t="s">
        <v>3119</v>
      </c>
      <c r="D1201" t="s">
        <v>568</v>
      </c>
      <c r="E1201">
        <v>1762.26945327</v>
      </c>
      <c r="F1201">
        <v>354.15</v>
      </c>
      <c r="G1201">
        <v>-5.68832726468895</v>
      </c>
      <c r="H1201">
        <v>-9.0698689631172602</v>
      </c>
      <c r="I1201">
        <v>-12.1673460092565</v>
      </c>
      <c r="J1201">
        <v>-1.7044628169995799</v>
      </c>
      <c r="K1201">
        <v>399.521217662727</v>
      </c>
      <c r="L1201">
        <v>404.805060754598</v>
      </c>
      <c r="M1201">
        <v>24.9933147280735</v>
      </c>
      <c r="N1201">
        <v>0.21463281946016899</v>
      </c>
      <c r="O1201">
        <v>77.876605957927396</v>
      </c>
      <c r="P1201">
        <v>14.2235123367198</v>
      </c>
      <c r="Q1201">
        <v>3.7355311486008999E-2</v>
      </c>
    </row>
    <row r="1202" spans="1:17" hidden="1" x14ac:dyDescent="0.3">
      <c r="A1202" t="s">
        <v>2563</v>
      </c>
      <c r="B1202" t="s">
        <v>2564</v>
      </c>
      <c r="C1202" t="s">
        <v>3119</v>
      </c>
      <c r="D1202" t="s">
        <v>108</v>
      </c>
      <c r="E1202">
        <v>1762.10292</v>
      </c>
      <c r="F1202">
        <v>321.5</v>
      </c>
      <c r="G1202">
        <v>-28.432674727583901</v>
      </c>
      <c r="H1202">
        <v>8.0091512618637992</v>
      </c>
      <c r="I1202">
        <v>-6.3666647829554197</v>
      </c>
      <c r="J1202">
        <v>-0.958502674251269</v>
      </c>
      <c r="K1202">
        <v>337.80713770850298</v>
      </c>
      <c r="L1202">
        <v>340.68123339229902</v>
      </c>
      <c r="M1202">
        <v>34.842364164695802</v>
      </c>
      <c r="N1202">
        <v>0.76099883342552899</v>
      </c>
      <c r="O1202">
        <v>38.102643856920601</v>
      </c>
      <c r="P1202">
        <v>13.9868817585534</v>
      </c>
      <c r="Q1202">
        <v>2.3293275698864999E-2</v>
      </c>
    </row>
    <row r="1203" spans="1:17" hidden="1" x14ac:dyDescent="0.3">
      <c r="A1203" t="s">
        <v>2565</v>
      </c>
      <c r="B1203" t="s">
        <v>2566</v>
      </c>
      <c r="C1203" t="s">
        <v>3119</v>
      </c>
      <c r="D1203" t="s">
        <v>1372</v>
      </c>
      <c r="E1203">
        <v>1749.4255840799999</v>
      </c>
      <c r="F1203">
        <v>616.79999999999995</v>
      </c>
      <c r="G1203">
        <v>11.4513070911722</v>
      </c>
      <c r="H1203">
        <v>-17.8319928310693</v>
      </c>
      <c r="I1203">
        <v>26.455617167940598</v>
      </c>
      <c r="J1203">
        <v>-0.240696632915819</v>
      </c>
      <c r="K1203">
        <v>723.43003039706605</v>
      </c>
      <c r="L1203">
        <v>623.42083588196294</v>
      </c>
      <c r="M1203">
        <v>24.6380160435804</v>
      </c>
      <c r="N1203">
        <v>1.4623581275739099</v>
      </c>
      <c r="O1203">
        <v>46.238651102464303</v>
      </c>
      <c r="P1203">
        <v>51.194999387179799</v>
      </c>
      <c r="Q1203">
        <v>7.4468050453709994E-2</v>
      </c>
    </row>
    <row r="1204" spans="1:17" hidden="1" x14ac:dyDescent="0.3">
      <c r="A1204" t="s">
        <v>2567</v>
      </c>
      <c r="B1204" t="s">
        <v>2568</v>
      </c>
      <c r="C1204" t="s">
        <v>3119</v>
      </c>
      <c r="D1204" t="s">
        <v>232</v>
      </c>
      <c r="E1204">
        <v>1749.264757725</v>
      </c>
      <c r="F1204">
        <v>989.25</v>
      </c>
      <c r="G1204">
        <v>156.84944297726901</v>
      </c>
      <c r="H1204">
        <v>-6.6463699983139399</v>
      </c>
      <c r="I1204">
        <v>25.484533132651801</v>
      </c>
      <c r="J1204">
        <v>3.2127149584486601</v>
      </c>
      <c r="K1204">
        <v>1018.91489766572</v>
      </c>
      <c r="L1204">
        <v>858.00580764959705</v>
      </c>
      <c r="M1204">
        <v>39.858208587118703</v>
      </c>
      <c r="N1204">
        <v>0.98482831007597005</v>
      </c>
      <c r="O1204">
        <v>21.202931513772999</v>
      </c>
      <c r="P1204">
        <v>172.896551724137</v>
      </c>
      <c r="Q1204">
        <v>0.149108607085263</v>
      </c>
    </row>
    <row r="1205" spans="1:17" hidden="1" x14ac:dyDescent="0.3">
      <c r="A1205" t="s">
        <v>2569</v>
      </c>
      <c r="B1205" t="s">
        <v>2570</v>
      </c>
      <c r="C1205" t="s">
        <v>3119</v>
      </c>
      <c r="D1205" t="s">
        <v>470</v>
      </c>
      <c r="E1205">
        <v>1746.2454267099999</v>
      </c>
      <c r="F1205">
        <v>563.9</v>
      </c>
      <c r="G1205">
        <v>-32.8678545258268</v>
      </c>
      <c r="H1205">
        <v>-3.8910055792415301</v>
      </c>
      <c r="I1205">
        <v>-4.8610007368379398</v>
      </c>
      <c r="J1205">
        <v>1.7199358512612399</v>
      </c>
      <c r="K1205">
        <v>635.30092719842401</v>
      </c>
      <c r="L1205">
        <v>633.68669954566803</v>
      </c>
      <c r="M1205">
        <v>39.100274935668402</v>
      </c>
      <c r="N1205">
        <v>0.93662193908813896</v>
      </c>
      <c r="O1205">
        <v>57.6077318673523</v>
      </c>
      <c r="P1205">
        <v>28.144529030791901</v>
      </c>
      <c r="Q1205">
        <v>0.10992460897334801</v>
      </c>
    </row>
    <row r="1206" spans="1:17" hidden="1" x14ac:dyDescent="0.3">
      <c r="A1206" t="s">
        <v>2571</v>
      </c>
      <c r="B1206" t="s">
        <v>2572</v>
      </c>
      <c r="C1206" t="s">
        <v>3119</v>
      </c>
      <c r="D1206" t="s">
        <v>406</v>
      </c>
      <c r="E1206">
        <v>1744.7156512500001</v>
      </c>
      <c r="F1206">
        <v>904.15</v>
      </c>
      <c r="G1206">
        <v>136.698277320134</v>
      </c>
      <c r="H1206">
        <v>3.8628008261099098</v>
      </c>
      <c r="I1206">
        <v>81.804128359638497</v>
      </c>
      <c r="J1206">
        <v>6.2285597432430304</v>
      </c>
      <c r="K1206">
        <v>928.002672630858</v>
      </c>
      <c r="L1206">
        <v>738.91854314535897</v>
      </c>
      <c r="M1206">
        <v>42.615113497035203</v>
      </c>
      <c r="N1206">
        <v>0.77646371238496703</v>
      </c>
      <c r="O1206">
        <v>34.391417353315198</v>
      </c>
      <c r="P1206">
        <v>165.10775546107601</v>
      </c>
      <c r="Q1206">
        <v>0.20223457301511399</v>
      </c>
    </row>
    <row r="1207" spans="1:17" hidden="1" x14ac:dyDescent="0.3">
      <c r="A1207" t="s">
        <v>2573</v>
      </c>
      <c r="B1207" t="s">
        <v>2574</v>
      </c>
      <c r="C1207" t="s">
        <v>3119</v>
      </c>
      <c r="D1207" t="s">
        <v>223</v>
      </c>
      <c r="E1207">
        <v>1732.59640570499</v>
      </c>
      <c r="F1207">
        <v>758.35</v>
      </c>
      <c r="G1207">
        <v>23.9594630434298</v>
      </c>
      <c r="H1207">
        <v>-2.52524102917921</v>
      </c>
      <c r="I1207">
        <v>14.560547055736899</v>
      </c>
      <c r="J1207">
        <v>1.20685628394097</v>
      </c>
      <c r="K1207">
        <v>812.78124713976501</v>
      </c>
      <c r="L1207">
        <v>732.74050100081502</v>
      </c>
      <c r="M1207">
        <v>38.131628737915101</v>
      </c>
      <c r="N1207">
        <v>0.14864210126637201</v>
      </c>
      <c r="O1207">
        <v>38.326630183951899</v>
      </c>
      <c r="P1207">
        <v>63.423411774846997</v>
      </c>
      <c r="Q1207">
        <v>2.6621543673751E-2</v>
      </c>
    </row>
    <row r="1208" spans="1:17" hidden="1" x14ac:dyDescent="0.3">
      <c r="A1208" t="s">
        <v>2575</v>
      </c>
      <c r="B1208" t="s">
        <v>2576</v>
      </c>
      <c r="C1208" t="s">
        <v>3119</v>
      </c>
      <c r="D1208" t="s">
        <v>178</v>
      </c>
      <c r="E1208">
        <v>1724.1973716</v>
      </c>
      <c r="F1208">
        <v>875.6</v>
      </c>
      <c r="G1208">
        <v>24.077522729050301</v>
      </c>
      <c r="H1208">
        <v>42.952788486959498</v>
      </c>
      <c r="I1208">
        <v>42.6555630003202</v>
      </c>
      <c r="J1208">
        <v>14.442010287364999</v>
      </c>
      <c r="M1208">
        <v>68.008837587327307</v>
      </c>
      <c r="O1208">
        <v>6.2128825947921298</v>
      </c>
      <c r="P1208">
        <v>61.698984302862399</v>
      </c>
    </row>
    <row r="1209" spans="1:17" hidden="1" x14ac:dyDescent="0.3">
      <c r="A1209" t="s">
        <v>2577</v>
      </c>
      <c r="B1209" t="s">
        <v>2578</v>
      </c>
      <c r="C1209" t="s">
        <v>3119</v>
      </c>
      <c r="D1209" t="s">
        <v>757</v>
      </c>
      <c r="E1209">
        <v>1714.0475276899999</v>
      </c>
      <c r="F1209">
        <v>663.7</v>
      </c>
      <c r="G1209">
        <v>-10.222981231248299</v>
      </c>
      <c r="H1209">
        <v>-2.0593303214310699</v>
      </c>
      <c r="I1209">
        <v>-29.656560786843102</v>
      </c>
      <c r="J1209">
        <v>-2.8584035287510599</v>
      </c>
      <c r="K1209">
        <v>731.03935275413301</v>
      </c>
      <c r="L1209">
        <v>778.42306817852</v>
      </c>
      <c r="M1209">
        <v>33.595972682479697</v>
      </c>
      <c r="N1209">
        <v>0.60770137273269398</v>
      </c>
      <c r="O1209">
        <v>95.871628747928199</v>
      </c>
      <c r="P1209">
        <v>13.666723754067499</v>
      </c>
      <c r="Q1209">
        <v>0.16044734401501901</v>
      </c>
    </row>
    <row r="1210" spans="1:17" hidden="1" x14ac:dyDescent="0.3">
      <c r="A1210" t="s">
        <v>2579</v>
      </c>
      <c r="B1210" t="s">
        <v>2580</v>
      </c>
      <c r="C1210" t="s">
        <v>3119</v>
      </c>
      <c r="D1210" t="s">
        <v>276</v>
      </c>
      <c r="E1210">
        <v>1707.9319599999999</v>
      </c>
      <c r="F1210">
        <v>133.69999999999999</v>
      </c>
      <c r="G1210">
        <v>365.95416002364402</v>
      </c>
      <c r="H1210">
        <v>-7.0981116928767296</v>
      </c>
      <c r="I1210">
        <v>19.838356820088499</v>
      </c>
      <c r="J1210">
        <v>-5.1014204538235202</v>
      </c>
      <c r="K1210">
        <v>144.60933195702501</v>
      </c>
      <c r="L1210">
        <v>111.638658703215</v>
      </c>
      <c r="M1210">
        <v>30.158437417305699</v>
      </c>
      <c r="N1210">
        <v>0.74862784359935597</v>
      </c>
      <c r="O1210">
        <v>25.654450261780099</v>
      </c>
      <c r="P1210">
        <v>407.593014426727</v>
      </c>
      <c r="Q1210">
        <v>0.186142736619753</v>
      </c>
    </row>
    <row r="1211" spans="1:17" hidden="1" x14ac:dyDescent="0.3">
      <c r="A1211" t="s">
        <v>2581</v>
      </c>
      <c r="B1211" t="s">
        <v>2582</v>
      </c>
      <c r="C1211" t="s">
        <v>3119</v>
      </c>
      <c r="D1211" t="s">
        <v>267</v>
      </c>
      <c r="E1211">
        <v>1705.5930000000001</v>
      </c>
      <c r="F1211">
        <v>473.25</v>
      </c>
      <c r="G1211">
        <v>-58.221221234809001</v>
      </c>
      <c r="H1211">
        <v>-14.9142860402929</v>
      </c>
      <c r="I1211">
        <v>-28.762188921678799</v>
      </c>
      <c r="J1211">
        <v>-2.1729135861012598</v>
      </c>
      <c r="K1211">
        <v>569.65603399261602</v>
      </c>
      <c r="L1211">
        <v>597.12334736477305</v>
      </c>
      <c r="M1211">
        <v>18.804749947217299</v>
      </c>
      <c r="N1211">
        <v>1.1508830275025601</v>
      </c>
      <c r="O1211">
        <v>97.569994717379799</v>
      </c>
      <c r="P1211">
        <v>1.54489861602831</v>
      </c>
      <c r="Q1211">
        <v>4.7270275999531E-2</v>
      </c>
    </row>
    <row r="1212" spans="1:17" hidden="1" x14ac:dyDescent="0.3">
      <c r="A1212" t="s">
        <v>2583</v>
      </c>
      <c r="B1212" t="s">
        <v>2584</v>
      </c>
      <c r="C1212" t="s">
        <v>3119</v>
      </c>
      <c r="D1212" t="s">
        <v>270</v>
      </c>
      <c r="E1212">
        <v>1703.02629798</v>
      </c>
      <c r="F1212">
        <v>434.6</v>
      </c>
      <c r="G1212">
        <v>105.457108056004</v>
      </c>
      <c r="H1212">
        <v>7.5245684422957604</v>
      </c>
      <c r="I1212">
        <v>81.332008672207195</v>
      </c>
      <c r="J1212">
        <v>21.395950321900401</v>
      </c>
      <c r="K1212">
        <v>372.25261479301997</v>
      </c>
      <c r="M1212">
        <v>74.708463441239005</v>
      </c>
      <c r="N1212">
        <v>1.33067770958697</v>
      </c>
      <c r="O1212">
        <v>6.7648412333179904</v>
      </c>
      <c r="P1212">
        <v>153.632915086081</v>
      </c>
    </row>
    <row r="1213" spans="1:17" hidden="1" x14ac:dyDescent="0.3">
      <c r="A1213" t="s">
        <v>2585</v>
      </c>
      <c r="B1213" t="s">
        <v>2586</v>
      </c>
      <c r="C1213" t="s">
        <v>3119</v>
      </c>
      <c r="D1213" t="s">
        <v>568</v>
      </c>
      <c r="E1213">
        <v>1701.0937799999999</v>
      </c>
      <c r="F1213">
        <v>92.42</v>
      </c>
      <c r="G1213">
        <v>5.31404523777781</v>
      </c>
      <c r="H1213">
        <v>-14.207314850563099</v>
      </c>
      <c r="I1213">
        <v>13.055768535518901</v>
      </c>
      <c r="J1213">
        <v>-6.2733946171493198</v>
      </c>
      <c r="K1213">
        <v>109.858749070126</v>
      </c>
      <c r="L1213">
        <v>103.162626563004</v>
      </c>
      <c r="M1213">
        <v>54.219977380712301</v>
      </c>
      <c r="N1213">
        <v>0.72294636105318599</v>
      </c>
      <c r="O1213">
        <v>72.624972949577995</v>
      </c>
      <c r="P1213">
        <v>28.3611111111111</v>
      </c>
    </row>
    <row r="1214" spans="1:17" hidden="1" x14ac:dyDescent="0.3">
      <c r="A1214" t="s">
        <v>2587</v>
      </c>
      <c r="B1214" t="s">
        <v>2588</v>
      </c>
      <c r="C1214" t="s">
        <v>3119</v>
      </c>
      <c r="D1214" t="s">
        <v>487</v>
      </c>
      <c r="E1214">
        <v>1699.2499399999999</v>
      </c>
      <c r="F1214">
        <v>674.6</v>
      </c>
      <c r="G1214">
        <v>1206.53538543017</v>
      </c>
      <c r="H1214">
        <v>40.206263441063903</v>
      </c>
      <c r="I1214">
        <v>1099.4954154403999</v>
      </c>
      <c r="J1214">
        <v>9.0521454582930403</v>
      </c>
      <c r="K1214">
        <v>485.88110197345799</v>
      </c>
      <c r="L1214">
        <v>254.83610862325801</v>
      </c>
      <c r="M1214">
        <v>84.820783799803493</v>
      </c>
      <c r="N1214">
        <v>1.4766632548618199</v>
      </c>
      <c r="O1214">
        <v>0</v>
      </c>
      <c r="P1214">
        <v>1379.3859649122801</v>
      </c>
    </row>
    <row r="1215" spans="1:17" hidden="1" x14ac:dyDescent="0.3">
      <c r="A1215" t="s">
        <v>2589</v>
      </c>
      <c r="B1215" t="s">
        <v>2590</v>
      </c>
      <c r="C1215" t="s">
        <v>3119</v>
      </c>
      <c r="D1215" t="s">
        <v>158</v>
      </c>
      <c r="E1215">
        <v>1698.5383787349999</v>
      </c>
      <c r="F1215">
        <v>742.45</v>
      </c>
      <c r="G1215">
        <v>55.239470773022603</v>
      </c>
      <c r="H1215">
        <v>38.486067139091901</v>
      </c>
      <c r="I1215">
        <v>49.612751961300702</v>
      </c>
      <c r="J1215">
        <v>-0.87894734725260404</v>
      </c>
      <c r="K1215">
        <v>604.275740315245</v>
      </c>
      <c r="L1215">
        <v>536.70611881158698</v>
      </c>
      <c r="M1215">
        <v>71.880554718901195</v>
      </c>
      <c r="N1215">
        <v>2.7842985800683602</v>
      </c>
      <c r="O1215">
        <v>8.32379284800321</v>
      </c>
      <c r="P1215">
        <v>90.225467589034096</v>
      </c>
      <c r="Q1215">
        <v>6.9682878496118997E-2</v>
      </c>
    </row>
    <row r="1216" spans="1:17" hidden="1" x14ac:dyDescent="0.3">
      <c r="A1216" t="s">
        <v>2591</v>
      </c>
      <c r="B1216" t="s">
        <v>2592</v>
      </c>
      <c r="C1216" t="s">
        <v>3119</v>
      </c>
      <c r="D1216" t="s">
        <v>416</v>
      </c>
      <c r="E1216">
        <v>1694.6662429999999</v>
      </c>
      <c r="F1216">
        <v>3177.5</v>
      </c>
      <c r="G1216">
        <v>158.911762125927</v>
      </c>
      <c r="H1216">
        <v>-5.0475506657635298</v>
      </c>
      <c r="I1216">
        <v>34.631901359945203</v>
      </c>
      <c r="J1216">
        <v>0.93756314757584602</v>
      </c>
      <c r="K1216">
        <v>3284.30715841355</v>
      </c>
      <c r="L1216">
        <v>2758.0160649209902</v>
      </c>
      <c r="M1216">
        <v>46.870583632524202</v>
      </c>
      <c r="N1216">
        <v>0.43289444684976103</v>
      </c>
      <c r="O1216">
        <v>51.538945712037702</v>
      </c>
      <c r="P1216">
        <v>198.01751527017299</v>
      </c>
      <c r="Q1216">
        <v>0.22273633195268</v>
      </c>
    </row>
    <row r="1217" spans="1:17" hidden="1" x14ac:dyDescent="0.3">
      <c r="A1217" t="s">
        <v>2593</v>
      </c>
      <c r="B1217" t="s">
        <v>2594</v>
      </c>
      <c r="C1217" t="s">
        <v>3119</v>
      </c>
      <c r="D1217" t="s">
        <v>568</v>
      </c>
      <c r="E1217">
        <v>1692.3029750000001</v>
      </c>
      <c r="F1217">
        <v>64.09</v>
      </c>
      <c r="G1217">
        <v>7.0257095225647497</v>
      </c>
      <c r="H1217">
        <v>18.751664127731001</v>
      </c>
      <c r="I1217">
        <v>10.2942597421748</v>
      </c>
      <c r="J1217">
        <v>1.48112702016836</v>
      </c>
      <c r="K1217">
        <v>60.258420916414799</v>
      </c>
      <c r="L1217">
        <v>58.270404638904601</v>
      </c>
      <c r="M1217">
        <v>29.188193916460101</v>
      </c>
      <c r="N1217">
        <v>1.22864494162317</v>
      </c>
      <c r="O1217">
        <v>21.703853955375202</v>
      </c>
      <c r="P1217">
        <v>42.580645161290299</v>
      </c>
      <c r="Q1217">
        <v>7.1071011628524999E-2</v>
      </c>
    </row>
    <row r="1218" spans="1:17" hidden="1" x14ac:dyDescent="0.3">
      <c r="A1218" t="s">
        <v>2595</v>
      </c>
      <c r="B1218" t="s">
        <v>2596</v>
      </c>
      <c r="C1218" t="s">
        <v>3119</v>
      </c>
      <c r="D1218" t="s">
        <v>48</v>
      </c>
      <c r="E1218">
        <v>1686.4619516</v>
      </c>
      <c r="F1218">
        <v>133.46</v>
      </c>
      <c r="G1218">
        <v>77.835845929791404</v>
      </c>
      <c r="H1218">
        <v>-0.650699543422249</v>
      </c>
      <c r="I1218">
        <v>6.3585425454809297</v>
      </c>
      <c r="J1218">
        <v>8.4709603279832493</v>
      </c>
      <c r="K1218">
        <v>141.10781479660901</v>
      </c>
      <c r="L1218">
        <v>128.897356711491</v>
      </c>
      <c r="M1218">
        <v>54.463412359570299</v>
      </c>
      <c r="N1218">
        <v>1.8122934687136301</v>
      </c>
      <c r="O1218">
        <v>52.854787951446099</v>
      </c>
      <c r="P1218">
        <v>103.755725190839</v>
      </c>
      <c r="Q1218">
        <v>0.183787384636448</v>
      </c>
    </row>
    <row r="1219" spans="1:17" hidden="1" x14ac:dyDescent="0.3">
      <c r="A1219" t="s">
        <v>2597</v>
      </c>
      <c r="B1219" t="s">
        <v>2598</v>
      </c>
      <c r="C1219" t="s">
        <v>3119</v>
      </c>
      <c r="D1219" t="s">
        <v>211</v>
      </c>
      <c r="E1219">
        <v>1685.0338999999999</v>
      </c>
      <c r="F1219">
        <v>392.5</v>
      </c>
      <c r="G1219">
        <v>-23.4965835123663</v>
      </c>
      <c r="H1219">
        <v>0.55496535718355</v>
      </c>
      <c r="I1219">
        <v>-12.5656667767561</v>
      </c>
      <c r="J1219">
        <v>1.2580477757159301</v>
      </c>
      <c r="K1219">
        <v>414.73762245507999</v>
      </c>
      <c r="L1219">
        <v>420.85501975468497</v>
      </c>
      <c r="M1219">
        <v>36.7065592966051</v>
      </c>
      <c r="N1219">
        <v>0.28612573732513702</v>
      </c>
      <c r="O1219">
        <v>32.229299363057301</v>
      </c>
      <c r="P1219">
        <v>9.8824188129899202</v>
      </c>
      <c r="Q1219">
        <v>-4.462727756024E-3</v>
      </c>
    </row>
    <row r="1220" spans="1:17" hidden="1" x14ac:dyDescent="0.3">
      <c r="A1220" t="s">
        <v>2599</v>
      </c>
      <c r="B1220" t="s">
        <v>2600</v>
      </c>
      <c r="C1220" t="s">
        <v>3119</v>
      </c>
      <c r="D1220" t="s">
        <v>421</v>
      </c>
      <c r="E1220">
        <v>1681.6114633499999</v>
      </c>
      <c r="F1220">
        <v>141.88999999999999</v>
      </c>
      <c r="G1220">
        <v>8.9954324766814704</v>
      </c>
      <c r="H1220">
        <v>8.3372574453044894</v>
      </c>
      <c r="I1220">
        <v>22.480926408841501</v>
      </c>
      <c r="J1220">
        <v>0.53181349141146494</v>
      </c>
      <c r="K1220">
        <v>136.63462785307101</v>
      </c>
      <c r="L1220">
        <v>126.564466581066</v>
      </c>
      <c r="M1220">
        <v>49.145472701265703</v>
      </c>
      <c r="N1220">
        <v>1.3628343191947501</v>
      </c>
      <c r="O1220">
        <v>15.216012403974901</v>
      </c>
      <c r="P1220">
        <v>50.307203389830399</v>
      </c>
      <c r="Q1220">
        <v>7.3935276449244997E-2</v>
      </c>
    </row>
    <row r="1221" spans="1:17" hidden="1" x14ac:dyDescent="0.3">
      <c r="A1221" t="s">
        <v>2601</v>
      </c>
      <c r="B1221" t="s">
        <v>2602</v>
      </c>
      <c r="C1221" t="s">
        <v>3119</v>
      </c>
      <c r="D1221" t="s">
        <v>134</v>
      </c>
      <c r="E1221">
        <v>1679.9463257</v>
      </c>
      <c r="F1221">
        <v>51.85</v>
      </c>
      <c r="G1221">
        <v>-0.15692703171518099</v>
      </c>
      <c r="H1221">
        <v>1.4452720447422001</v>
      </c>
      <c r="I1221">
        <v>-23.628085936837401</v>
      </c>
      <c r="J1221">
        <v>5.67353404505642</v>
      </c>
      <c r="K1221">
        <v>51.477619716592898</v>
      </c>
      <c r="L1221">
        <v>53.831680843107101</v>
      </c>
      <c r="M1221">
        <v>62.387593691309696</v>
      </c>
      <c r="N1221">
        <v>1.8423978397593299</v>
      </c>
      <c r="O1221">
        <v>50.877531340405</v>
      </c>
      <c r="P1221">
        <v>25.849514563106801</v>
      </c>
      <c r="Q1221">
        <v>0.13211903864274399</v>
      </c>
    </row>
    <row r="1222" spans="1:17" hidden="1" x14ac:dyDescent="0.3">
      <c r="A1222" t="s">
        <v>2603</v>
      </c>
      <c r="B1222" t="s">
        <v>2604</v>
      </c>
      <c r="C1222" t="s">
        <v>3119</v>
      </c>
      <c r="D1222" t="s">
        <v>21</v>
      </c>
      <c r="E1222">
        <v>1678.82544768</v>
      </c>
      <c r="F1222">
        <v>1433</v>
      </c>
      <c r="G1222">
        <v>198.377647073915</v>
      </c>
      <c r="H1222">
        <v>-3.3833610266093102</v>
      </c>
      <c r="I1222">
        <v>16.152502696715999</v>
      </c>
      <c r="J1222">
        <v>4.3980117946541499</v>
      </c>
      <c r="K1222">
        <v>1480.15579963094</v>
      </c>
      <c r="L1222">
        <v>1246.9647317895201</v>
      </c>
      <c r="M1222">
        <v>44.757124375753399</v>
      </c>
      <c r="N1222">
        <v>0.58553526294409197</v>
      </c>
      <c r="O1222">
        <v>30.0767620376831</v>
      </c>
      <c r="P1222">
        <v>224.35491172476199</v>
      </c>
      <c r="Q1222">
        <v>0.138111643790989</v>
      </c>
    </row>
    <row r="1223" spans="1:17" hidden="1" x14ac:dyDescent="0.3">
      <c r="A1223" t="s">
        <v>2605</v>
      </c>
      <c r="B1223" t="s">
        <v>2606</v>
      </c>
      <c r="C1223" t="s">
        <v>3119</v>
      </c>
      <c r="D1223" t="s">
        <v>223</v>
      </c>
      <c r="E1223">
        <v>1673.5011480000001</v>
      </c>
      <c r="F1223">
        <v>925.65</v>
      </c>
      <c r="G1223">
        <v>83.487913957702801</v>
      </c>
      <c r="H1223">
        <v>3.40628514219748</v>
      </c>
      <c r="I1223">
        <v>55.7589272890052</v>
      </c>
      <c r="J1223">
        <v>6.91243996920862</v>
      </c>
      <c r="K1223">
        <v>904.81977495754597</v>
      </c>
      <c r="L1223">
        <v>747.55642585385101</v>
      </c>
      <c r="M1223">
        <v>56.837748291847497</v>
      </c>
      <c r="N1223">
        <v>0.53050442985040402</v>
      </c>
      <c r="O1223">
        <v>12.072597634094899</v>
      </c>
      <c r="P1223">
        <v>132.57537688442201</v>
      </c>
      <c r="Q1223">
        <v>5.8330681147202003E-2</v>
      </c>
    </row>
    <row r="1224" spans="1:17" hidden="1" x14ac:dyDescent="0.3">
      <c r="A1224" t="s">
        <v>2607</v>
      </c>
      <c r="B1224" t="s">
        <v>2608</v>
      </c>
      <c r="C1224" t="s">
        <v>3119</v>
      </c>
      <c r="D1224" t="s">
        <v>211</v>
      </c>
      <c r="E1224">
        <v>1670.9736906799999</v>
      </c>
      <c r="F1224">
        <v>704.15</v>
      </c>
      <c r="G1224">
        <v>-12.355045898942601</v>
      </c>
      <c r="H1224">
        <v>-4.2718970916911099</v>
      </c>
      <c r="I1224">
        <v>-3.8702272102398401</v>
      </c>
      <c r="J1224">
        <v>5.1184970075952201</v>
      </c>
      <c r="K1224">
        <v>736.26867407868895</v>
      </c>
      <c r="L1224">
        <v>731.37168112567394</v>
      </c>
      <c r="M1224">
        <v>40.557199679397897</v>
      </c>
      <c r="N1224">
        <v>0.57777620063706603</v>
      </c>
      <c r="O1224">
        <v>29.9368032379464</v>
      </c>
      <c r="P1224">
        <v>28.4945255474452</v>
      </c>
      <c r="Q1224">
        <v>-1.4270652660675001E-2</v>
      </c>
    </row>
    <row r="1225" spans="1:17" hidden="1" x14ac:dyDescent="0.3">
      <c r="A1225" t="s">
        <v>2609</v>
      </c>
      <c r="B1225" t="s">
        <v>2610</v>
      </c>
      <c r="C1225" t="s">
        <v>3119</v>
      </c>
      <c r="D1225" t="s">
        <v>102</v>
      </c>
      <c r="E1225">
        <v>1669.90054687</v>
      </c>
      <c r="F1225">
        <v>75.23</v>
      </c>
      <c r="G1225">
        <v>56.378194426841198</v>
      </c>
      <c r="H1225">
        <v>1.8454567416327201</v>
      </c>
      <c r="I1225">
        <v>-22.642172140582701</v>
      </c>
      <c r="J1225">
        <v>-2.6697494371073498</v>
      </c>
      <c r="K1225">
        <v>82.572588952815494</v>
      </c>
      <c r="L1225">
        <v>78.798320762317999</v>
      </c>
      <c r="M1225">
        <v>31.7499496178729</v>
      </c>
      <c r="N1225">
        <v>0.52246732102515703</v>
      </c>
      <c r="O1225">
        <v>43.426824405157497</v>
      </c>
      <c r="P1225">
        <v>76.970124676546604</v>
      </c>
      <c r="Q1225">
        <v>6.614937844504E-2</v>
      </c>
    </row>
    <row r="1226" spans="1:17" hidden="1" x14ac:dyDescent="0.3">
      <c r="A1226" t="s">
        <v>2611</v>
      </c>
      <c r="B1226" t="s">
        <v>2612</v>
      </c>
      <c r="C1226" t="s">
        <v>3119</v>
      </c>
      <c r="D1226" t="s">
        <v>1572</v>
      </c>
      <c r="E1226">
        <v>1664.9990283750001</v>
      </c>
      <c r="F1226">
        <v>245.5</v>
      </c>
      <c r="G1226">
        <v>-30.583394925727699</v>
      </c>
      <c r="H1226">
        <v>-4.4622908313160901</v>
      </c>
      <c r="I1226">
        <v>43.627027855218898</v>
      </c>
      <c r="J1226">
        <v>-3.62352008308397</v>
      </c>
      <c r="K1226">
        <v>279.37435919751402</v>
      </c>
      <c r="L1226">
        <v>258.34776363684398</v>
      </c>
      <c r="M1226">
        <v>16.703326641990799</v>
      </c>
      <c r="N1226">
        <v>0.76380176559980795</v>
      </c>
      <c r="O1226">
        <v>46.741344195519297</v>
      </c>
      <c r="P1226">
        <v>81.851851851851805</v>
      </c>
      <c r="Q1226">
        <v>5.7727413700959997E-2</v>
      </c>
    </row>
    <row r="1227" spans="1:17" hidden="1" x14ac:dyDescent="0.3">
      <c r="A1227" t="s">
        <v>2613</v>
      </c>
      <c r="B1227" t="s">
        <v>2614</v>
      </c>
      <c r="C1227" t="s">
        <v>3119</v>
      </c>
      <c r="D1227" t="s">
        <v>82</v>
      </c>
      <c r="E1227">
        <v>1658.837735932</v>
      </c>
      <c r="F1227">
        <v>172.51</v>
      </c>
      <c r="G1227">
        <v>53.5386444542983</v>
      </c>
      <c r="H1227">
        <v>-1.3175270427425401</v>
      </c>
      <c r="I1227">
        <v>58.337702621673998</v>
      </c>
      <c r="J1227">
        <v>-3.0580501855634901</v>
      </c>
      <c r="K1227">
        <v>157.50010417196</v>
      </c>
      <c r="L1227">
        <v>126.339698713442</v>
      </c>
      <c r="M1227">
        <v>43.1201847263414</v>
      </c>
      <c r="N1227">
        <v>0.58394650711523999</v>
      </c>
      <c r="O1227">
        <v>13.442698973972499</v>
      </c>
      <c r="P1227">
        <v>97.379862700228799</v>
      </c>
      <c r="Q1227">
        <v>-6.5414324549000001E-4</v>
      </c>
    </row>
    <row r="1228" spans="1:17" hidden="1" x14ac:dyDescent="0.3">
      <c r="A1228" t="s">
        <v>2615</v>
      </c>
      <c r="B1228" t="s">
        <v>2616</v>
      </c>
      <c r="C1228" t="s">
        <v>3119</v>
      </c>
      <c r="D1228" t="s">
        <v>120</v>
      </c>
      <c r="E1228">
        <v>1658.16465737</v>
      </c>
      <c r="F1228">
        <v>1281</v>
      </c>
      <c r="G1228">
        <v>415.61108481589599</v>
      </c>
      <c r="H1228">
        <v>-9.9434202751931497</v>
      </c>
      <c r="I1228">
        <v>227.10783750273899</v>
      </c>
      <c r="J1228">
        <v>-0.86412099221863603</v>
      </c>
      <c r="K1228">
        <v>1482.09392248484</v>
      </c>
      <c r="L1228">
        <v>1067.4742158700799</v>
      </c>
      <c r="M1228">
        <v>30.825953433081501</v>
      </c>
      <c r="N1228">
        <v>0.23301141959866101</v>
      </c>
      <c r="O1228">
        <v>103.64168618266901</v>
      </c>
      <c r="P1228">
        <v>501.408450704225</v>
      </c>
      <c r="Q1228">
        <v>0.208325453322039</v>
      </c>
    </row>
    <row r="1229" spans="1:17" hidden="1" x14ac:dyDescent="0.3">
      <c r="A1229" t="s">
        <v>2617</v>
      </c>
      <c r="B1229" t="s">
        <v>2618</v>
      </c>
      <c r="C1229" t="s">
        <v>3119</v>
      </c>
      <c r="D1229" t="s">
        <v>463</v>
      </c>
      <c r="E1229">
        <v>1657.434035</v>
      </c>
      <c r="F1229">
        <v>2777.9</v>
      </c>
      <c r="G1229">
        <v>70.403556297115898</v>
      </c>
      <c r="H1229">
        <v>-2.03553309394696</v>
      </c>
      <c r="I1229">
        <v>18.819946597280001</v>
      </c>
      <c r="J1229">
        <v>1.02484550207339</v>
      </c>
      <c r="K1229">
        <v>3158.8328919475398</v>
      </c>
      <c r="L1229">
        <v>2698.10339581678</v>
      </c>
      <c r="M1229">
        <v>25.871729901486699</v>
      </c>
      <c r="N1229">
        <v>2.5784648287749499</v>
      </c>
      <c r="O1229">
        <v>49.3898268476186</v>
      </c>
      <c r="P1229">
        <v>111.24714828897299</v>
      </c>
      <c r="Q1229">
        <v>0.115004739854895</v>
      </c>
    </row>
    <row r="1230" spans="1:17" hidden="1" x14ac:dyDescent="0.3">
      <c r="A1230" t="s">
        <v>2619</v>
      </c>
      <c r="B1230" t="s">
        <v>2620</v>
      </c>
      <c r="C1230" t="s">
        <v>3119</v>
      </c>
      <c r="D1230" t="s">
        <v>2621</v>
      </c>
      <c r="E1230">
        <v>1650.9246430149999</v>
      </c>
      <c r="F1230">
        <v>1528.55</v>
      </c>
      <c r="G1230">
        <v>227.83717641695199</v>
      </c>
      <c r="H1230">
        <v>-10.348194086269899</v>
      </c>
      <c r="I1230">
        <v>8.2275252549155997</v>
      </c>
      <c r="J1230">
        <v>-10.2323548980676</v>
      </c>
      <c r="K1230">
        <v>1746.9046564607299</v>
      </c>
      <c r="L1230">
        <v>1569.8424583337301</v>
      </c>
      <c r="M1230">
        <v>30.894044644554</v>
      </c>
      <c r="N1230">
        <v>1.17747761282299</v>
      </c>
      <c r="O1230">
        <v>47.852539988878299</v>
      </c>
      <c r="P1230">
        <v>259.65882352941099</v>
      </c>
      <c r="Q1230">
        <v>0.230770719079294</v>
      </c>
    </row>
    <row r="1231" spans="1:17" hidden="1" x14ac:dyDescent="0.3">
      <c r="A1231" t="s">
        <v>2622</v>
      </c>
      <c r="B1231" t="s">
        <v>2623</v>
      </c>
      <c r="C1231" t="s">
        <v>3119</v>
      </c>
      <c r="D1231" t="s">
        <v>64</v>
      </c>
      <c r="E1231">
        <v>1648.6258605200001</v>
      </c>
      <c r="F1231">
        <v>16.93</v>
      </c>
      <c r="G1231">
        <v>-40.609900053257498</v>
      </c>
      <c r="H1231">
        <v>-6.0428126860609801</v>
      </c>
      <c r="I1231">
        <v>-7.1762815683664698</v>
      </c>
      <c r="J1231">
        <v>-1.3597070729247001</v>
      </c>
      <c r="K1231">
        <v>18.094094905981802</v>
      </c>
      <c r="L1231">
        <v>18.386065391777201</v>
      </c>
      <c r="M1231">
        <v>41.206692294685602</v>
      </c>
      <c r="N1231">
        <v>0.340092968942731</v>
      </c>
      <c r="O1231">
        <v>65.682220909627901</v>
      </c>
      <c r="P1231">
        <v>15.958904109589</v>
      </c>
      <c r="Q1231">
        <v>-2.2437606765954E-2</v>
      </c>
    </row>
    <row r="1232" spans="1:17" hidden="1" x14ac:dyDescent="0.3">
      <c r="A1232" t="s">
        <v>2624</v>
      </c>
      <c r="B1232" t="s">
        <v>2625</v>
      </c>
      <c r="C1232" t="s">
        <v>3119</v>
      </c>
      <c r="D1232" t="s">
        <v>267</v>
      </c>
      <c r="E1232">
        <v>1647.3795725</v>
      </c>
      <c r="F1232">
        <v>1525</v>
      </c>
      <c r="G1232">
        <v>272.59725957115501</v>
      </c>
      <c r="H1232">
        <v>10.837438097638</v>
      </c>
      <c r="I1232">
        <v>34.400511220679199</v>
      </c>
      <c r="J1232">
        <v>3.2936151311481399</v>
      </c>
      <c r="K1232">
        <v>1468.8886811698701</v>
      </c>
      <c r="L1232">
        <v>1151.22139431239</v>
      </c>
      <c r="M1232">
        <v>46.573014430361901</v>
      </c>
      <c r="N1232">
        <v>1.8196282890198101</v>
      </c>
      <c r="O1232">
        <v>17.1606557377049</v>
      </c>
      <c r="P1232">
        <v>359.33734939759</v>
      </c>
      <c r="Q1232">
        <v>0.26410643338961298</v>
      </c>
    </row>
    <row r="1233" spans="1:17" hidden="1" x14ac:dyDescent="0.3">
      <c r="A1233" t="s">
        <v>2626</v>
      </c>
      <c r="B1233" t="s">
        <v>2627</v>
      </c>
      <c r="C1233" t="s">
        <v>3119</v>
      </c>
      <c r="D1233" t="s">
        <v>134</v>
      </c>
      <c r="E1233">
        <v>1646.8823453939999</v>
      </c>
      <c r="F1233">
        <v>96.69</v>
      </c>
      <c r="G1233">
        <v>-27.187134089845699</v>
      </c>
      <c r="H1233">
        <v>-10.950249867373801</v>
      </c>
      <c r="I1233">
        <v>-22.220360140865999</v>
      </c>
      <c r="J1233">
        <v>-4.3742876932948596</v>
      </c>
      <c r="K1233">
        <v>112.58017430649301</v>
      </c>
      <c r="L1233">
        <v>113.658363378055</v>
      </c>
      <c r="M1233">
        <v>23.699224562987801</v>
      </c>
      <c r="N1233">
        <v>0.33740654358392203</v>
      </c>
      <c r="O1233">
        <v>52.6528079429103</v>
      </c>
      <c r="P1233">
        <v>6.1943986820428298</v>
      </c>
      <c r="Q1233">
        <v>9.6837307946529994E-3</v>
      </c>
    </row>
    <row r="1234" spans="1:17" hidden="1" x14ac:dyDescent="0.3">
      <c r="A1234" t="s">
        <v>2628</v>
      </c>
      <c r="B1234" t="s">
        <v>2629</v>
      </c>
      <c r="C1234" t="s">
        <v>3119</v>
      </c>
      <c r="D1234" t="s">
        <v>111</v>
      </c>
      <c r="E1234">
        <v>1645.109367412</v>
      </c>
      <c r="F1234">
        <v>106.68</v>
      </c>
      <c r="G1234">
        <v>-34.618827215396301</v>
      </c>
      <c r="H1234">
        <v>-6.78200791705948</v>
      </c>
      <c r="I1234">
        <v>-28.963784048903499</v>
      </c>
      <c r="J1234">
        <v>-5.5291983686540904</v>
      </c>
      <c r="K1234">
        <v>120.262768610294</v>
      </c>
      <c r="L1234">
        <v>134.38962395879301</v>
      </c>
      <c r="M1234">
        <v>32.713378971162903</v>
      </c>
      <c r="N1234">
        <v>0.50331296590313801</v>
      </c>
      <c r="O1234">
        <v>81.8522684664416</v>
      </c>
      <c r="P1234">
        <v>3.4723569350145498</v>
      </c>
    </row>
    <row r="1235" spans="1:17" hidden="1" x14ac:dyDescent="0.3">
      <c r="A1235" t="s">
        <v>2630</v>
      </c>
      <c r="B1235" t="s">
        <v>2631</v>
      </c>
      <c r="C1235" t="s">
        <v>3119</v>
      </c>
      <c r="D1235" t="s">
        <v>270</v>
      </c>
      <c r="E1235">
        <v>1641.6</v>
      </c>
      <c r="F1235">
        <v>1374.95</v>
      </c>
      <c r="G1235">
        <v>-33.560975470004202</v>
      </c>
      <c r="H1235">
        <v>-1.9423556731659199</v>
      </c>
      <c r="I1235">
        <v>2.0324484542902401</v>
      </c>
      <c r="J1235">
        <v>-0.787675379118154</v>
      </c>
      <c r="K1235">
        <v>1456.54046943244</v>
      </c>
      <c r="L1235">
        <v>1442.87156258511</v>
      </c>
      <c r="M1235">
        <v>32.767970157508003</v>
      </c>
      <c r="N1235">
        <v>0.63206475558028896</v>
      </c>
      <c r="O1235">
        <v>20.1461871340776</v>
      </c>
      <c r="P1235">
        <v>16.417594513356701</v>
      </c>
      <c r="Q1235">
        <v>0.158951052853603</v>
      </c>
    </row>
    <row r="1236" spans="1:17" hidden="1" x14ac:dyDescent="0.3">
      <c r="A1236" t="s">
        <v>2632</v>
      </c>
      <c r="B1236" t="s">
        <v>2633</v>
      </c>
      <c r="C1236" t="s">
        <v>3119</v>
      </c>
      <c r="D1236" t="s">
        <v>54</v>
      </c>
      <c r="E1236">
        <v>1628.2626332760001</v>
      </c>
      <c r="F1236">
        <v>148.04</v>
      </c>
      <c r="G1236">
        <v>-58.064045390522402</v>
      </c>
      <c r="H1236">
        <v>-14.2880853742246</v>
      </c>
      <c r="I1236">
        <v>-40.107037348907603</v>
      </c>
      <c r="J1236">
        <v>-0.16943365155989601</v>
      </c>
      <c r="K1236">
        <v>174.93491408163999</v>
      </c>
      <c r="L1236">
        <v>204.84974341401201</v>
      </c>
      <c r="M1236">
        <v>28.331341243424401</v>
      </c>
      <c r="N1236">
        <v>1.2841668217457101</v>
      </c>
      <c r="O1236">
        <v>91.536071332072396</v>
      </c>
      <c r="P1236">
        <v>1.2100909277363601</v>
      </c>
      <c r="Q1236">
        <v>7.7683906118818993E-2</v>
      </c>
    </row>
    <row r="1237" spans="1:17" hidden="1" x14ac:dyDescent="0.3">
      <c r="A1237" t="s">
        <v>2634</v>
      </c>
      <c r="B1237" t="s">
        <v>2635</v>
      </c>
      <c r="C1237" t="s">
        <v>3119</v>
      </c>
      <c r="D1237" t="s">
        <v>21</v>
      </c>
      <c r="E1237">
        <v>1625.5432851600001</v>
      </c>
      <c r="F1237">
        <v>895.95</v>
      </c>
      <c r="G1237">
        <v>751.40457398163596</v>
      </c>
      <c r="H1237">
        <v>39.061593470115398</v>
      </c>
      <c r="I1237">
        <v>66.060052378262</v>
      </c>
      <c r="J1237">
        <v>2.5892914433957799</v>
      </c>
      <c r="K1237">
        <v>795.45534661008196</v>
      </c>
      <c r="L1237">
        <v>554.72821063998401</v>
      </c>
      <c r="M1237">
        <v>68.702129677786104</v>
      </c>
      <c r="N1237">
        <v>1.8627967075038201</v>
      </c>
      <c r="O1237">
        <v>11.390144539315701</v>
      </c>
      <c r="P1237">
        <v>860.80428954423598</v>
      </c>
    </row>
    <row r="1238" spans="1:17" hidden="1" x14ac:dyDescent="0.3">
      <c r="A1238" t="s">
        <v>2636</v>
      </c>
      <c r="B1238" t="s">
        <v>2637</v>
      </c>
      <c r="C1238" t="s">
        <v>3119</v>
      </c>
      <c r="D1238" t="s">
        <v>250</v>
      </c>
      <c r="E1238">
        <v>1624.40697735</v>
      </c>
      <c r="F1238">
        <v>969.25</v>
      </c>
      <c r="G1238">
        <v>29.279368802784099</v>
      </c>
      <c r="H1238">
        <v>25.162332401650001</v>
      </c>
      <c r="I1238">
        <v>100.516566219268</v>
      </c>
      <c r="J1238">
        <v>13.3499621751031</v>
      </c>
      <c r="K1238">
        <v>784.80887297280105</v>
      </c>
      <c r="L1238">
        <v>659.80416331939205</v>
      </c>
      <c r="M1238">
        <v>88.268543150408505</v>
      </c>
      <c r="N1238">
        <v>1.18542572076207</v>
      </c>
      <c r="O1238">
        <v>4.2249161722981601</v>
      </c>
      <c r="P1238">
        <v>189.328358208955</v>
      </c>
      <c r="Q1238">
        <v>0.205872049250996</v>
      </c>
    </row>
    <row r="1239" spans="1:17" hidden="1" x14ac:dyDescent="0.3">
      <c r="A1239" t="s">
        <v>2638</v>
      </c>
      <c r="B1239" t="s">
        <v>2639</v>
      </c>
      <c r="C1239" t="s">
        <v>3119</v>
      </c>
      <c r="D1239" t="s">
        <v>669</v>
      </c>
      <c r="E1239">
        <v>1621.530423532</v>
      </c>
      <c r="F1239">
        <v>182.44</v>
      </c>
      <c r="G1239">
        <v>-1.7801335366937601</v>
      </c>
      <c r="H1239">
        <v>5.01808228929871</v>
      </c>
      <c r="I1239">
        <v>12.7827742426357</v>
      </c>
      <c r="J1239">
        <v>1.2179030446308801</v>
      </c>
      <c r="K1239">
        <v>185.582192551676</v>
      </c>
      <c r="M1239">
        <v>51.0547678882958</v>
      </c>
      <c r="N1239">
        <v>0.36942727681023402</v>
      </c>
      <c r="O1239">
        <v>26.068844551633401</v>
      </c>
      <c r="P1239">
        <v>32.202898550724598</v>
      </c>
    </row>
    <row r="1240" spans="1:17" hidden="1" x14ac:dyDescent="0.3">
      <c r="A1240" t="s">
        <v>2640</v>
      </c>
      <c r="B1240" t="s">
        <v>2641</v>
      </c>
      <c r="C1240" t="s">
        <v>3119</v>
      </c>
      <c r="D1240" t="s">
        <v>411</v>
      </c>
      <c r="E1240">
        <v>1618.79493224</v>
      </c>
      <c r="F1240">
        <v>5242.6499999999996</v>
      </c>
      <c r="G1240">
        <v>57.517211856439303</v>
      </c>
      <c r="H1240">
        <v>22.538175368200999</v>
      </c>
      <c r="I1240">
        <v>69.307031233687397</v>
      </c>
      <c r="J1240">
        <v>10.341054766279701</v>
      </c>
      <c r="K1240">
        <v>4391.7065514864098</v>
      </c>
      <c r="L1240">
        <v>3806.8271632212</v>
      </c>
      <c r="M1240">
        <v>57.146623690005498</v>
      </c>
      <c r="N1240">
        <v>3.7606773207453501</v>
      </c>
      <c r="O1240">
        <v>9.8681010557637894</v>
      </c>
      <c r="P1240">
        <v>116.19175257731899</v>
      </c>
      <c r="Q1240">
        <v>5.0888904205196997E-2</v>
      </c>
    </row>
    <row r="1241" spans="1:17" hidden="1" x14ac:dyDescent="0.3">
      <c r="A1241" t="s">
        <v>2642</v>
      </c>
      <c r="B1241" t="s">
        <v>2643</v>
      </c>
      <c r="C1241" t="s">
        <v>3119</v>
      </c>
      <c r="D1241" t="s">
        <v>21</v>
      </c>
      <c r="E1241">
        <v>1617.80935815</v>
      </c>
      <c r="F1241">
        <v>1272.55</v>
      </c>
      <c r="G1241">
        <v>78.948827976295405</v>
      </c>
      <c r="H1241">
        <v>3.8485288491161702</v>
      </c>
      <c r="I1241">
        <v>1.23985788131786</v>
      </c>
      <c r="J1241">
        <v>2.5736664433957799</v>
      </c>
      <c r="K1241">
        <v>1324.8337298937099</v>
      </c>
      <c r="L1241">
        <v>1186.4134644927601</v>
      </c>
      <c r="M1241">
        <v>43.479967386658103</v>
      </c>
      <c r="N1241">
        <v>1.0650427494061101</v>
      </c>
      <c r="O1241">
        <v>36.489725354602903</v>
      </c>
      <c r="P1241">
        <v>114.613373808921</v>
      </c>
      <c r="Q1241">
        <v>0.16906957339078199</v>
      </c>
    </row>
    <row r="1242" spans="1:17" hidden="1" x14ac:dyDescent="0.3">
      <c r="A1242" t="s">
        <v>2644</v>
      </c>
      <c r="B1242" t="s">
        <v>2645</v>
      </c>
      <c r="C1242" t="s">
        <v>3119</v>
      </c>
      <c r="D1242" t="s">
        <v>490</v>
      </c>
      <c r="E1242">
        <v>1611.9564232499999</v>
      </c>
      <c r="F1242">
        <v>523.45000000000005</v>
      </c>
      <c r="G1242">
        <v>2.35600674948518</v>
      </c>
      <c r="H1242">
        <v>-1.4768047809226399</v>
      </c>
      <c r="I1242">
        <v>3.4014717394481999</v>
      </c>
      <c r="J1242">
        <v>-1.70103611443544</v>
      </c>
      <c r="K1242">
        <v>576.69504595722401</v>
      </c>
      <c r="L1242">
        <v>562.09040512364004</v>
      </c>
      <c r="M1242">
        <v>24.779381994751901</v>
      </c>
      <c r="N1242">
        <v>0.52532183472704697</v>
      </c>
      <c r="O1242">
        <v>38.886235552583798</v>
      </c>
      <c r="P1242">
        <v>30.049689440993799</v>
      </c>
      <c r="Q1242">
        <v>-6.2899963208895002E-2</v>
      </c>
    </row>
    <row r="1243" spans="1:17" hidden="1" x14ac:dyDescent="0.3">
      <c r="A1243" t="s">
        <v>2646</v>
      </c>
      <c r="B1243" t="s">
        <v>2647</v>
      </c>
      <c r="C1243" t="s">
        <v>3119</v>
      </c>
      <c r="D1243" t="s">
        <v>367</v>
      </c>
      <c r="E1243">
        <v>1603.4148700000001</v>
      </c>
      <c r="F1243">
        <v>322.45</v>
      </c>
      <c r="G1243">
        <v>25.867736075327699</v>
      </c>
      <c r="H1243">
        <v>4.0507140631346301</v>
      </c>
      <c r="I1243">
        <v>39.001914390851297</v>
      </c>
      <c r="J1243">
        <v>6.46702312745632E-2</v>
      </c>
      <c r="K1243">
        <v>306.45336290426701</v>
      </c>
      <c r="L1243">
        <v>255.587158767652</v>
      </c>
      <c r="M1243">
        <v>44.810593576950303</v>
      </c>
      <c r="N1243">
        <v>0.64755191734873196</v>
      </c>
      <c r="O1243">
        <v>18.405954411536602</v>
      </c>
      <c r="P1243">
        <v>75.865830379056405</v>
      </c>
      <c r="Q1243">
        <v>0.13518930817201399</v>
      </c>
    </row>
    <row r="1244" spans="1:17" hidden="1" x14ac:dyDescent="0.3">
      <c r="A1244" t="s">
        <v>2648</v>
      </c>
      <c r="B1244" t="s">
        <v>2649</v>
      </c>
      <c r="C1244" t="s">
        <v>3119</v>
      </c>
      <c r="D1244" t="s">
        <v>411</v>
      </c>
      <c r="E1244">
        <v>1591.697175</v>
      </c>
      <c r="F1244">
        <v>1493.85</v>
      </c>
      <c r="G1244">
        <v>255.85537807947699</v>
      </c>
      <c r="H1244">
        <v>-6.7497465213000901E-2</v>
      </c>
      <c r="I1244">
        <v>80.430168120518005</v>
      </c>
      <c r="J1244">
        <v>12.5458984726876</v>
      </c>
      <c r="K1244">
        <v>1420.5170962417901</v>
      </c>
      <c r="L1244">
        <v>1041.85663841718</v>
      </c>
      <c r="M1244">
        <v>50.476970502577501</v>
      </c>
      <c r="N1244">
        <v>0.94308748349527705</v>
      </c>
      <c r="O1244">
        <v>14.8174180807979</v>
      </c>
      <c r="P1244">
        <v>287.96260225944599</v>
      </c>
      <c r="Q1244">
        <v>0.157924638430222</v>
      </c>
    </row>
    <row r="1245" spans="1:17" hidden="1" x14ac:dyDescent="0.3">
      <c r="A1245" t="s">
        <v>2650</v>
      </c>
      <c r="B1245" t="s">
        <v>2651</v>
      </c>
      <c r="C1245" t="s">
        <v>3119</v>
      </c>
      <c r="D1245" t="s">
        <v>270</v>
      </c>
      <c r="E1245">
        <v>1590.5430008999999</v>
      </c>
      <c r="F1245">
        <v>47.7</v>
      </c>
      <c r="G1245">
        <v>-26.706639511413101</v>
      </c>
      <c r="H1245">
        <v>2.2288575042138601</v>
      </c>
      <c r="I1245">
        <v>-37.439493052951903</v>
      </c>
      <c r="J1245">
        <v>-1.3471023619139399</v>
      </c>
      <c r="K1245">
        <v>52.198198353626502</v>
      </c>
      <c r="L1245">
        <v>56.684918983453201</v>
      </c>
      <c r="M1245">
        <v>34.115995895788799</v>
      </c>
      <c r="N1245">
        <v>0.74798201479924797</v>
      </c>
      <c r="O1245">
        <v>101.04821802935</v>
      </c>
      <c r="P1245">
        <v>10.0346020761245</v>
      </c>
      <c r="Q1245">
        <v>2.9644684390300001E-4</v>
      </c>
    </row>
    <row r="1246" spans="1:17" hidden="1" x14ac:dyDescent="0.3">
      <c r="A1246" t="s">
        <v>2652</v>
      </c>
      <c r="B1246" t="s">
        <v>2653</v>
      </c>
      <c r="C1246" t="s">
        <v>3119</v>
      </c>
      <c r="D1246" t="s">
        <v>438</v>
      </c>
      <c r="E1246">
        <v>1587.35048016</v>
      </c>
      <c r="F1246">
        <v>765.65</v>
      </c>
      <c r="G1246">
        <v>-9.6584137985250393</v>
      </c>
      <c r="H1246">
        <v>-2.0202812082611099</v>
      </c>
      <c r="I1246">
        <v>9.5178771757479304</v>
      </c>
      <c r="J1246">
        <v>2.0874421351280801</v>
      </c>
      <c r="K1246">
        <v>781.38471091454801</v>
      </c>
      <c r="L1246">
        <v>727.14213239711603</v>
      </c>
      <c r="M1246">
        <v>44.165897319510897</v>
      </c>
      <c r="N1246">
        <v>0.30843484760593698</v>
      </c>
      <c r="O1246">
        <v>21.334813557108301</v>
      </c>
      <c r="P1246">
        <v>35.513274336283096</v>
      </c>
      <c r="Q1246">
        <v>3.1529968244777003E-2</v>
      </c>
    </row>
    <row r="1247" spans="1:17" hidden="1" x14ac:dyDescent="0.3">
      <c r="A1247" t="s">
        <v>2654</v>
      </c>
      <c r="B1247" t="s">
        <v>2655</v>
      </c>
      <c r="C1247" t="s">
        <v>3119</v>
      </c>
      <c r="D1247" t="s">
        <v>267</v>
      </c>
      <c r="E1247">
        <v>1587.248</v>
      </c>
      <c r="F1247">
        <v>763.1</v>
      </c>
      <c r="G1247">
        <v>170.73816468444201</v>
      </c>
      <c r="H1247">
        <v>-1.8638560494772201</v>
      </c>
      <c r="I1247">
        <v>113.184754029749</v>
      </c>
      <c r="J1247">
        <v>-7.7593553015988199</v>
      </c>
      <c r="K1247">
        <v>755.42047819798699</v>
      </c>
      <c r="L1247">
        <v>534.73879085283704</v>
      </c>
      <c r="M1247">
        <v>32.034590062385803</v>
      </c>
      <c r="N1247">
        <v>1.0187843730658499</v>
      </c>
      <c r="O1247">
        <v>28.685624426680601</v>
      </c>
      <c r="P1247">
        <v>196.17698428100101</v>
      </c>
      <c r="Q1247">
        <v>0.11662899746777999</v>
      </c>
    </row>
    <row r="1248" spans="1:17" hidden="1" x14ac:dyDescent="0.3">
      <c r="A1248" t="s">
        <v>2656</v>
      </c>
      <c r="B1248" t="s">
        <v>2657</v>
      </c>
      <c r="C1248" t="s">
        <v>3119</v>
      </c>
      <c r="D1248" t="s">
        <v>48</v>
      </c>
      <c r="E1248">
        <v>1578.75632</v>
      </c>
      <c r="F1248">
        <v>70.03</v>
      </c>
      <c r="G1248">
        <v>-12.560872958964801</v>
      </c>
      <c r="H1248">
        <v>-11.534790671914999</v>
      </c>
      <c r="I1248">
        <v>4.67821436965614</v>
      </c>
      <c r="J1248">
        <v>-1.83345721713451</v>
      </c>
      <c r="K1248">
        <v>85.159185845607098</v>
      </c>
      <c r="L1248">
        <v>83.962220738811496</v>
      </c>
      <c r="M1248">
        <v>28.631500666276899</v>
      </c>
      <c r="N1248">
        <v>0.76779238078034695</v>
      </c>
      <c r="O1248">
        <v>72.297586748536304</v>
      </c>
      <c r="P1248">
        <v>16.135986733001602</v>
      </c>
      <c r="Q1248">
        <v>0.110357782906976</v>
      </c>
    </row>
    <row r="1249" spans="1:17" hidden="1" x14ac:dyDescent="0.3">
      <c r="A1249" t="s">
        <v>2658</v>
      </c>
      <c r="B1249" t="s">
        <v>2659</v>
      </c>
      <c r="C1249" t="s">
        <v>3119</v>
      </c>
      <c r="D1249" t="s">
        <v>69</v>
      </c>
      <c r="E1249">
        <v>1577.76397224116</v>
      </c>
      <c r="F1249">
        <v>28.15</v>
      </c>
      <c r="G1249">
        <v>-32.126001033055502</v>
      </c>
      <c r="H1249">
        <v>-3.3888773990182299</v>
      </c>
      <c r="I1249">
        <v>-31.923772812673</v>
      </c>
      <c r="J1249">
        <v>0.70579392830879895</v>
      </c>
      <c r="K1249">
        <v>31.088179785222401</v>
      </c>
      <c r="L1249">
        <v>34.479252272849699</v>
      </c>
      <c r="M1249">
        <v>34.104687454986703</v>
      </c>
      <c r="N1249">
        <v>0.40097699635480299</v>
      </c>
      <c r="O1249">
        <v>72.646536412078106</v>
      </c>
      <c r="P1249">
        <v>3.7979351032448201</v>
      </c>
    </row>
    <row r="1250" spans="1:17" hidden="1" x14ac:dyDescent="0.3">
      <c r="A1250" t="s">
        <v>2660</v>
      </c>
      <c r="B1250" t="s">
        <v>2661</v>
      </c>
      <c r="C1250" t="s">
        <v>3119</v>
      </c>
      <c r="D1250" t="s">
        <v>2003</v>
      </c>
      <c r="E1250">
        <v>1577.1816449119999</v>
      </c>
      <c r="F1250">
        <v>140.24</v>
      </c>
      <c r="G1250">
        <v>-40.9541709465555</v>
      </c>
      <c r="H1250">
        <v>-4.9661897192518198</v>
      </c>
      <c r="I1250">
        <v>-24.945426004177499</v>
      </c>
      <c r="J1250">
        <v>-1.4830565179034401</v>
      </c>
      <c r="K1250">
        <v>154.501784555624</v>
      </c>
      <c r="L1250">
        <v>164.56847541386301</v>
      </c>
      <c r="M1250">
        <v>17.5927357436472</v>
      </c>
      <c r="N1250">
        <v>0.414512487224523</v>
      </c>
      <c r="O1250">
        <v>55.305191100969701</v>
      </c>
      <c r="P1250">
        <v>0.27887021809083201</v>
      </c>
      <c r="Q1250">
        <v>-9.6112071118885006E-2</v>
      </c>
    </row>
    <row r="1251" spans="1:17" hidden="1" x14ac:dyDescent="0.3">
      <c r="A1251" t="s">
        <v>2662</v>
      </c>
      <c r="B1251" t="s">
        <v>2663</v>
      </c>
      <c r="C1251" t="s">
        <v>3119</v>
      </c>
      <c r="D1251" t="s">
        <v>51</v>
      </c>
      <c r="E1251">
        <v>1571.2742777200001</v>
      </c>
      <c r="F1251">
        <v>592.6</v>
      </c>
      <c r="G1251">
        <v>32.383111273255501</v>
      </c>
      <c r="H1251">
        <v>25.8378365969828</v>
      </c>
      <c r="I1251">
        <v>65.116271228244401</v>
      </c>
      <c r="J1251">
        <v>5.6894551988542901</v>
      </c>
      <c r="K1251">
        <v>491.95588998930498</v>
      </c>
      <c r="L1251">
        <v>408.04182863742398</v>
      </c>
      <c r="M1251">
        <v>63.003019875828699</v>
      </c>
      <c r="N1251">
        <v>0.73760072660549203</v>
      </c>
      <c r="O1251">
        <v>6.1171110361120498</v>
      </c>
      <c r="P1251">
        <v>116.593567251461</v>
      </c>
      <c r="Q1251">
        <v>0.140582433756689</v>
      </c>
    </row>
    <row r="1252" spans="1:17" hidden="1" x14ac:dyDescent="0.3">
      <c r="A1252" t="s">
        <v>2664</v>
      </c>
      <c r="B1252" t="s">
        <v>2665</v>
      </c>
      <c r="C1252" t="s">
        <v>3119</v>
      </c>
      <c r="D1252" t="s">
        <v>487</v>
      </c>
      <c r="E1252">
        <v>1567.6736222699999</v>
      </c>
      <c r="F1252">
        <v>77.959999999999994</v>
      </c>
      <c r="G1252">
        <v>18.720198529233102</v>
      </c>
      <c r="H1252">
        <v>-7.6874499577792603</v>
      </c>
      <c r="I1252">
        <v>-12.770455907149699</v>
      </c>
      <c r="J1252">
        <v>-5.5317882249531696</v>
      </c>
      <c r="K1252">
        <v>91.041971156716002</v>
      </c>
      <c r="L1252">
        <v>82.970819418962506</v>
      </c>
      <c r="M1252">
        <v>20.377641465863199</v>
      </c>
      <c r="N1252">
        <v>0.38670832080953998</v>
      </c>
      <c r="O1252">
        <v>66.752180605438696</v>
      </c>
      <c r="P1252">
        <v>62.4166666666666</v>
      </c>
      <c r="Q1252">
        <v>0.16133194118069699</v>
      </c>
    </row>
    <row r="1253" spans="1:17" hidden="1" x14ac:dyDescent="0.3">
      <c r="A1253" t="s">
        <v>2666</v>
      </c>
      <c r="B1253" t="s">
        <v>2667</v>
      </c>
      <c r="C1253" t="s">
        <v>3119</v>
      </c>
      <c r="D1253" t="s">
        <v>114</v>
      </c>
      <c r="E1253">
        <v>1563.628655</v>
      </c>
      <c r="F1253">
        <v>40.57</v>
      </c>
      <c r="G1253">
        <v>58.277992055231998</v>
      </c>
      <c r="H1253">
        <v>-10.8511368919755</v>
      </c>
      <c r="I1253">
        <v>46.0612790123675</v>
      </c>
      <c r="J1253">
        <v>4.9675066253280296</v>
      </c>
      <c r="K1253">
        <v>45.060404211992399</v>
      </c>
      <c r="L1253">
        <v>35.975198139274603</v>
      </c>
      <c r="M1253">
        <v>34.2438268519183</v>
      </c>
      <c r="N1253">
        <v>0.25102757479631499</v>
      </c>
      <c r="O1253">
        <v>59.033768794675801</v>
      </c>
      <c r="P1253">
        <v>87.390300230946806</v>
      </c>
      <c r="Q1253">
        <v>0.12278276343679299</v>
      </c>
    </row>
    <row r="1254" spans="1:17" hidden="1" x14ac:dyDescent="0.3">
      <c r="A1254" t="s">
        <v>2668</v>
      </c>
      <c r="B1254" t="s">
        <v>2669</v>
      </c>
      <c r="C1254" t="s">
        <v>3119</v>
      </c>
      <c r="D1254" t="s">
        <v>270</v>
      </c>
      <c r="E1254">
        <v>1562.0247315970901</v>
      </c>
      <c r="F1254">
        <v>261.75</v>
      </c>
      <c r="G1254">
        <v>50.084012943024597</v>
      </c>
      <c r="H1254">
        <v>-12.243598201914899</v>
      </c>
      <c r="I1254">
        <v>32.684606964396998</v>
      </c>
      <c r="J1254">
        <v>0.79515691630671304</v>
      </c>
      <c r="K1254">
        <v>292.84059259019301</v>
      </c>
      <c r="L1254">
        <v>256.817769180082</v>
      </c>
      <c r="M1254">
        <v>45.834310447955403</v>
      </c>
      <c r="N1254">
        <v>0.35411614191992402</v>
      </c>
      <c r="O1254">
        <v>37.5167144221585</v>
      </c>
      <c r="P1254">
        <v>75.671140939597294</v>
      </c>
    </row>
    <row r="1255" spans="1:17" hidden="1" x14ac:dyDescent="0.3">
      <c r="A1255" t="s">
        <v>2670</v>
      </c>
      <c r="B1255" t="s">
        <v>2671</v>
      </c>
      <c r="C1255" t="s">
        <v>3119</v>
      </c>
      <c r="D1255" t="s">
        <v>267</v>
      </c>
      <c r="E1255">
        <v>1560.31307814</v>
      </c>
      <c r="F1255">
        <v>446.15</v>
      </c>
      <c r="G1255">
        <v>-10.423536862897899</v>
      </c>
      <c r="H1255">
        <v>6.9297702865219897</v>
      </c>
      <c r="I1255">
        <v>12.8599419461179</v>
      </c>
      <c r="J1255">
        <v>6.6557271933667197</v>
      </c>
      <c r="K1255">
        <v>435.16064866307198</v>
      </c>
      <c r="L1255">
        <v>416.53512698665099</v>
      </c>
      <c r="M1255">
        <v>51.885713611061902</v>
      </c>
      <c r="N1255">
        <v>0.91535455733917503</v>
      </c>
      <c r="O1255">
        <v>12.159587582651501</v>
      </c>
      <c r="P1255">
        <v>53.500774126956799</v>
      </c>
      <c r="Q1255">
        <v>4.6517801044223997E-2</v>
      </c>
    </row>
    <row r="1256" spans="1:17" hidden="1" x14ac:dyDescent="0.3">
      <c r="A1256" t="s">
        <v>2672</v>
      </c>
      <c r="B1256" t="s">
        <v>2673</v>
      </c>
      <c r="C1256" t="s">
        <v>3119</v>
      </c>
      <c r="D1256" t="s">
        <v>367</v>
      </c>
      <c r="E1256">
        <v>1558.9869473849999</v>
      </c>
      <c r="F1256">
        <v>179.21</v>
      </c>
      <c r="G1256">
        <v>8.0604234031583797</v>
      </c>
      <c r="H1256">
        <v>-0.87999113101001503</v>
      </c>
      <c r="I1256">
        <v>-23.6390537498886</v>
      </c>
      <c r="J1256">
        <v>2.6272933219355501</v>
      </c>
      <c r="K1256">
        <v>190.11281864171499</v>
      </c>
      <c r="L1256">
        <v>189.773161136129</v>
      </c>
      <c r="M1256">
        <v>39.890195196378897</v>
      </c>
      <c r="N1256">
        <v>0.72589209760673601</v>
      </c>
      <c r="O1256">
        <v>35.316109592098599</v>
      </c>
      <c r="P1256">
        <v>26.829440905874002</v>
      </c>
      <c r="Q1256">
        <v>7.0737924236469005E-2</v>
      </c>
    </row>
    <row r="1257" spans="1:17" hidden="1" x14ac:dyDescent="0.3">
      <c r="A1257" t="s">
        <v>2674</v>
      </c>
      <c r="B1257" t="s">
        <v>2675</v>
      </c>
      <c r="C1257" t="s">
        <v>3119</v>
      </c>
      <c r="D1257" t="s">
        <v>757</v>
      </c>
      <c r="E1257">
        <v>1558.298885956</v>
      </c>
      <c r="F1257">
        <v>7.72</v>
      </c>
      <c r="G1257">
        <v>-71.661374062478004</v>
      </c>
      <c r="H1257">
        <v>-3.7205277025802101</v>
      </c>
      <c r="I1257">
        <v>-26.827597637592898</v>
      </c>
      <c r="J1257">
        <v>1.0365317031360299</v>
      </c>
      <c r="K1257">
        <v>10.0682957863943</v>
      </c>
      <c r="L1257">
        <v>15.325850260014199</v>
      </c>
      <c r="M1257">
        <v>14.130843075690899</v>
      </c>
      <c r="N1257">
        <v>1.1165464221816199</v>
      </c>
      <c r="O1257">
        <v>197.279792746113</v>
      </c>
      <c r="P1257">
        <v>13.529411764705801</v>
      </c>
      <c r="Q1257">
        <v>-9.3629363227480999E-2</v>
      </c>
    </row>
    <row r="1258" spans="1:17" hidden="1" x14ac:dyDescent="0.3">
      <c r="A1258" t="s">
        <v>2676</v>
      </c>
      <c r="B1258" t="s">
        <v>2677</v>
      </c>
      <c r="C1258" t="s">
        <v>3119</v>
      </c>
      <c r="D1258" t="s">
        <v>120</v>
      </c>
      <c r="E1258">
        <v>1557.2817818399999</v>
      </c>
      <c r="F1258">
        <v>52.76</v>
      </c>
      <c r="G1258">
        <v>-26.4054228322778</v>
      </c>
      <c r="H1258">
        <v>0.25226769823872702</v>
      </c>
      <c r="I1258">
        <v>-12.2050431655856</v>
      </c>
      <c r="J1258">
        <v>3.1947534468500098</v>
      </c>
      <c r="K1258">
        <v>56.552671271544597</v>
      </c>
      <c r="L1258">
        <v>57.6582270665862</v>
      </c>
      <c r="M1258">
        <v>31.1917928154189</v>
      </c>
      <c r="N1258">
        <v>0.36678355752256397</v>
      </c>
      <c r="O1258">
        <v>63.570887035633</v>
      </c>
      <c r="P1258">
        <v>15.070883315158101</v>
      </c>
      <c r="Q1258">
        <v>8.2753620879664994E-2</v>
      </c>
    </row>
    <row r="1259" spans="1:17" hidden="1" x14ac:dyDescent="0.3">
      <c r="A1259" t="s">
        <v>2678</v>
      </c>
      <c r="B1259" t="s">
        <v>2679</v>
      </c>
      <c r="C1259" t="s">
        <v>3119</v>
      </c>
      <c r="D1259" t="s">
        <v>21</v>
      </c>
      <c r="E1259">
        <v>1553.4583857979901</v>
      </c>
      <c r="F1259">
        <v>152.47</v>
      </c>
      <c r="G1259">
        <v>373.810969248574</v>
      </c>
      <c r="H1259">
        <v>-4.9564809849751796</v>
      </c>
      <c r="I1259">
        <v>143.27146172148201</v>
      </c>
      <c r="J1259">
        <v>3.2569635095337</v>
      </c>
      <c r="K1259">
        <v>146.442225022158</v>
      </c>
      <c r="L1259">
        <v>102.026179829809</v>
      </c>
      <c r="M1259">
        <v>35.526979141506601</v>
      </c>
      <c r="N1259">
        <v>0.17781518245438599</v>
      </c>
      <c r="O1259">
        <v>18.403620384337799</v>
      </c>
      <c r="P1259">
        <v>412.504201680672</v>
      </c>
    </row>
    <row r="1260" spans="1:17" hidden="1" x14ac:dyDescent="0.3">
      <c r="A1260" t="s">
        <v>2680</v>
      </c>
      <c r="B1260" t="s">
        <v>2681</v>
      </c>
      <c r="C1260" t="s">
        <v>3119</v>
      </c>
      <c r="D1260" t="s">
        <v>232</v>
      </c>
      <c r="E1260">
        <v>1545.5113758</v>
      </c>
      <c r="F1260">
        <v>1019.55</v>
      </c>
      <c r="G1260">
        <v>65.185160522865104</v>
      </c>
      <c r="H1260">
        <v>-3.0480312976471802</v>
      </c>
      <c r="I1260">
        <v>-23.075340707379699</v>
      </c>
      <c r="J1260">
        <v>-0.21844665184231701</v>
      </c>
      <c r="K1260">
        <v>1133.74751431711</v>
      </c>
      <c r="L1260">
        <v>1069.7096672471</v>
      </c>
      <c r="M1260">
        <v>23.297571120165799</v>
      </c>
      <c r="N1260">
        <v>0.27375446965545802</v>
      </c>
      <c r="O1260">
        <v>46.412633024373498</v>
      </c>
      <c r="P1260">
        <v>110.78147612156199</v>
      </c>
      <c r="Q1260">
        <v>0.13207078649309101</v>
      </c>
    </row>
    <row r="1261" spans="1:17" hidden="1" x14ac:dyDescent="0.3">
      <c r="A1261" t="s">
        <v>2682</v>
      </c>
      <c r="B1261" t="s">
        <v>2683</v>
      </c>
      <c r="C1261" t="s">
        <v>3119</v>
      </c>
      <c r="D1261" t="s">
        <v>490</v>
      </c>
      <c r="E1261">
        <v>1543.15283752</v>
      </c>
      <c r="F1261">
        <v>5009.8</v>
      </c>
      <c r="G1261">
        <v>-34.728908488037099</v>
      </c>
      <c r="H1261">
        <v>3.0792412102739299</v>
      </c>
      <c r="I1261">
        <v>-7.6188304637252804</v>
      </c>
      <c r="J1261">
        <v>0.49791875912302602</v>
      </c>
      <c r="K1261">
        <v>5331.8962725616902</v>
      </c>
      <c r="L1261">
        <v>5607.1569912684199</v>
      </c>
      <c r="M1261">
        <v>31.230782411847098</v>
      </c>
      <c r="N1261">
        <v>0.65091648768735999</v>
      </c>
      <c r="O1261">
        <v>27.729649886222902</v>
      </c>
      <c r="P1261">
        <v>12.2267025089605</v>
      </c>
      <c r="Q1261">
        <v>-0.12248483724659399</v>
      </c>
    </row>
    <row r="1262" spans="1:17" hidden="1" x14ac:dyDescent="0.3">
      <c r="A1262" t="s">
        <v>2684</v>
      </c>
      <c r="B1262" t="s">
        <v>2685</v>
      </c>
      <c r="C1262" t="s">
        <v>3119</v>
      </c>
      <c r="D1262" t="s">
        <v>102</v>
      </c>
      <c r="E1262">
        <v>1539.0314662799999</v>
      </c>
      <c r="F1262">
        <v>6.27</v>
      </c>
      <c r="G1262">
        <v>-83.194407095510996</v>
      </c>
      <c r="H1262">
        <v>-12.9016736694355</v>
      </c>
      <c r="I1262">
        <v>-64.456018035602895</v>
      </c>
      <c r="J1262">
        <v>0.77679144339578199</v>
      </c>
      <c r="K1262">
        <v>8.7442952011126707</v>
      </c>
      <c r="L1262">
        <v>13.0470990144096</v>
      </c>
      <c r="M1262">
        <v>4.3545546011762797</v>
      </c>
      <c r="N1262">
        <v>0.492164662763664</v>
      </c>
      <c r="O1262">
        <v>333.01435406698499</v>
      </c>
      <c r="P1262">
        <v>3.125</v>
      </c>
      <c r="Q1262">
        <v>-1.6702554572744999E-2</v>
      </c>
    </row>
    <row r="1263" spans="1:17" hidden="1" x14ac:dyDescent="0.3">
      <c r="A1263" t="s">
        <v>2686</v>
      </c>
      <c r="B1263" t="s">
        <v>2687</v>
      </c>
      <c r="C1263" t="s">
        <v>3119</v>
      </c>
      <c r="D1263" t="s">
        <v>91</v>
      </c>
      <c r="E1263">
        <v>1535.2683876599999</v>
      </c>
      <c r="F1263">
        <v>277.89999999999998</v>
      </c>
      <c r="G1263">
        <v>73.181799605227098</v>
      </c>
      <c r="H1263">
        <v>0.92626774181905702</v>
      </c>
      <c r="I1263">
        <v>81.9944245161672</v>
      </c>
      <c r="J1263">
        <v>8.86615970225556</v>
      </c>
      <c r="K1263">
        <v>276.278502905815</v>
      </c>
      <c r="L1263">
        <v>226.19769766831001</v>
      </c>
      <c r="M1263">
        <v>52.979333462139799</v>
      </c>
      <c r="N1263">
        <v>0.60941220608733604</v>
      </c>
      <c r="O1263">
        <v>33.717164447643</v>
      </c>
      <c r="P1263">
        <v>95.704225352112601</v>
      </c>
      <c r="Q1263">
        <v>7.4049995600640003E-2</v>
      </c>
    </row>
    <row r="1264" spans="1:17" hidden="1" x14ac:dyDescent="0.3">
      <c r="A1264" t="s">
        <v>2688</v>
      </c>
      <c r="B1264" t="s">
        <v>2689</v>
      </c>
      <c r="C1264" t="s">
        <v>3119</v>
      </c>
      <c r="D1264" t="s">
        <v>82</v>
      </c>
      <c r="E1264">
        <v>1524.4610138999999</v>
      </c>
      <c r="F1264">
        <v>234.15</v>
      </c>
      <c r="G1264">
        <v>68.397418806824405</v>
      </c>
      <c r="H1264">
        <v>-16.9218906896024</v>
      </c>
      <c r="I1264">
        <v>102.746962352233</v>
      </c>
      <c r="J1264">
        <v>6.6790980919710901</v>
      </c>
      <c r="K1264">
        <v>253.08436839367499</v>
      </c>
      <c r="L1264">
        <v>188.54501821197999</v>
      </c>
      <c r="M1264">
        <v>30.290720253691699</v>
      </c>
      <c r="N1264">
        <v>0.198795158576591</v>
      </c>
      <c r="O1264">
        <v>53.901345291479799</v>
      </c>
      <c r="P1264">
        <v>151.63890381515299</v>
      </c>
      <c r="Q1264">
        <v>0.105211936882223</v>
      </c>
    </row>
    <row r="1265" spans="1:17" hidden="1" x14ac:dyDescent="0.3">
      <c r="A1265" t="s">
        <v>2690</v>
      </c>
      <c r="B1265" t="s">
        <v>2691</v>
      </c>
      <c r="C1265" t="s">
        <v>3119</v>
      </c>
      <c r="D1265" t="s">
        <v>211</v>
      </c>
      <c r="E1265">
        <v>1523.89222776</v>
      </c>
      <c r="F1265">
        <v>673.65</v>
      </c>
      <c r="G1265">
        <v>25.221334786938499</v>
      </c>
      <c r="H1265">
        <v>2.0995590029147202</v>
      </c>
      <c r="I1265">
        <v>-2.8882084334491802</v>
      </c>
      <c r="J1265">
        <v>0.38382202356154299</v>
      </c>
      <c r="K1265">
        <v>718.15283710712299</v>
      </c>
      <c r="L1265">
        <v>703.69437549313295</v>
      </c>
      <c r="M1265">
        <v>38.596639461898199</v>
      </c>
      <c r="N1265">
        <v>0.89348079585831797</v>
      </c>
      <c r="O1265">
        <v>28.701848140725801</v>
      </c>
      <c r="P1265">
        <v>38.954207920792001</v>
      </c>
      <c r="Q1265">
        <v>6.0912409428272002E-2</v>
      </c>
    </row>
    <row r="1266" spans="1:17" hidden="1" x14ac:dyDescent="0.3">
      <c r="A1266" t="s">
        <v>2692</v>
      </c>
      <c r="B1266" t="s">
        <v>2693</v>
      </c>
      <c r="C1266" t="s">
        <v>3119</v>
      </c>
      <c r="D1266" t="s">
        <v>1551</v>
      </c>
      <c r="E1266">
        <v>1523.508504782</v>
      </c>
      <c r="F1266">
        <v>114.09</v>
      </c>
      <c r="G1266">
        <v>98.0518050257011</v>
      </c>
      <c r="H1266">
        <v>-14.368817891047</v>
      </c>
      <c r="I1266">
        <v>78.5506691250486</v>
      </c>
      <c r="J1266">
        <v>-4.8559628990359798</v>
      </c>
      <c r="K1266">
        <v>119.350486476806</v>
      </c>
      <c r="L1266">
        <v>87.644286518774095</v>
      </c>
      <c r="N1266">
        <v>0.40967330437485899</v>
      </c>
      <c r="O1266">
        <v>25.3396441405907</v>
      </c>
      <c r="P1266">
        <v>167.18969555035099</v>
      </c>
    </row>
    <row r="1267" spans="1:17" hidden="1" x14ac:dyDescent="0.3">
      <c r="A1267" t="s">
        <v>2694</v>
      </c>
      <c r="B1267" t="s">
        <v>2695</v>
      </c>
      <c r="C1267" t="s">
        <v>3119</v>
      </c>
      <c r="D1267" t="s">
        <v>270</v>
      </c>
      <c r="E1267">
        <v>1522.7029202000001</v>
      </c>
      <c r="F1267">
        <v>1018</v>
      </c>
      <c r="G1267">
        <v>-9.3135157385410903</v>
      </c>
      <c r="H1267">
        <v>-3.8762357843173998</v>
      </c>
      <c r="I1267">
        <v>6.1079778406301601</v>
      </c>
      <c r="J1267">
        <v>-2.4179430390625398E-2</v>
      </c>
      <c r="K1267">
        <v>1096.90533723663</v>
      </c>
      <c r="L1267">
        <v>1058.98783615513</v>
      </c>
      <c r="M1267">
        <v>40.878891173086501</v>
      </c>
      <c r="N1267">
        <v>0.74773128162846902</v>
      </c>
      <c r="O1267">
        <v>31.7387033398821</v>
      </c>
      <c r="P1267">
        <v>31.134870539739801</v>
      </c>
      <c r="Q1267">
        <v>9.7758281904793007E-2</v>
      </c>
    </row>
    <row r="1268" spans="1:17" hidden="1" x14ac:dyDescent="0.3">
      <c r="A1268" t="s">
        <v>2696</v>
      </c>
      <c r="B1268" t="s">
        <v>2697</v>
      </c>
      <c r="C1268" t="s">
        <v>3119</v>
      </c>
      <c r="D1268" t="s">
        <v>114</v>
      </c>
      <c r="E1268">
        <v>1518.8096</v>
      </c>
      <c r="F1268">
        <v>750.4</v>
      </c>
      <c r="G1268">
        <v>3.86959550357926</v>
      </c>
      <c r="H1268">
        <v>3.2074519264287198</v>
      </c>
      <c r="I1268">
        <v>11.457333256674</v>
      </c>
      <c r="J1268">
        <v>-0.51416530627656598</v>
      </c>
      <c r="K1268">
        <v>761.26835036771604</v>
      </c>
      <c r="L1268">
        <v>695.02927482654798</v>
      </c>
      <c r="M1268">
        <v>40.183984080079298</v>
      </c>
      <c r="N1268">
        <v>0.44195612256467498</v>
      </c>
      <c r="O1268">
        <v>12.5932835820895</v>
      </c>
      <c r="P1268">
        <v>30.390964378801002</v>
      </c>
      <c r="Q1268">
        <v>0.10997438620962</v>
      </c>
    </row>
    <row r="1269" spans="1:17" hidden="1" x14ac:dyDescent="0.3">
      <c r="A1269" t="s">
        <v>2698</v>
      </c>
      <c r="B1269" t="s">
        <v>2699</v>
      </c>
      <c r="C1269" t="s">
        <v>3119</v>
      </c>
      <c r="D1269" t="s">
        <v>134</v>
      </c>
      <c r="E1269">
        <v>1512.8084764799901</v>
      </c>
      <c r="F1269">
        <v>118.89</v>
      </c>
      <c r="G1269">
        <v>-3.8750760025361699</v>
      </c>
      <c r="H1269">
        <v>8.8442898083236994</v>
      </c>
      <c r="I1269">
        <v>-1.01943516982821</v>
      </c>
      <c r="J1269">
        <v>0.60046902525976698</v>
      </c>
      <c r="K1269">
        <v>120.801131587727</v>
      </c>
      <c r="L1269">
        <v>116.559961584682</v>
      </c>
      <c r="M1269">
        <v>47.168009336882697</v>
      </c>
      <c r="N1269">
        <v>0.69384510089012796</v>
      </c>
      <c r="O1269">
        <v>26.9661031205315</v>
      </c>
      <c r="P1269">
        <v>39.052631578947299</v>
      </c>
      <c r="Q1269">
        <v>7.6671974965380002E-2</v>
      </c>
    </row>
    <row r="1270" spans="1:17" hidden="1" x14ac:dyDescent="0.3">
      <c r="A1270" t="s">
        <v>2700</v>
      </c>
      <c r="B1270" t="s">
        <v>2701</v>
      </c>
      <c r="C1270" t="s">
        <v>3119</v>
      </c>
      <c r="D1270" t="s">
        <v>188</v>
      </c>
      <c r="E1270">
        <v>1512.6504</v>
      </c>
      <c r="F1270">
        <v>368.4</v>
      </c>
      <c r="G1270">
        <v>-32.718815943718504</v>
      </c>
      <c r="H1270">
        <v>-4.1110219725443704</v>
      </c>
      <c r="I1270">
        <v>-38.549428451717397</v>
      </c>
      <c r="J1270">
        <v>2.6208018244912599</v>
      </c>
      <c r="K1270">
        <v>408.61977520348302</v>
      </c>
      <c r="L1270">
        <v>457.048116826735</v>
      </c>
      <c r="M1270">
        <v>20.641457874173302</v>
      </c>
      <c r="N1270">
        <v>0.313024130508956</v>
      </c>
      <c r="O1270">
        <v>73.995656894679698</v>
      </c>
      <c r="P1270">
        <v>1.8946203844558001</v>
      </c>
    </row>
    <row r="1271" spans="1:17" hidden="1" x14ac:dyDescent="0.3">
      <c r="A1271" t="s">
        <v>2702</v>
      </c>
      <c r="B1271" t="s">
        <v>2703</v>
      </c>
      <c r="C1271" t="s">
        <v>3119</v>
      </c>
      <c r="D1271" t="s">
        <v>211</v>
      </c>
      <c r="E1271">
        <v>1509.05861228</v>
      </c>
      <c r="F1271">
        <v>634.45000000000005</v>
      </c>
      <c r="G1271">
        <v>54.628302067835499</v>
      </c>
      <c r="H1271">
        <v>-17.103975985923999</v>
      </c>
      <c r="I1271">
        <v>39.9053252247624</v>
      </c>
      <c r="J1271">
        <v>0.64620302735644797</v>
      </c>
      <c r="K1271">
        <v>742.01373952553695</v>
      </c>
      <c r="L1271">
        <v>590.43269467961795</v>
      </c>
      <c r="M1271">
        <v>23.027825947089099</v>
      </c>
      <c r="N1271">
        <v>0.32676065190603099</v>
      </c>
      <c r="O1271">
        <v>63.913625975254099</v>
      </c>
      <c r="P1271">
        <v>80.974113955644299</v>
      </c>
      <c r="Q1271">
        <v>0.19470857844210199</v>
      </c>
    </row>
    <row r="1272" spans="1:17" hidden="1" x14ac:dyDescent="0.3">
      <c r="A1272" t="s">
        <v>2704</v>
      </c>
      <c r="B1272" t="s">
        <v>2705</v>
      </c>
      <c r="C1272" t="s">
        <v>3119</v>
      </c>
      <c r="D1272" t="s">
        <v>166</v>
      </c>
      <c r="E1272">
        <v>1507.3884025350001</v>
      </c>
      <c r="F1272">
        <v>294.55</v>
      </c>
      <c r="G1272">
        <v>-30.775409426513299</v>
      </c>
      <c r="H1272">
        <v>2.9993951061468</v>
      </c>
      <c r="I1272">
        <v>-17.818925961010802</v>
      </c>
      <c r="J1272">
        <v>-5.2928446921123697</v>
      </c>
      <c r="M1272">
        <v>19.2277033082784</v>
      </c>
      <c r="O1272">
        <v>26.6338482430826</v>
      </c>
      <c r="P1272">
        <v>2.16788067984738</v>
      </c>
    </row>
    <row r="1273" spans="1:17" hidden="1" x14ac:dyDescent="0.3">
      <c r="A1273" t="s">
        <v>2706</v>
      </c>
      <c r="B1273" t="s">
        <v>2707</v>
      </c>
      <c r="C1273" t="s">
        <v>3119</v>
      </c>
      <c r="D1273" t="s">
        <v>2708</v>
      </c>
      <c r="E1273">
        <v>1506.0619655999999</v>
      </c>
      <c r="F1273">
        <v>542.70000000000005</v>
      </c>
      <c r="G1273">
        <v>-27.664326790624699</v>
      </c>
      <c r="H1273">
        <v>-6.2675561460985501</v>
      </c>
      <c r="I1273">
        <v>-4.1476889036934903</v>
      </c>
      <c r="J1273">
        <v>2.66445258520057</v>
      </c>
      <c r="K1273">
        <v>607.88466730121002</v>
      </c>
      <c r="L1273">
        <v>600.31312311416298</v>
      </c>
      <c r="M1273">
        <v>34.843653740630202</v>
      </c>
      <c r="N1273">
        <v>1.31857631995199</v>
      </c>
      <c r="O1273">
        <v>55.592408328726698</v>
      </c>
      <c r="P1273">
        <v>15.468085106382899</v>
      </c>
      <c r="Q1273">
        <v>8.7727381387391001E-2</v>
      </c>
    </row>
    <row r="1274" spans="1:17" hidden="1" x14ac:dyDescent="0.3">
      <c r="A1274" t="s">
        <v>2709</v>
      </c>
      <c r="B1274" t="s">
        <v>2710</v>
      </c>
      <c r="C1274" t="s">
        <v>3119</v>
      </c>
      <c r="D1274" t="s">
        <v>453</v>
      </c>
      <c r="E1274">
        <v>1504.0355</v>
      </c>
      <c r="F1274">
        <v>996.05</v>
      </c>
      <c r="G1274">
        <v>-27.930142496672701</v>
      </c>
      <c r="H1274">
        <v>-11.2286129689506</v>
      </c>
      <c r="I1274">
        <v>-22.270208121792201</v>
      </c>
      <c r="J1274">
        <v>-0.76698960267415195</v>
      </c>
      <c r="K1274">
        <v>1137.4435021209899</v>
      </c>
      <c r="L1274">
        <v>1200.32220648316</v>
      </c>
      <c r="M1274">
        <v>23.074641188906501</v>
      </c>
      <c r="N1274">
        <v>0.418339847720828</v>
      </c>
      <c r="O1274">
        <v>61.136489132071603</v>
      </c>
      <c r="P1274">
        <v>0.39814534825117698</v>
      </c>
      <c r="Q1274">
        <v>3.8057450005861998E-2</v>
      </c>
    </row>
    <row r="1275" spans="1:17" hidden="1" x14ac:dyDescent="0.3">
      <c r="A1275" t="s">
        <v>2711</v>
      </c>
      <c r="B1275" t="s">
        <v>2712</v>
      </c>
      <c r="C1275" t="s">
        <v>3119</v>
      </c>
      <c r="D1275" t="s">
        <v>728</v>
      </c>
      <c r="E1275">
        <v>1502.0466694199999</v>
      </c>
      <c r="F1275">
        <v>255.07</v>
      </c>
      <c r="G1275">
        <v>2.61016708397492</v>
      </c>
      <c r="H1275">
        <v>0.49614023064193102</v>
      </c>
      <c r="I1275">
        <v>1.13383983491957</v>
      </c>
      <c r="J1275">
        <v>0.18989619647505801</v>
      </c>
      <c r="K1275">
        <v>266.12055318466298</v>
      </c>
      <c r="L1275">
        <v>255.242303731509</v>
      </c>
      <c r="M1275">
        <v>57.335343564974302</v>
      </c>
      <c r="N1275">
        <v>1.5887276976398801</v>
      </c>
      <c r="O1275">
        <v>12.784725761555601</v>
      </c>
      <c r="P1275">
        <v>20.350099084646601</v>
      </c>
      <c r="Q1275">
        <v>2.5420345253382999E-2</v>
      </c>
    </row>
    <row r="1276" spans="1:17" hidden="1" x14ac:dyDescent="0.3">
      <c r="A1276" t="s">
        <v>2713</v>
      </c>
      <c r="B1276" t="s">
        <v>2714</v>
      </c>
      <c r="C1276" t="s">
        <v>3119</v>
      </c>
      <c r="D1276" t="s">
        <v>120</v>
      </c>
      <c r="E1276">
        <v>1495.726709364</v>
      </c>
      <c r="F1276">
        <v>13.88</v>
      </c>
      <c r="G1276">
        <v>-28.6216708426306</v>
      </c>
      <c r="H1276">
        <v>7.8014183361729303</v>
      </c>
      <c r="I1276">
        <v>-27.169688834500899</v>
      </c>
      <c r="J1276">
        <v>3.7716782220663401</v>
      </c>
      <c r="K1276">
        <v>14.565111118014</v>
      </c>
      <c r="L1276">
        <v>15.722782493281599</v>
      </c>
      <c r="M1276">
        <v>41.516197802250502</v>
      </c>
      <c r="N1276">
        <v>0.565458253446254</v>
      </c>
      <c r="O1276">
        <v>89.878576744561997</v>
      </c>
      <c r="P1276">
        <v>6.7692307692307701</v>
      </c>
      <c r="Q1276">
        <v>4.2418222322897998E-2</v>
      </c>
    </row>
    <row r="1277" spans="1:17" hidden="1" x14ac:dyDescent="0.3">
      <c r="A1277" t="s">
        <v>2715</v>
      </c>
      <c r="B1277" t="s">
        <v>2716</v>
      </c>
      <c r="C1277" t="s">
        <v>3119</v>
      </c>
      <c r="D1277" t="s">
        <v>1027</v>
      </c>
      <c r="E1277">
        <v>1495.43668125</v>
      </c>
      <c r="F1277">
        <v>221.95</v>
      </c>
      <c r="G1277">
        <v>294.825682190203</v>
      </c>
      <c r="H1277">
        <v>2.0453130734748601</v>
      </c>
      <c r="I1277">
        <v>21.2439453900103</v>
      </c>
      <c r="J1277">
        <v>-1.8828989860788099</v>
      </c>
      <c r="K1277">
        <v>224.01285357126901</v>
      </c>
      <c r="L1277">
        <v>184.76886271679399</v>
      </c>
      <c r="M1277">
        <v>31.3828405592031</v>
      </c>
      <c r="N1277">
        <v>0.76624810858703596</v>
      </c>
      <c r="O1277">
        <v>16.670421266050901</v>
      </c>
      <c r="P1277">
        <v>331.72534526356702</v>
      </c>
      <c r="Q1277">
        <v>0.20666294736513699</v>
      </c>
    </row>
    <row r="1278" spans="1:17" hidden="1" x14ac:dyDescent="0.3">
      <c r="A1278" t="s">
        <v>2717</v>
      </c>
      <c r="B1278" t="s">
        <v>2718</v>
      </c>
      <c r="C1278" t="s">
        <v>3119</v>
      </c>
      <c r="D1278" t="s">
        <v>114</v>
      </c>
      <c r="E1278">
        <v>1494.30749928</v>
      </c>
      <c r="F1278">
        <v>218.31</v>
      </c>
      <c r="G1278">
        <v>-37.725092257343697</v>
      </c>
      <c r="H1278">
        <v>-5.3747205629160302</v>
      </c>
      <c r="I1278">
        <v>-21.479423191794101</v>
      </c>
      <c r="J1278">
        <v>4.3455646775965198</v>
      </c>
      <c r="K1278">
        <v>243.909516019351</v>
      </c>
      <c r="L1278">
        <v>261.46921157968899</v>
      </c>
      <c r="M1278">
        <v>38.803462608099501</v>
      </c>
      <c r="N1278">
        <v>0.50833939772570103</v>
      </c>
      <c r="O1278">
        <v>83.500526773853693</v>
      </c>
      <c r="P1278">
        <v>3.9571428571428502</v>
      </c>
      <c r="Q1278">
        <v>0.12420424491409</v>
      </c>
    </row>
    <row r="1279" spans="1:17" hidden="1" x14ac:dyDescent="0.3">
      <c r="A1279" t="s">
        <v>2719</v>
      </c>
      <c r="B1279" t="s">
        <v>2720</v>
      </c>
      <c r="C1279" t="s">
        <v>3119</v>
      </c>
      <c r="D1279" t="s">
        <v>487</v>
      </c>
      <c r="E1279">
        <v>1491.5562</v>
      </c>
      <c r="F1279">
        <v>142.46</v>
      </c>
      <c r="G1279">
        <v>21.692201628132899</v>
      </c>
      <c r="H1279">
        <v>-7.3349545721611698</v>
      </c>
      <c r="I1279">
        <v>-13.989647676886699</v>
      </c>
      <c r="J1279">
        <v>8.2416952538392199</v>
      </c>
      <c r="K1279">
        <v>148.478614597454</v>
      </c>
      <c r="L1279">
        <v>142.17326213046101</v>
      </c>
      <c r="M1279">
        <v>48.204854742989497</v>
      </c>
      <c r="N1279">
        <v>0.406010948410371</v>
      </c>
      <c r="O1279">
        <v>28.4571107679348</v>
      </c>
      <c r="P1279">
        <v>47.626943005181303</v>
      </c>
      <c r="Q1279">
        <v>7.0638225246038994E-2</v>
      </c>
    </row>
    <row r="1280" spans="1:17" hidden="1" x14ac:dyDescent="0.3">
      <c r="A1280" t="s">
        <v>2721</v>
      </c>
      <c r="B1280" t="s">
        <v>2722</v>
      </c>
      <c r="C1280" t="s">
        <v>3119</v>
      </c>
      <c r="D1280" t="s">
        <v>166</v>
      </c>
      <c r="E1280">
        <v>1491.2737517999999</v>
      </c>
      <c r="F1280">
        <v>589.6</v>
      </c>
      <c r="G1280">
        <v>-51.564186898092601</v>
      </c>
      <c r="H1280">
        <v>-2.1602623264261398</v>
      </c>
      <c r="I1280">
        <v>3.7224111276493699</v>
      </c>
      <c r="J1280">
        <v>-2.2316021409140299</v>
      </c>
      <c r="K1280">
        <v>585.32067680366094</v>
      </c>
      <c r="L1280">
        <v>651.384501865939</v>
      </c>
      <c r="M1280">
        <v>75.369582671560806</v>
      </c>
      <c r="N1280">
        <v>1.0224951709011501</v>
      </c>
      <c r="O1280">
        <v>55.698778833107099</v>
      </c>
      <c r="P1280">
        <v>29.939393939393899</v>
      </c>
      <c r="Q1280">
        <v>-5.4245752333829996E-3</v>
      </c>
    </row>
    <row r="1281" spans="1:17" hidden="1" x14ac:dyDescent="0.3">
      <c r="A1281" t="s">
        <v>2723</v>
      </c>
      <c r="B1281" t="s">
        <v>2724</v>
      </c>
      <c r="C1281" t="s">
        <v>3119</v>
      </c>
      <c r="D1281" t="s">
        <v>2725</v>
      </c>
      <c r="E1281">
        <v>1490.753256</v>
      </c>
      <c r="F1281">
        <v>603.79999999999995</v>
      </c>
      <c r="G1281">
        <v>93.720462271488699</v>
      </c>
      <c r="H1281">
        <v>18.009013991933902</v>
      </c>
      <c r="I1281">
        <v>44.002893506150301</v>
      </c>
      <c r="J1281">
        <v>2.47253276933104E-2</v>
      </c>
      <c r="K1281">
        <v>539.40926693302094</v>
      </c>
      <c r="L1281">
        <v>439.241161100049</v>
      </c>
      <c r="M1281">
        <v>82.066221414073198</v>
      </c>
      <c r="N1281">
        <v>1.00106488123704</v>
      </c>
      <c r="O1281">
        <v>4.6704206690957299</v>
      </c>
      <c r="P1281">
        <v>129.58174904942899</v>
      </c>
    </row>
    <row r="1282" spans="1:17" hidden="1" x14ac:dyDescent="0.3">
      <c r="A1282" t="s">
        <v>2726</v>
      </c>
      <c r="B1282" t="s">
        <v>2727</v>
      </c>
      <c r="C1282" t="s">
        <v>3119</v>
      </c>
      <c r="D1282" t="s">
        <v>24</v>
      </c>
      <c r="E1282">
        <v>1487.3498270559901</v>
      </c>
      <c r="F1282">
        <v>139.94</v>
      </c>
      <c r="G1282">
        <v>-30.2990725344306</v>
      </c>
      <c r="H1282">
        <v>-9.6625006903643698</v>
      </c>
      <c r="I1282">
        <v>-32.372827941383399</v>
      </c>
      <c r="J1282">
        <v>-0.29616992999478298</v>
      </c>
      <c r="K1282">
        <v>161.57888208903699</v>
      </c>
      <c r="L1282">
        <v>174.63442187724499</v>
      </c>
      <c r="M1282">
        <v>34.170394467303304</v>
      </c>
      <c r="N1282">
        <v>0.69480466166487498</v>
      </c>
      <c r="O1282">
        <v>55.566671430613098</v>
      </c>
      <c r="P1282">
        <v>7.1269999234479098</v>
      </c>
      <c r="Q1282">
        <v>-8.1897129802330007E-3</v>
      </c>
    </row>
    <row r="1283" spans="1:17" hidden="1" x14ac:dyDescent="0.3">
      <c r="A1283" t="s">
        <v>2728</v>
      </c>
      <c r="B1283" t="s">
        <v>2729</v>
      </c>
      <c r="C1283" t="s">
        <v>3119</v>
      </c>
      <c r="D1283" t="s">
        <v>1479</v>
      </c>
      <c r="E1283">
        <v>1482.0149510000001</v>
      </c>
      <c r="F1283">
        <v>104.68</v>
      </c>
      <c r="G1283">
        <v>15.6269826981914</v>
      </c>
      <c r="H1283">
        <v>-17.073608003859899</v>
      </c>
      <c r="I1283">
        <v>-15.399050174696701</v>
      </c>
      <c r="J1283">
        <v>-9.9455758324962993</v>
      </c>
      <c r="K1283">
        <v>122.318863242755</v>
      </c>
      <c r="L1283">
        <v>116.19596716018999</v>
      </c>
      <c r="M1283">
        <v>23.7575775273089</v>
      </c>
      <c r="N1283">
        <v>0.77383311370251195</v>
      </c>
      <c r="O1283">
        <v>41.860909438288097</v>
      </c>
      <c r="P1283">
        <v>39.109634551494999</v>
      </c>
      <c r="Q1283">
        <v>0.148061814535971</v>
      </c>
    </row>
    <row r="1284" spans="1:17" hidden="1" x14ac:dyDescent="0.3">
      <c r="A1284" t="s">
        <v>2730</v>
      </c>
      <c r="B1284" t="s">
        <v>2731</v>
      </c>
      <c r="C1284" t="s">
        <v>3119</v>
      </c>
      <c r="D1284" t="s">
        <v>1795</v>
      </c>
      <c r="E1284">
        <v>1480.97983264</v>
      </c>
      <c r="F1284">
        <v>141.13</v>
      </c>
      <c r="G1284">
        <v>-54.541460626775098</v>
      </c>
      <c r="H1284">
        <v>-6.5500746548614099</v>
      </c>
      <c r="I1284">
        <v>-35.971496937544899</v>
      </c>
      <c r="J1284">
        <v>-2.9088559825012599</v>
      </c>
      <c r="K1284">
        <v>168.679792228227</v>
      </c>
      <c r="L1284">
        <v>198.12697073515301</v>
      </c>
      <c r="M1284">
        <v>15.5408581793103</v>
      </c>
      <c r="N1284">
        <v>0.51893255228806301</v>
      </c>
      <c r="O1284">
        <v>113.951675759937</v>
      </c>
      <c r="P1284">
        <v>9.6581196581196593</v>
      </c>
      <c r="Q1284">
        <v>0.13509072357208701</v>
      </c>
    </row>
    <row r="1285" spans="1:17" hidden="1" x14ac:dyDescent="0.3">
      <c r="A1285" t="s">
        <v>2732</v>
      </c>
      <c r="B1285" t="s">
        <v>2733</v>
      </c>
      <c r="C1285" t="s">
        <v>3119</v>
      </c>
      <c r="D1285" t="s">
        <v>490</v>
      </c>
      <c r="E1285">
        <v>1480.7027012149999</v>
      </c>
      <c r="F1285">
        <v>44.95</v>
      </c>
      <c r="G1285">
        <v>-51.831601418710399</v>
      </c>
      <c r="H1285">
        <v>-9.5154895936409307</v>
      </c>
      <c r="I1285">
        <v>-17.072207316376002</v>
      </c>
      <c r="J1285">
        <v>-1.3149908404889601</v>
      </c>
      <c r="K1285">
        <v>52.317200492966002</v>
      </c>
      <c r="L1285">
        <v>56.956899982075399</v>
      </c>
      <c r="M1285">
        <v>28.811323711438</v>
      </c>
      <c r="N1285">
        <v>0.64465869603486903</v>
      </c>
      <c r="O1285">
        <v>82.886413232684305</v>
      </c>
      <c r="P1285">
        <v>19.101670857103301</v>
      </c>
    </row>
    <row r="1286" spans="1:17" hidden="1" x14ac:dyDescent="0.3">
      <c r="A1286" t="s">
        <v>2734</v>
      </c>
      <c r="B1286" t="s">
        <v>2735</v>
      </c>
      <c r="C1286" t="s">
        <v>3119</v>
      </c>
      <c r="D1286" t="s">
        <v>270</v>
      </c>
      <c r="E1286">
        <v>1477.2280000000001</v>
      </c>
      <c r="F1286">
        <v>505</v>
      </c>
      <c r="G1286">
        <v>11.667365899620799</v>
      </c>
      <c r="H1286">
        <v>1.28480309438498</v>
      </c>
      <c r="I1286">
        <v>22.464610319997</v>
      </c>
      <c r="J1286">
        <v>-1.8770547104503701</v>
      </c>
      <c r="K1286">
        <v>520.04977053182097</v>
      </c>
      <c r="L1286">
        <v>470.470207311124</v>
      </c>
      <c r="M1286">
        <v>38.541081932411501</v>
      </c>
      <c r="N1286">
        <v>1.1348869657305101</v>
      </c>
      <c r="O1286">
        <v>14.059405940594001</v>
      </c>
      <c r="P1286">
        <v>53.8695917123705</v>
      </c>
      <c r="Q1286">
        <v>1.4183890897887E-2</v>
      </c>
    </row>
    <row r="1287" spans="1:17" hidden="1" x14ac:dyDescent="0.3">
      <c r="A1287" t="s">
        <v>2736</v>
      </c>
      <c r="B1287" t="s">
        <v>2737</v>
      </c>
      <c r="C1287" t="s">
        <v>3119</v>
      </c>
      <c r="D1287" t="s">
        <v>267</v>
      </c>
      <c r="E1287">
        <v>1473.3309850999999</v>
      </c>
      <c r="F1287">
        <v>234.55</v>
      </c>
      <c r="G1287">
        <v>-2.7638317269898902</v>
      </c>
      <c r="H1287">
        <v>-9.1346791346628304</v>
      </c>
      <c r="I1287">
        <v>-1.0294963796912899</v>
      </c>
      <c r="J1287">
        <v>-1.22442141288074</v>
      </c>
      <c r="K1287">
        <v>270.01734434976902</v>
      </c>
      <c r="L1287">
        <v>254.167054785473</v>
      </c>
      <c r="M1287">
        <v>29.272861527709001</v>
      </c>
      <c r="N1287">
        <v>0.85693657661942302</v>
      </c>
      <c r="O1287">
        <v>59.155830313366003</v>
      </c>
      <c r="P1287">
        <v>57.310529845741101</v>
      </c>
      <c r="Q1287">
        <v>8.8896505248829E-2</v>
      </c>
    </row>
    <row r="1288" spans="1:17" hidden="1" x14ac:dyDescent="0.3">
      <c r="A1288" t="s">
        <v>2738</v>
      </c>
      <c r="B1288" t="s">
        <v>2739</v>
      </c>
      <c r="C1288" t="s">
        <v>3119</v>
      </c>
      <c r="D1288" t="s">
        <v>411</v>
      </c>
      <c r="E1288">
        <v>1472.3747200799901</v>
      </c>
      <c r="F1288">
        <v>471.6</v>
      </c>
      <c r="G1288">
        <v>-10.729777590250199</v>
      </c>
      <c r="H1288">
        <v>-4.2996777721943502</v>
      </c>
      <c r="I1288">
        <v>-18.0847371938032</v>
      </c>
      <c r="J1288">
        <v>0.84986796495336003</v>
      </c>
      <c r="K1288">
        <v>510.060072134726</v>
      </c>
      <c r="L1288">
        <v>510.64874787218201</v>
      </c>
      <c r="M1288">
        <v>26.911197779867098</v>
      </c>
      <c r="N1288">
        <v>0.25435371152584502</v>
      </c>
      <c r="O1288">
        <v>60.824851569126302</v>
      </c>
      <c r="P1288">
        <v>6.5642300305050298</v>
      </c>
      <c r="Q1288">
        <v>1.4786578707911001E-2</v>
      </c>
    </row>
    <row r="1289" spans="1:17" hidden="1" x14ac:dyDescent="0.3">
      <c r="A1289" t="s">
        <v>2740</v>
      </c>
      <c r="B1289" t="s">
        <v>2741</v>
      </c>
      <c r="C1289" t="s">
        <v>3119</v>
      </c>
      <c r="D1289" t="s">
        <v>2742</v>
      </c>
      <c r="E1289">
        <v>1463.0625</v>
      </c>
      <c r="F1289">
        <v>18.36</v>
      </c>
      <c r="G1289">
        <v>113.790441389337</v>
      </c>
      <c r="H1289">
        <v>7.8294231861748802</v>
      </c>
      <c r="I1289">
        <v>31.954709438547699</v>
      </c>
      <c r="J1289">
        <v>0.67097133757567795</v>
      </c>
      <c r="K1289">
        <v>17.334414946553999</v>
      </c>
      <c r="L1289">
        <v>15.3330078739908</v>
      </c>
      <c r="M1289">
        <v>43.349896963969201</v>
      </c>
      <c r="N1289">
        <v>0.56959201142773996</v>
      </c>
      <c r="O1289">
        <v>8.1154684095860503</v>
      </c>
      <c r="P1289">
        <v>140.944881889763</v>
      </c>
      <c r="Q1289">
        <v>0.23666679376306399</v>
      </c>
    </row>
    <row r="1290" spans="1:17" hidden="1" x14ac:dyDescent="0.3">
      <c r="A1290" t="s">
        <v>2743</v>
      </c>
      <c r="B1290" t="s">
        <v>2744</v>
      </c>
      <c r="C1290" t="s">
        <v>3119</v>
      </c>
      <c r="D1290" t="s">
        <v>91</v>
      </c>
      <c r="E1290">
        <v>1456.29537</v>
      </c>
      <c r="F1290">
        <v>47380</v>
      </c>
      <c r="G1290">
        <v>130.816797386281</v>
      </c>
      <c r="H1290">
        <v>0.74340584481196703</v>
      </c>
      <c r="I1290">
        <v>49.1951916418164</v>
      </c>
      <c r="J1290">
        <v>0.75569439698228003</v>
      </c>
      <c r="K1290">
        <v>48940.511753536499</v>
      </c>
      <c r="L1290">
        <v>41747.911255921397</v>
      </c>
      <c r="M1290">
        <v>47.866472611045502</v>
      </c>
      <c r="N1290">
        <v>0.38391608391608301</v>
      </c>
      <c r="O1290">
        <v>41.407766990291201</v>
      </c>
      <c r="P1290">
        <v>148.84453781512599</v>
      </c>
      <c r="Q1290">
        <v>9.0715274283148004E-2</v>
      </c>
    </row>
    <row r="1291" spans="1:17" hidden="1" x14ac:dyDescent="0.3">
      <c r="A1291" t="s">
        <v>2745</v>
      </c>
      <c r="B1291" t="s">
        <v>2746</v>
      </c>
      <c r="C1291" t="s">
        <v>3119</v>
      </c>
      <c r="D1291" t="s">
        <v>421</v>
      </c>
      <c r="E1291">
        <v>1455.5502455000001</v>
      </c>
      <c r="F1291">
        <v>90.35</v>
      </c>
      <c r="G1291">
        <v>-1.8966350303868</v>
      </c>
      <c r="H1291">
        <v>-0.95863760188590397</v>
      </c>
      <c r="I1291">
        <v>-4.7923145345088498</v>
      </c>
      <c r="J1291">
        <v>0.24360319530001601</v>
      </c>
      <c r="K1291">
        <v>98.607992034760798</v>
      </c>
      <c r="L1291">
        <v>99.0823759883707</v>
      </c>
      <c r="M1291">
        <v>32.032373895065</v>
      </c>
      <c r="N1291">
        <v>0.71583867945197799</v>
      </c>
      <c r="O1291">
        <v>48.3121195351411</v>
      </c>
      <c r="P1291">
        <v>19.748177601060199</v>
      </c>
      <c r="Q1291">
        <v>0.112013226704734</v>
      </c>
    </row>
    <row r="1292" spans="1:17" hidden="1" x14ac:dyDescent="0.3">
      <c r="A1292" t="s">
        <v>2747</v>
      </c>
      <c r="B1292" t="s">
        <v>2748</v>
      </c>
      <c r="C1292" t="s">
        <v>3119</v>
      </c>
      <c r="D1292" t="s">
        <v>387</v>
      </c>
      <c r="E1292">
        <v>1455.1537599999999</v>
      </c>
      <c r="F1292">
        <v>703</v>
      </c>
      <c r="G1292">
        <v>259.52327997931798</v>
      </c>
      <c r="H1292">
        <v>12.297273315554101</v>
      </c>
      <c r="I1292">
        <v>322.41708802500301</v>
      </c>
      <c r="J1292">
        <v>-0.48992213858873501</v>
      </c>
      <c r="K1292">
        <v>564.21336700940901</v>
      </c>
      <c r="L1292">
        <v>332.50156610811399</v>
      </c>
      <c r="M1292">
        <v>58.456425558029501</v>
      </c>
      <c r="N1292">
        <v>0.22127673593094899</v>
      </c>
      <c r="O1292">
        <v>3.8406827880512</v>
      </c>
      <c r="P1292">
        <v>420.74074074074002</v>
      </c>
    </row>
    <row r="1293" spans="1:17" hidden="1" x14ac:dyDescent="0.3">
      <c r="A1293" t="s">
        <v>2749</v>
      </c>
      <c r="B1293" t="s">
        <v>2750</v>
      </c>
      <c r="C1293" t="s">
        <v>3119</v>
      </c>
      <c r="D1293" t="s">
        <v>51</v>
      </c>
      <c r="E1293">
        <v>1453.5504330599999</v>
      </c>
      <c r="F1293">
        <v>554.75</v>
      </c>
      <c r="G1293">
        <v>19.4567701039932</v>
      </c>
      <c r="H1293">
        <v>-3.6753776237756699</v>
      </c>
      <c r="I1293">
        <v>13.109086405099999</v>
      </c>
      <c r="J1293">
        <v>-0.99390355439084899</v>
      </c>
      <c r="K1293">
        <v>604.66587516114498</v>
      </c>
      <c r="L1293">
        <v>562.14565425517799</v>
      </c>
      <c r="M1293">
        <v>20.107691160197302</v>
      </c>
      <c r="N1293">
        <v>0.46505965661072801</v>
      </c>
      <c r="O1293">
        <v>30.698512843623199</v>
      </c>
      <c r="P1293">
        <v>38.6875</v>
      </c>
      <c r="Q1293">
        <v>3.8826141072284E-2</v>
      </c>
    </row>
    <row r="1294" spans="1:17" hidden="1" x14ac:dyDescent="0.3">
      <c r="A1294" t="s">
        <v>2751</v>
      </c>
      <c r="B1294" t="s">
        <v>2752</v>
      </c>
      <c r="C1294" t="s">
        <v>3119</v>
      </c>
      <c r="D1294" t="s">
        <v>2753</v>
      </c>
      <c r="E1294">
        <v>1451.0720169000001</v>
      </c>
      <c r="F1294">
        <v>1695</v>
      </c>
      <c r="G1294">
        <v>114.722002104626</v>
      </c>
      <c r="H1294">
        <v>31.267666025016201</v>
      </c>
      <c r="I1294">
        <v>102.81202398632099</v>
      </c>
      <c r="J1294">
        <v>-9.5531979969421297</v>
      </c>
      <c r="K1294">
        <v>1417.6541569783001</v>
      </c>
      <c r="L1294">
        <v>1146.4555930035001</v>
      </c>
      <c r="M1294">
        <v>75.036803728989597</v>
      </c>
      <c r="N1294">
        <v>2.8087045516181899</v>
      </c>
      <c r="O1294">
        <v>12.6843657817109</v>
      </c>
      <c r="P1294">
        <v>156.81818181818099</v>
      </c>
      <c r="Q1294">
        <v>0.12297919985299099</v>
      </c>
    </row>
    <row r="1295" spans="1:17" hidden="1" x14ac:dyDescent="0.3">
      <c r="A1295" t="s">
        <v>2754</v>
      </c>
      <c r="B1295" t="s">
        <v>2755</v>
      </c>
      <c r="C1295" t="s">
        <v>3119</v>
      </c>
      <c r="D1295" t="s">
        <v>72</v>
      </c>
      <c r="E1295">
        <v>1450.92171072</v>
      </c>
      <c r="F1295">
        <v>325.45</v>
      </c>
      <c r="G1295">
        <v>76.760245436879899</v>
      </c>
      <c r="H1295">
        <v>-1.1342846815577401</v>
      </c>
      <c r="I1295">
        <v>9.4581327028853295</v>
      </c>
      <c r="J1295">
        <v>-3.3536433392129101</v>
      </c>
      <c r="K1295">
        <v>353.48481646985402</v>
      </c>
      <c r="L1295">
        <v>317.19950489261498</v>
      </c>
      <c r="M1295">
        <v>33.242551056617501</v>
      </c>
      <c r="N1295">
        <v>0.75880606863858802</v>
      </c>
      <c r="O1295">
        <v>36.472576432631698</v>
      </c>
      <c r="P1295">
        <v>93.030842230130403</v>
      </c>
      <c r="Q1295">
        <v>8.2748813281763006E-2</v>
      </c>
    </row>
    <row r="1296" spans="1:17" hidden="1" x14ac:dyDescent="0.3">
      <c r="A1296" t="s">
        <v>2756</v>
      </c>
      <c r="B1296" t="s">
        <v>2757</v>
      </c>
      <c r="C1296" t="s">
        <v>3119</v>
      </c>
      <c r="D1296" t="s">
        <v>137</v>
      </c>
      <c r="E1296">
        <v>1446.6186841040001</v>
      </c>
      <c r="F1296">
        <v>145.43</v>
      </c>
      <c r="G1296">
        <v>9.3748000880193896</v>
      </c>
      <c r="H1296">
        <v>3.3859470232544702</v>
      </c>
      <c r="I1296">
        <v>-11.071907596392199</v>
      </c>
      <c r="J1296">
        <v>-0.62659838711268701</v>
      </c>
      <c r="K1296">
        <v>157.362680715312</v>
      </c>
      <c r="L1296">
        <v>163.17974444490201</v>
      </c>
      <c r="M1296">
        <v>59.906505547858302</v>
      </c>
      <c r="N1296">
        <v>0.45850223993565697</v>
      </c>
      <c r="O1296">
        <v>83.971670219349505</v>
      </c>
      <c r="P1296">
        <v>35.979429640018701</v>
      </c>
      <c r="Q1296">
        <v>8.9416162829101004E-2</v>
      </c>
    </row>
    <row r="1297" spans="1:17" hidden="1" x14ac:dyDescent="0.3">
      <c r="A1297" t="s">
        <v>2758</v>
      </c>
      <c r="B1297" t="s">
        <v>2759</v>
      </c>
      <c r="C1297" t="s">
        <v>3119</v>
      </c>
      <c r="D1297" t="s">
        <v>111</v>
      </c>
      <c r="E1297">
        <v>1443.2223768250001</v>
      </c>
      <c r="F1297">
        <v>648.25</v>
      </c>
      <c r="G1297">
        <v>1.9611494887558401</v>
      </c>
      <c r="H1297">
        <v>-16.619840448717401</v>
      </c>
      <c r="I1297">
        <v>14.5209004842658</v>
      </c>
      <c r="J1297">
        <v>0.93135094880536495</v>
      </c>
      <c r="K1297">
        <v>747.27947554634704</v>
      </c>
      <c r="L1297">
        <v>672.70948670138296</v>
      </c>
      <c r="M1297">
        <v>23.910524329038299</v>
      </c>
      <c r="N1297">
        <v>0.351920677815177</v>
      </c>
      <c r="O1297">
        <v>31.106826070188902</v>
      </c>
      <c r="P1297">
        <v>29.844767150726</v>
      </c>
      <c r="Q1297">
        <v>-8.0230912701663007E-2</v>
      </c>
    </row>
    <row r="1298" spans="1:17" hidden="1" x14ac:dyDescent="0.3">
      <c r="A1298" t="s">
        <v>2760</v>
      </c>
      <c r="B1298" t="s">
        <v>2761</v>
      </c>
      <c r="C1298" t="s">
        <v>3119</v>
      </c>
      <c r="D1298" t="s">
        <v>206</v>
      </c>
      <c r="E1298">
        <v>1442.0740546699999</v>
      </c>
      <c r="F1298">
        <v>2365.15</v>
      </c>
      <c r="G1298">
        <v>76.362824213220193</v>
      </c>
      <c r="H1298">
        <v>2.7168584938229601</v>
      </c>
      <c r="I1298">
        <v>91.091157358575998</v>
      </c>
      <c r="J1298">
        <v>4.3301907746748798</v>
      </c>
      <c r="K1298">
        <v>2168.91944662678</v>
      </c>
      <c r="L1298">
        <v>1664.56771182743</v>
      </c>
      <c r="M1298">
        <v>59.919177734529796</v>
      </c>
      <c r="N1298">
        <v>0.47644340912475802</v>
      </c>
      <c r="O1298">
        <v>12.8258250005285</v>
      </c>
      <c r="P1298">
        <v>134.847582166617</v>
      </c>
      <c r="Q1298">
        <v>0.12822705009049801</v>
      </c>
    </row>
    <row r="1299" spans="1:17" hidden="1" x14ac:dyDescent="0.3">
      <c r="A1299" t="s">
        <v>2762</v>
      </c>
      <c r="B1299" t="s">
        <v>2763</v>
      </c>
      <c r="C1299" t="s">
        <v>3119</v>
      </c>
      <c r="D1299" t="s">
        <v>421</v>
      </c>
      <c r="E1299">
        <v>1440.144456192</v>
      </c>
      <c r="F1299">
        <v>72.709999999999994</v>
      </c>
      <c r="G1299">
        <v>-10.6274450078695</v>
      </c>
      <c r="H1299">
        <v>-4.9003065435548496</v>
      </c>
      <c r="I1299">
        <v>-9.0921526259800594</v>
      </c>
      <c r="J1299">
        <v>-1.58657635571796</v>
      </c>
      <c r="K1299">
        <v>80.433441090793806</v>
      </c>
      <c r="L1299">
        <v>80.945838580358696</v>
      </c>
      <c r="M1299">
        <v>26.031595578658699</v>
      </c>
      <c r="N1299">
        <v>0.39091409983259401</v>
      </c>
      <c r="O1299">
        <v>47.847613808279398</v>
      </c>
      <c r="P1299">
        <v>12.903726708074499</v>
      </c>
      <c r="Q1299">
        <v>4.6393162878772001E-2</v>
      </c>
    </row>
    <row r="1300" spans="1:17" hidden="1" x14ac:dyDescent="0.3">
      <c r="A1300" t="s">
        <v>2764</v>
      </c>
      <c r="B1300" t="s">
        <v>2765</v>
      </c>
      <c r="C1300" t="s">
        <v>3119</v>
      </c>
      <c r="D1300" t="s">
        <v>470</v>
      </c>
      <c r="E1300">
        <v>1437.0150587600001</v>
      </c>
      <c r="F1300">
        <v>592.6</v>
      </c>
      <c r="G1300">
        <v>-35.216113821801301</v>
      </c>
      <c r="H1300">
        <v>20.478964856124701</v>
      </c>
      <c r="I1300">
        <v>-19.215536841700601</v>
      </c>
      <c r="J1300">
        <v>-2.2786500350436398</v>
      </c>
      <c r="K1300">
        <v>550.23813555491199</v>
      </c>
      <c r="L1300">
        <v>622.603525434684</v>
      </c>
      <c r="M1300">
        <v>65.391428882396099</v>
      </c>
      <c r="N1300">
        <v>1.91081619713493</v>
      </c>
      <c r="O1300">
        <v>40.862301721228398</v>
      </c>
      <c r="P1300">
        <v>33.198471566644102</v>
      </c>
      <c r="Q1300">
        <v>-3.62866426674E-4</v>
      </c>
    </row>
    <row r="1301" spans="1:17" hidden="1" x14ac:dyDescent="0.3">
      <c r="A1301" t="s">
        <v>2766</v>
      </c>
      <c r="B1301" t="s">
        <v>2767</v>
      </c>
      <c r="C1301" t="s">
        <v>3119</v>
      </c>
      <c r="D1301" t="s">
        <v>21</v>
      </c>
      <c r="E1301">
        <v>1421.0857129200001</v>
      </c>
      <c r="F1301">
        <v>382.3</v>
      </c>
      <c r="G1301">
        <v>20.4616636646169</v>
      </c>
      <c r="H1301">
        <v>3.1473450623676702</v>
      </c>
      <c r="I1301">
        <v>-1.927407885277</v>
      </c>
      <c r="J1301">
        <v>-2.0659974305167301</v>
      </c>
      <c r="K1301">
        <v>400.21697174562303</v>
      </c>
      <c r="L1301">
        <v>365.15421778270502</v>
      </c>
      <c r="M1301">
        <v>30.185016300347499</v>
      </c>
      <c r="N1301">
        <v>1.03250196998328</v>
      </c>
      <c r="O1301">
        <v>19.016479204812899</v>
      </c>
      <c r="P1301">
        <v>45.638095238095197</v>
      </c>
      <c r="Q1301">
        <v>5.8810919325999998E-4</v>
      </c>
    </row>
    <row r="1302" spans="1:17" hidden="1" x14ac:dyDescent="0.3">
      <c r="A1302" t="s">
        <v>2768</v>
      </c>
      <c r="B1302" t="s">
        <v>2769</v>
      </c>
      <c r="C1302" t="s">
        <v>3119</v>
      </c>
      <c r="D1302" t="s">
        <v>2243</v>
      </c>
      <c r="E1302">
        <v>1419.3637046399999</v>
      </c>
      <c r="F1302">
        <v>277</v>
      </c>
      <c r="G1302">
        <v>10.133571942994299</v>
      </c>
      <c r="H1302">
        <v>-0.78609266189909399</v>
      </c>
      <c r="I1302">
        <v>22.581134504839</v>
      </c>
      <c r="J1302">
        <v>6.6691107205042002</v>
      </c>
      <c r="K1302">
        <v>300.74614466244202</v>
      </c>
      <c r="M1302">
        <v>35.9149599840311</v>
      </c>
      <c r="N1302">
        <v>9.0856888905837402E-2</v>
      </c>
      <c r="O1302">
        <v>50.451263537906101</v>
      </c>
      <c r="P1302">
        <v>32.535885167464102</v>
      </c>
    </row>
    <row r="1303" spans="1:17" hidden="1" x14ac:dyDescent="0.3">
      <c r="A1303" t="s">
        <v>2770</v>
      </c>
      <c r="B1303" t="s">
        <v>2771</v>
      </c>
      <c r="C1303" t="s">
        <v>3119</v>
      </c>
      <c r="D1303" t="s">
        <v>211</v>
      </c>
      <c r="E1303">
        <v>1417.0958064899901</v>
      </c>
      <c r="F1303">
        <v>754.65</v>
      </c>
      <c r="G1303">
        <v>41.872408285835803</v>
      </c>
      <c r="H1303">
        <v>-4.2969171454345698</v>
      </c>
      <c r="I1303">
        <v>-37.139882873672903</v>
      </c>
      <c r="J1303">
        <v>-4.2995107384682596</v>
      </c>
      <c r="K1303">
        <v>835.29645393020598</v>
      </c>
      <c r="L1303">
        <v>812.14860790525995</v>
      </c>
      <c r="M1303">
        <v>33.7494612563762</v>
      </c>
      <c r="N1303">
        <v>0.65710484040863104</v>
      </c>
      <c r="O1303">
        <v>69.674683628172005</v>
      </c>
      <c r="P1303">
        <v>89.325137982940205</v>
      </c>
      <c r="Q1303">
        <v>0.121499996544216</v>
      </c>
    </row>
    <row r="1304" spans="1:17" hidden="1" x14ac:dyDescent="0.3">
      <c r="A1304" t="s">
        <v>2772</v>
      </c>
      <c r="B1304" t="s">
        <v>2773</v>
      </c>
      <c r="C1304" t="s">
        <v>3119</v>
      </c>
      <c r="D1304" t="s">
        <v>490</v>
      </c>
      <c r="E1304">
        <v>1416.0508042199999</v>
      </c>
      <c r="F1304">
        <v>404.3</v>
      </c>
      <c r="G1304">
        <v>-7.4877540993843601</v>
      </c>
      <c r="H1304">
        <v>-3.7993286226287202</v>
      </c>
      <c r="I1304">
        <v>11.2144365098516</v>
      </c>
      <c r="J1304">
        <v>11.0004756539221</v>
      </c>
      <c r="K1304">
        <v>440.65969878743903</v>
      </c>
      <c r="L1304">
        <v>400.762985057332</v>
      </c>
      <c r="M1304">
        <v>35.239521973175101</v>
      </c>
      <c r="N1304">
        <v>0.32095581054928402</v>
      </c>
      <c r="O1304">
        <v>38.189463269849099</v>
      </c>
      <c r="P1304">
        <v>33.785572468563799</v>
      </c>
      <c r="Q1304">
        <v>5.1137904859945002E-2</v>
      </c>
    </row>
    <row r="1305" spans="1:17" hidden="1" x14ac:dyDescent="0.3">
      <c r="A1305" t="s">
        <v>2774</v>
      </c>
      <c r="B1305" t="s">
        <v>2775</v>
      </c>
      <c r="C1305" t="s">
        <v>3119</v>
      </c>
      <c r="D1305" t="s">
        <v>21</v>
      </c>
      <c r="E1305">
        <v>1416.02858943</v>
      </c>
      <c r="F1305">
        <v>251.85</v>
      </c>
      <c r="G1305">
        <v>85.164178763074801</v>
      </c>
      <c r="H1305">
        <v>-11.2652115343258</v>
      </c>
      <c r="I1305">
        <v>74.846914281902301</v>
      </c>
      <c r="J1305">
        <v>1.74045335867382</v>
      </c>
      <c r="K1305">
        <v>267.51231311897902</v>
      </c>
      <c r="L1305">
        <v>215.95756934243701</v>
      </c>
      <c r="M1305">
        <v>36.8820538170771</v>
      </c>
      <c r="N1305">
        <v>0.20748258904710201</v>
      </c>
      <c r="O1305">
        <v>27.0200516180265</v>
      </c>
      <c r="P1305">
        <v>116.831683168316</v>
      </c>
      <c r="Q1305">
        <v>8.2629990874865E-2</v>
      </c>
    </row>
    <row r="1306" spans="1:17" hidden="1" x14ac:dyDescent="0.3">
      <c r="A1306" t="s">
        <v>2776</v>
      </c>
      <c r="B1306" t="s">
        <v>2777</v>
      </c>
      <c r="C1306" t="s">
        <v>3119</v>
      </c>
      <c r="D1306" t="s">
        <v>487</v>
      </c>
      <c r="E1306">
        <v>1415.8452033599999</v>
      </c>
      <c r="F1306">
        <v>121.1</v>
      </c>
      <c r="G1306">
        <v>152.66337925083201</v>
      </c>
      <c r="H1306">
        <v>-8.5912267631374792</v>
      </c>
      <c r="I1306">
        <v>59.784823230690101</v>
      </c>
      <c r="J1306">
        <v>12.4004076795581</v>
      </c>
      <c r="K1306">
        <v>117.45491683581901</v>
      </c>
      <c r="L1306">
        <v>93.108446526444595</v>
      </c>
      <c r="M1306">
        <v>48.008299758625199</v>
      </c>
      <c r="N1306">
        <v>0.28671362405796602</v>
      </c>
      <c r="O1306">
        <v>37.233691164326999</v>
      </c>
      <c r="P1306">
        <v>177.36184766140599</v>
      </c>
      <c r="Q1306">
        <v>0.12239776081713</v>
      </c>
    </row>
    <row r="1307" spans="1:17" hidden="1" x14ac:dyDescent="0.3">
      <c r="A1307" t="s">
        <v>2778</v>
      </c>
      <c r="B1307" t="s">
        <v>2779</v>
      </c>
      <c r="C1307" t="s">
        <v>3119</v>
      </c>
      <c r="D1307" t="s">
        <v>211</v>
      </c>
      <c r="E1307">
        <v>1413.2724171760001</v>
      </c>
      <c r="F1307">
        <v>219.08</v>
      </c>
      <c r="G1307">
        <v>-39.785948350017499</v>
      </c>
      <c r="H1307">
        <v>12.2158341022747</v>
      </c>
      <c r="I1307">
        <v>-19.3203588038566</v>
      </c>
      <c r="J1307">
        <v>13.741503863512399</v>
      </c>
      <c r="M1307">
        <v>69.135733201037297</v>
      </c>
      <c r="O1307">
        <v>23.648895380682799</v>
      </c>
      <c r="P1307">
        <v>38.658227848101198</v>
      </c>
    </row>
    <row r="1308" spans="1:17" hidden="1" x14ac:dyDescent="0.3">
      <c r="A1308" t="s">
        <v>2780</v>
      </c>
      <c r="B1308" t="s">
        <v>2781</v>
      </c>
      <c r="C1308" t="s">
        <v>3119</v>
      </c>
      <c r="D1308" t="s">
        <v>411</v>
      </c>
      <c r="E1308">
        <v>1406.990106</v>
      </c>
      <c r="F1308">
        <v>178.5</v>
      </c>
      <c r="G1308">
        <v>23.807778045529801</v>
      </c>
      <c r="H1308">
        <v>-11.757964201212401</v>
      </c>
      <c r="I1308">
        <v>37.686648235180897</v>
      </c>
      <c r="J1308">
        <v>-4.2884426318152498</v>
      </c>
      <c r="K1308">
        <v>179.501009384887</v>
      </c>
      <c r="L1308">
        <v>143.705812965174</v>
      </c>
      <c r="M1308">
        <v>31.1889826953979</v>
      </c>
      <c r="N1308">
        <v>0.18640948357408399</v>
      </c>
      <c r="O1308">
        <v>55.966386554621799</v>
      </c>
      <c r="P1308">
        <v>82.983085597129602</v>
      </c>
      <c r="Q1308">
        <v>3.0182589011233999E-2</v>
      </c>
    </row>
    <row r="1309" spans="1:17" hidden="1" x14ac:dyDescent="0.3">
      <c r="A1309" t="s">
        <v>2782</v>
      </c>
      <c r="B1309" t="s">
        <v>2783</v>
      </c>
      <c r="C1309" t="s">
        <v>3119</v>
      </c>
      <c r="D1309" t="s">
        <v>21</v>
      </c>
      <c r="E1309">
        <v>1405.8117651299999</v>
      </c>
      <c r="F1309">
        <v>922.55</v>
      </c>
      <c r="G1309">
        <v>24.4459078611381</v>
      </c>
      <c r="H1309">
        <v>-8.9641480216275706</v>
      </c>
      <c r="I1309">
        <v>-18.384056827710499</v>
      </c>
      <c r="J1309">
        <v>8.5123267378507297</v>
      </c>
      <c r="K1309">
        <v>997.57127485260105</v>
      </c>
      <c r="L1309">
        <v>953.36207516122101</v>
      </c>
      <c r="M1309">
        <v>45.898811228165997</v>
      </c>
      <c r="N1309">
        <v>0.87032944729198503</v>
      </c>
      <c r="O1309">
        <v>35.6999620616768</v>
      </c>
      <c r="P1309">
        <v>49.412907927767399</v>
      </c>
      <c r="Q1309">
        <v>6.6107769734358002E-2</v>
      </c>
    </row>
    <row r="1310" spans="1:17" hidden="1" x14ac:dyDescent="0.3">
      <c r="A1310" t="s">
        <v>2784</v>
      </c>
      <c r="B1310" t="s">
        <v>2785</v>
      </c>
      <c r="C1310" t="s">
        <v>3119</v>
      </c>
      <c r="D1310" t="s">
        <v>276</v>
      </c>
      <c r="E1310">
        <v>1405.4221063549901</v>
      </c>
      <c r="F1310">
        <v>786.05</v>
      </c>
      <c r="G1310">
        <v>-42.875964531334901</v>
      </c>
      <c r="H1310">
        <v>-4.2071078335679202</v>
      </c>
      <c r="I1310">
        <v>-1.8433496745331901</v>
      </c>
      <c r="J1310">
        <v>-0.97532158023307103</v>
      </c>
      <c r="K1310">
        <v>880.16909155195594</v>
      </c>
      <c r="L1310">
        <v>918.20765415412995</v>
      </c>
      <c r="M1310">
        <v>32.1524507067207</v>
      </c>
      <c r="N1310">
        <v>0.28280971211278899</v>
      </c>
      <c r="O1310">
        <v>59.022962915845</v>
      </c>
      <c r="P1310">
        <v>16.4691065343013</v>
      </c>
      <c r="Q1310">
        <v>-2.4960202942229E-2</v>
      </c>
    </row>
    <row r="1311" spans="1:17" hidden="1" x14ac:dyDescent="0.3">
      <c r="A1311" t="s">
        <v>2786</v>
      </c>
      <c r="B1311" t="s">
        <v>2787</v>
      </c>
      <c r="C1311" t="s">
        <v>3119</v>
      </c>
      <c r="D1311" t="s">
        <v>545</v>
      </c>
      <c r="E1311">
        <v>1391.2137892200001</v>
      </c>
      <c r="F1311">
        <v>138.69999999999999</v>
      </c>
      <c r="G1311">
        <v>-23.577621259623999</v>
      </c>
      <c r="H1311">
        <v>-12.575508060861599</v>
      </c>
      <c r="I1311">
        <v>-12.2431885463113</v>
      </c>
      <c r="J1311">
        <v>-7.4343715307676499</v>
      </c>
      <c r="K1311">
        <v>171.207347206827</v>
      </c>
      <c r="L1311">
        <v>162.45785284202901</v>
      </c>
      <c r="M1311">
        <v>20.136652906818099</v>
      </c>
      <c r="N1311">
        <v>0.48671873712437302</v>
      </c>
      <c r="O1311">
        <v>66.467195385724494</v>
      </c>
      <c r="P1311">
        <v>26.5510948905109</v>
      </c>
      <c r="Q1311">
        <v>8.0952818992245004E-2</v>
      </c>
    </row>
    <row r="1312" spans="1:17" hidden="1" x14ac:dyDescent="0.3">
      <c r="A1312" t="s">
        <v>2788</v>
      </c>
      <c r="B1312" t="s">
        <v>2789</v>
      </c>
      <c r="C1312" t="s">
        <v>3119</v>
      </c>
      <c r="D1312" t="s">
        <v>819</v>
      </c>
      <c r="E1312">
        <v>1387.01865</v>
      </c>
      <c r="F1312">
        <v>222.55</v>
      </c>
      <c r="G1312">
        <v>57.762148986637399</v>
      </c>
      <c r="H1312">
        <v>2.7501590480872302</v>
      </c>
      <c r="I1312">
        <v>-23.227980546894699</v>
      </c>
      <c r="J1312">
        <v>-1.0104425991574</v>
      </c>
      <c r="K1312">
        <v>262.08980866762403</v>
      </c>
      <c r="L1312">
        <v>263.335566895667</v>
      </c>
      <c r="M1312">
        <v>26.4194160314889</v>
      </c>
      <c r="N1312">
        <v>1.19204965238359</v>
      </c>
      <c r="O1312">
        <v>99.955066277241002</v>
      </c>
      <c r="P1312">
        <v>85.4583333333333</v>
      </c>
      <c r="Q1312">
        <v>7.0702871323156002E-2</v>
      </c>
    </row>
    <row r="1313" spans="1:17" hidden="1" x14ac:dyDescent="0.3">
      <c r="A1313" t="s">
        <v>2790</v>
      </c>
      <c r="B1313" t="s">
        <v>2791</v>
      </c>
      <c r="C1313" t="s">
        <v>3119</v>
      </c>
      <c r="D1313" t="s">
        <v>267</v>
      </c>
      <c r="E1313">
        <v>1384.5</v>
      </c>
      <c r="F1313">
        <v>1120.7</v>
      </c>
      <c r="G1313">
        <v>44.251437097943899</v>
      </c>
      <c r="H1313">
        <v>-3.84559860981464</v>
      </c>
      <c r="I1313">
        <v>-20.962489594863602</v>
      </c>
      <c r="J1313">
        <v>2.2618951289884701</v>
      </c>
      <c r="K1313">
        <v>1176.75735335288</v>
      </c>
      <c r="L1313">
        <v>1103.08731545912</v>
      </c>
      <c r="M1313">
        <v>31.365174375667401</v>
      </c>
      <c r="N1313">
        <v>0.63740673176491003</v>
      </c>
      <c r="O1313">
        <v>40.082091549924101</v>
      </c>
      <c r="P1313">
        <v>78.0160432054642</v>
      </c>
      <c r="Q1313">
        <v>5.8447407175544003E-2</v>
      </c>
    </row>
    <row r="1314" spans="1:17" hidden="1" x14ac:dyDescent="0.3">
      <c r="A1314" t="s">
        <v>2792</v>
      </c>
      <c r="B1314" t="s">
        <v>2793</v>
      </c>
      <c r="C1314" t="s">
        <v>3119</v>
      </c>
      <c r="D1314" t="s">
        <v>134</v>
      </c>
      <c r="E1314">
        <v>1382.7698976449999</v>
      </c>
      <c r="F1314">
        <v>335.95</v>
      </c>
      <c r="G1314">
        <v>20.079777920689398</v>
      </c>
      <c r="H1314">
        <v>0.34206296531834002</v>
      </c>
      <c r="I1314">
        <v>-4.8927831737569498</v>
      </c>
      <c r="J1314">
        <v>6.6144320636451104</v>
      </c>
      <c r="K1314">
        <v>354.30122574176198</v>
      </c>
      <c r="L1314">
        <v>333.21186264273598</v>
      </c>
      <c r="M1314">
        <v>40.205452688302202</v>
      </c>
      <c r="N1314">
        <v>0.50038799731274397</v>
      </c>
      <c r="O1314">
        <v>29.468670933174501</v>
      </c>
      <c r="P1314">
        <v>39.9208663057059</v>
      </c>
      <c r="Q1314">
        <v>6.7168065996699E-2</v>
      </c>
    </row>
    <row r="1315" spans="1:17" hidden="1" x14ac:dyDescent="0.3">
      <c r="A1315" t="s">
        <v>2794</v>
      </c>
      <c r="B1315" t="s">
        <v>2795</v>
      </c>
      <c r="C1315" t="s">
        <v>3119</v>
      </c>
      <c r="D1315" t="s">
        <v>51</v>
      </c>
      <c r="E1315">
        <v>1378.78692</v>
      </c>
      <c r="F1315">
        <v>2340.1</v>
      </c>
      <c r="G1315">
        <v>56.119236315341603</v>
      </c>
      <c r="H1315">
        <v>-6.9503211328742598</v>
      </c>
      <c r="I1315">
        <v>18.172451407594298</v>
      </c>
      <c r="J1315">
        <v>3.5349459872646101</v>
      </c>
      <c r="K1315">
        <v>2477.4056044079998</v>
      </c>
      <c r="L1315">
        <v>2102.9345733666701</v>
      </c>
      <c r="M1315">
        <v>35.049947865250097</v>
      </c>
      <c r="N1315">
        <v>0.59566013071895396</v>
      </c>
      <c r="O1315">
        <v>21.137985556172801</v>
      </c>
      <c r="P1315">
        <v>95.008333333333297</v>
      </c>
    </row>
    <row r="1316" spans="1:17" hidden="1" x14ac:dyDescent="0.3">
      <c r="A1316" t="s">
        <v>2796</v>
      </c>
      <c r="B1316" t="s">
        <v>2797</v>
      </c>
      <c r="C1316" t="s">
        <v>3119</v>
      </c>
      <c r="D1316" t="s">
        <v>211</v>
      </c>
      <c r="E1316">
        <v>1372.5180909999999</v>
      </c>
      <c r="F1316">
        <v>1514</v>
      </c>
      <c r="G1316">
        <v>69.965057733445306</v>
      </c>
      <c r="H1316">
        <v>-2.97760705835534</v>
      </c>
      <c r="I1316">
        <v>37.337951374956702</v>
      </c>
      <c r="J1316">
        <v>-0.89415146872736995</v>
      </c>
      <c r="K1316">
        <v>1604.1612859910899</v>
      </c>
      <c r="L1316">
        <v>1291.67015973712</v>
      </c>
      <c r="M1316">
        <v>30.303969513211001</v>
      </c>
      <c r="N1316">
        <v>0.57223756909970303</v>
      </c>
      <c r="O1316">
        <v>28.599735799207401</v>
      </c>
      <c r="P1316">
        <v>99.210526315789394</v>
      </c>
      <c r="Q1316">
        <v>0.12763265243789801</v>
      </c>
    </row>
    <row r="1317" spans="1:17" hidden="1" x14ac:dyDescent="0.3">
      <c r="A1317" t="s">
        <v>2798</v>
      </c>
      <c r="B1317" t="s">
        <v>2799</v>
      </c>
      <c r="C1317" t="s">
        <v>3119</v>
      </c>
      <c r="D1317" t="s">
        <v>568</v>
      </c>
      <c r="E1317">
        <v>1371.277192131</v>
      </c>
      <c r="F1317">
        <v>234.41</v>
      </c>
      <c r="G1317">
        <v>233.41153993097501</v>
      </c>
      <c r="H1317">
        <v>-3.8094904527387299</v>
      </c>
      <c r="I1317">
        <v>159.000739667478</v>
      </c>
      <c r="J1317">
        <v>0.49847748729756203</v>
      </c>
      <c r="K1317">
        <v>216.54633509720099</v>
      </c>
      <c r="L1317">
        <v>150.354755360209</v>
      </c>
      <c r="M1317">
        <v>46.346817577601698</v>
      </c>
      <c r="N1317">
        <v>0.83629163253515004</v>
      </c>
      <c r="O1317">
        <v>11.8083699500874</v>
      </c>
      <c r="P1317">
        <v>260.35357417371199</v>
      </c>
      <c r="Q1317">
        <v>8.6587781858838003E-2</v>
      </c>
    </row>
    <row r="1318" spans="1:17" hidden="1" x14ac:dyDescent="0.3">
      <c r="A1318" t="s">
        <v>2800</v>
      </c>
      <c r="B1318" t="s">
        <v>2801</v>
      </c>
      <c r="C1318" t="s">
        <v>3119</v>
      </c>
      <c r="D1318" t="s">
        <v>267</v>
      </c>
      <c r="E1318">
        <v>1370.8855371750001</v>
      </c>
      <c r="F1318">
        <v>2376.5500000000002</v>
      </c>
      <c r="G1318">
        <v>40.361131371285403</v>
      </c>
      <c r="H1318">
        <v>-13.5986631231375</v>
      </c>
      <c r="I1318">
        <v>13.128789354334099</v>
      </c>
      <c r="J1318">
        <v>-0.57910468261528203</v>
      </c>
      <c r="K1318">
        <v>2669.47845024362</v>
      </c>
      <c r="L1318">
        <v>2356.0762826075502</v>
      </c>
      <c r="M1318">
        <v>36.133942124731298</v>
      </c>
      <c r="N1318">
        <v>0.70168522239810205</v>
      </c>
      <c r="O1318">
        <v>47.230228692852997</v>
      </c>
      <c r="P1318">
        <v>87.351202207331497</v>
      </c>
      <c r="Q1318">
        <v>0.164220590510047</v>
      </c>
    </row>
    <row r="1319" spans="1:17" hidden="1" x14ac:dyDescent="0.3">
      <c r="A1319" t="s">
        <v>2802</v>
      </c>
      <c r="B1319" t="s">
        <v>2803</v>
      </c>
      <c r="C1319" t="s">
        <v>3119</v>
      </c>
      <c r="D1319" t="s">
        <v>247</v>
      </c>
      <c r="E1319">
        <v>1369.7411603389901</v>
      </c>
      <c r="F1319">
        <v>166.93</v>
      </c>
      <c r="G1319">
        <v>-37.499588958988802</v>
      </c>
      <c r="H1319">
        <v>-0.69453827528657097</v>
      </c>
      <c r="I1319">
        <v>-2.5350988956877201</v>
      </c>
      <c r="J1319">
        <v>-0.91420612351419395</v>
      </c>
      <c r="K1319">
        <v>172.43682030746399</v>
      </c>
      <c r="M1319">
        <v>48.263391242391798</v>
      </c>
      <c r="N1319">
        <v>0.35359743981052599</v>
      </c>
      <c r="O1319">
        <v>31.731863655424402</v>
      </c>
      <c r="P1319">
        <v>29.704739704739701</v>
      </c>
    </row>
    <row r="1320" spans="1:17" hidden="1" x14ac:dyDescent="0.3">
      <c r="A1320" t="s">
        <v>2804</v>
      </c>
      <c r="B1320" t="s">
        <v>2805</v>
      </c>
      <c r="C1320" t="s">
        <v>3119</v>
      </c>
      <c r="D1320" t="s">
        <v>1345</v>
      </c>
      <c r="E1320">
        <v>1368.70229567</v>
      </c>
      <c r="F1320">
        <v>907.15</v>
      </c>
      <c r="G1320">
        <v>86.624953524848095</v>
      </c>
      <c r="H1320">
        <v>22.512975541735202</v>
      </c>
      <c r="I1320">
        <v>76.310856096513604</v>
      </c>
      <c r="J1320">
        <v>4.5204639137745897</v>
      </c>
      <c r="K1320">
        <v>851.68960526440901</v>
      </c>
      <c r="L1320">
        <v>675.57216463426505</v>
      </c>
      <c r="M1320">
        <v>49.736479993374402</v>
      </c>
      <c r="N1320">
        <v>1.4881728343803999</v>
      </c>
      <c r="O1320">
        <v>21.148652372815899</v>
      </c>
      <c r="P1320">
        <v>170.75063423369599</v>
      </c>
      <c r="Q1320">
        <v>0.14355032745823301</v>
      </c>
    </row>
    <row r="1321" spans="1:17" hidden="1" x14ac:dyDescent="0.3">
      <c r="A1321" t="s">
        <v>2806</v>
      </c>
      <c r="B1321" t="s">
        <v>2807</v>
      </c>
      <c r="C1321" t="s">
        <v>3119</v>
      </c>
      <c r="D1321" t="s">
        <v>2808</v>
      </c>
      <c r="E1321">
        <v>1368.29242677</v>
      </c>
      <c r="F1321">
        <v>550.45000000000005</v>
      </c>
      <c r="G1321">
        <v>137.46077198702901</v>
      </c>
      <c r="H1321">
        <v>1.07622352223172</v>
      </c>
      <c r="I1321">
        <v>151.84499438027001</v>
      </c>
      <c r="J1321">
        <v>21.2940328227061</v>
      </c>
      <c r="K1321">
        <v>473.54943484871097</v>
      </c>
      <c r="M1321">
        <v>65.272649565522897</v>
      </c>
      <c r="N1321">
        <v>0.62402339370128102</v>
      </c>
      <c r="O1321">
        <v>7.2122808611136202</v>
      </c>
      <c r="P1321">
        <v>168.25048732943401</v>
      </c>
    </row>
    <row r="1322" spans="1:17" hidden="1" x14ac:dyDescent="0.3">
      <c r="A1322" t="s">
        <v>2809</v>
      </c>
      <c r="B1322" t="s">
        <v>2810</v>
      </c>
      <c r="C1322" t="s">
        <v>3119</v>
      </c>
      <c r="D1322" t="s">
        <v>211</v>
      </c>
      <c r="E1322">
        <v>1364.2511999999999</v>
      </c>
      <c r="F1322">
        <v>1093.1500000000001</v>
      </c>
      <c r="G1322">
        <v>12.2705599527026</v>
      </c>
      <c r="H1322">
        <v>-9.4788044278129799</v>
      </c>
      <c r="I1322">
        <v>4.4233100994373604</v>
      </c>
      <c r="J1322">
        <v>0.15948027447299001</v>
      </c>
      <c r="K1322">
        <v>1233.0344000493001</v>
      </c>
      <c r="L1322">
        <v>1154.54919222439</v>
      </c>
      <c r="M1322">
        <v>27.035349221729401</v>
      </c>
      <c r="N1322">
        <v>0.56972580620221802</v>
      </c>
      <c r="O1322">
        <v>37.218131089054502</v>
      </c>
      <c r="P1322">
        <v>30.129158978632201</v>
      </c>
      <c r="Q1322">
        <v>2.1495378244471001E-2</v>
      </c>
    </row>
    <row r="1323" spans="1:17" hidden="1" x14ac:dyDescent="0.3">
      <c r="A1323" t="s">
        <v>2811</v>
      </c>
      <c r="B1323" t="s">
        <v>2812</v>
      </c>
      <c r="C1323" t="s">
        <v>3119</v>
      </c>
      <c r="D1323" t="s">
        <v>51</v>
      </c>
      <c r="E1323">
        <v>1359.415075932</v>
      </c>
      <c r="F1323">
        <v>129.06</v>
      </c>
      <c r="G1323">
        <v>-31.002857630431102</v>
      </c>
      <c r="H1323">
        <v>-8.5529466872486601</v>
      </c>
      <c r="I1323">
        <v>14.6516240358911</v>
      </c>
      <c r="J1323">
        <v>3.6149402544415401</v>
      </c>
      <c r="K1323">
        <v>124.493566807037</v>
      </c>
      <c r="L1323">
        <v>118.237043215984</v>
      </c>
      <c r="M1323">
        <v>62.813188282564198</v>
      </c>
      <c r="N1323">
        <v>0.55367766631866899</v>
      </c>
      <c r="O1323">
        <v>15.9150782581744</v>
      </c>
      <c r="P1323">
        <v>40.054259359739497</v>
      </c>
      <c r="Q1323">
        <v>2.3286499689076999E-2</v>
      </c>
    </row>
    <row r="1324" spans="1:17" hidden="1" x14ac:dyDescent="0.3">
      <c r="A1324" t="s">
        <v>2813</v>
      </c>
      <c r="B1324" t="s">
        <v>2814</v>
      </c>
      <c r="C1324" t="s">
        <v>3119</v>
      </c>
      <c r="D1324" t="s">
        <v>267</v>
      </c>
      <c r="E1324">
        <v>1358.7232724999999</v>
      </c>
      <c r="F1324">
        <v>1273.25</v>
      </c>
      <c r="G1324">
        <v>87.335162796961995</v>
      </c>
      <c r="H1324">
        <v>18.838432195183898</v>
      </c>
      <c r="I1324">
        <v>83.599129023220598</v>
      </c>
      <c r="J1324">
        <v>1.2571757508417301</v>
      </c>
      <c r="K1324">
        <v>1110.29034395181</v>
      </c>
      <c r="L1324">
        <v>876.570825900984</v>
      </c>
      <c r="M1324">
        <v>57.353439223213798</v>
      </c>
      <c r="N1324">
        <v>0.637417218543046</v>
      </c>
      <c r="O1324">
        <v>16.234046730806899</v>
      </c>
      <c r="P1324">
        <v>149.65686274509801</v>
      </c>
      <c r="Q1324">
        <v>0.16096079192340801</v>
      </c>
    </row>
    <row r="1325" spans="1:17" hidden="1" x14ac:dyDescent="0.3">
      <c r="A1325" t="s">
        <v>2815</v>
      </c>
      <c r="B1325" t="s">
        <v>2816</v>
      </c>
      <c r="C1325" t="s">
        <v>3119</v>
      </c>
      <c r="D1325" t="s">
        <v>267</v>
      </c>
      <c r="E1325">
        <v>1352.3324500000001</v>
      </c>
      <c r="F1325">
        <v>1067.3499999999999</v>
      </c>
      <c r="G1325">
        <v>22.941684387902601</v>
      </c>
      <c r="H1325">
        <v>23.434288796771099</v>
      </c>
      <c r="I1325">
        <v>37.325906781143999</v>
      </c>
      <c r="J1325">
        <v>-2.8187044046108101</v>
      </c>
      <c r="K1325">
        <v>906.94898039215605</v>
      </c>
      <c r="M1325">
        <v>44.353466669926803</v>
      </c>
      <c r="O1325">
        <v>25.783482456551202</v>
      </c>
      <c r="P1325">
        <v>56.502932551319603</v>
      </c>
    </row>
    <row r="1326" spans="1:17" hidden="1" x14ac:dyDescent="0.3">
      <c r="A1326" t="s">
        <v>2817</v>
      </c>
      <c r="B1326" t="s">
        <v>2818</v>
      </c>
      <c r="C1326" t="s">
        <v>3119</v>
      </c>
      <c r="D1326" t="s">
        <v>717</v>
      </c>
      <c r="E1326">
        <v>1351.1965990599999</v>
      </c>
      <c r="F1326">
        <v>61.85</v>
      </c>
      <c r="G1326">
        <v>0.87048552820511504</v>
      </c>
      <c r="H1326">
        <v>3.8801457114736801</v>
      </c>
      <c r="I1326">
        <v>1.45418799668254</v>
      </c>
      <c r="J1326">
        <v>1.21850149229939</v>
      </c>
      <c r="K1326">
        <v>65.992228381026294</v>
      </c>
      <c r="L1326">
        <v>60.889805322478402</v>
      </c>
      <c r="M1326">
        <v>33.092499740626899</v>
      </c>
      <c r="N1326">
        <v>0.54870935952095601</v>
      </c>
      <c r="O1326">
        <v>25.303152789005601</v>
      </c>
      <c r="P1326">
        <v>38.521836506158998</v>
      </c>
      <c r="Q1326">
        <v>0.16355035960460301</v>
      </c>
    </row>
    <row r="1327" spans="1:17" hidden="1" x14ac:dyDescent="0.3">
      <c r="A1327" t="s">
        <v>2819</v>
      </c>
      <c r="B1327" t="s">
        <v>2820</v>
      </c>
      <c r="C1327" t="s">
        <v>3119</v>
      </c>
      <c r="D1327" t="s">
        <v>181</v>
      </c>
      <c r="E1327">
        <v>1345.12881535</v>
      </c>
      <c r="F1327">
        <v>2239.1999999999998</v>
      </c>
      <c r="G1327">
        <v>31.7815858573668</v>
      </c>
      <c r="H1327">
        <v>-8.2682559895371508</v>
      </c>
      <c r="I1327">
        <v>12.654394086553401</v>
      </c>
      <c r="J1327">
        <v>6.0151092004051199</v>
      </c>
      <c r="K1327">
        <v>2459.2492858710202</v>
      </c>
      <c r="L1327">
        <v>2281.4123987975499</v>
      </c>
      <c r="M1327">
        <v>39.636818977493</v>
      </c>
      <c r="N1327">
        <v>1.01633393829401</v>
      </c>
      <c r="O1327">
        <v>54.028224365844899</v>
      </c>
      <c r="P1327">
        <v>61.675090252707498</v>
      </c>
      <c r="Q1327">
        <v>9.8294361668329999E-2</v>
      </c>
    </row>
    <row r="1328" spans="1:17" hidden="1" x14ac:dyDescent="0.3">
      <c r="A1328" t="s">
        <v>2821</v>
      </c>
      <c r="B1328" t="s">
        <v>2822</v>
      </c>
      <c r="C1328" t="s">
        <v>3119</v>
      </c>
      <c r="D1328" t="s">
        <v>48</v>
      </c>
      <c r="E1328">
        <v>1343.6669999999999</v>
      </c>
      <c r="F1328">
        <v>340.6</v>
      </c>
      <c r="G1328">
        <v>-0.77702094348802897</v>
      </c>
      <c r="H1328">
        <v>-1.4946804059699299</v>
      </c>
      <c r="I1328">
        <v>-11.377501511154801</v>
      </c>
      <c r="J1328">
        <v>2.0045026389526299</v>
      </c>
      <c r="K1328">
        <v>372.35835999558799</v>
      </c>
      <c r="L1328">
        <v>363.65150409597999</v>
      </c>
      <c r="M1328">
        <v>34.734008009927997</v>
      </c>
      <c r="N1328">
        <v>0.57362893769915602</v>
      </c>
      <c r="O1328">
        <v>46.051086318261802</v>
      </c>
      <c r="P1328">
        <v>47.990441016728198</v>
      </c>
      <c r="Q1328">
        <v>6.9618263525180996E-2</v>
      </c>
    </row>
    <row r="1329" spans="1:17" hidden="1" x14ac:dyDescent="0.3">
      <c r="A1329" t="s">
        <v>2823</v>
      </c>
      <c r="B1329" t="s">
        <v>2824</v>
      </c>
      <c r="C1329" t="s">
        <v>3119</v>
      </c>
      <c r="D1329" t="s">
        <v>48</v>
      </c>
      <c r="E1329">
        <v>1337.2409335120001</v>
      </c>
      <c r="F1329">
        <v>191.93</v>
      </c>
      <c r="G1329">
        <v>139.42363448731899</v>
      </c>
      <c r="H1329">
        <v>-12.0979727591928</v>
      </c>
      <c r="I1329">
        <v>27.860421669775601</v>
      </c>
      <c r="J1329">
        <v>0.71430771519999703</v>
      </c>
      <c r="K1329">
        <v>226.901553260181</v>
      </c>
      <c r="L1329">
        <v>182.68118752916499</v>
      </c>
      <c r="M1329">
        <v>19.686646434604501</v>
      </c>
      <c r="N1329">
        <v>0.29885253057628097</v>
      </c>
      <c r="O1329">
        <v>57.817954462564401</v>
      </c>
      <c r="P1329">
        <v>166.569444444444</v>
      </c>
      <c r="Q1329">
        <v>0.17471998685981399</v>
      </c>
    </row>
    <row r="1330" spans="1:17" hidden="1" x14ac:dyDescent="0.3">
      <c r="A1330" t="s">
        <v>2825</v>
      </c>
      <c r="B1330" t="s">
        <v>2826</v>
      </c>
      <c r="C1330" t="s">
        <v>3119</v>
      </c>
      <c r="D1330" t="s">
        <v>568</v>
      </c>
      <c r="E1330">
        <v>1332.6674231100001</v>
      </c>
      <c r="F1330">
        <v>609.9</v>
      </c>
      <c r="G1330">
        <v>29.433574851619799</v>
      </c>
      <c r="H1330">
        <v>7.9884838862191998</v>
      </c>
      <c r="I1330">
        <v>2.9637184615129399</v>
      </c>
      <c r="J1330">
        <v>0.640649856145037</v>
      </c>
      <c r="K1330">
        <v>638.75502485405002</v>
      </c>
      <c r="L1330">
        <v>592.194640088234</v>
      </c>
      <c r="M1330">
        <v>43.521588830198603</v>
      </c>
      <c r="N1330">
        <v>2.2137432762181199</v>
      </c>
      <c r="O1330">
        <v>41.810132808657102</v>
      </c>
      <c r="P1330">
        <v>61.455989410986</v>
      </c>
      <c r="Q1330">
        <v>3.9556319067403999E-2</v>
      </c>
    </row>
    <row r="1331" spans="1:17" hidden="1" x14ac:dyDescent="0.3">
      <c r="A1331" t="s">
        <v>2827</v>
      </c>
      <c r="B1331" t="s">
        <v>2828</v>
      </c>
      <c r="C1331" t="s">
        <v>3119</v>
      </c>
      <c r="D1331" t="s">
        <v>21</v>
      </c>
      <c r="E1331">
        <v>1332.42828777</v>
      </c>
      <c r="F1331">
        <v>1516.65</v>
      </c>
      <c r="G1331">
        <v>148.74121175867899</v>
      </c>
      <c r="H1331">
        <v>20.6352913111091</v>
      </c>
      <c r="I1331">
        <v>40.289535668763598</v>
      </c>
      <c r="J1331">
        <v>14.219779798954701</v>
      </c>
      <c r="K1331">
        <v>1325.56562040433</v>
      </c>
      <c r="L1331">
        <v>1149.72637446253</v>
      </c>
      <c r="M1331">
        <v>72.673610407482201</v>
      </c>
      <c r="N1331">
        <v>2.2500985857705702</v>
      </c>
      <c r="O1331">
        <v>19.899881556572701</v>
      </c>
      <c r="P1331">
        <v>194.64071308698001</v>
      </c>
    </row>
    <row r="1332" spans="1:17" hidden="1" x14ac:dyDescent="0.3">
      <c r="A1332" t="s">
        <v>2829</v>
      </c>
      <c r="B1332" t="s">
        <v>2830</v>
      </c>
      <c r="C1332" t="s">
        <v>3119</v>
      </c>
      <c r="D1332" t="s">
        <v>21</v>
      </c>
      <c r="E1332">
        <v>1328.872968487</v>
      </c>
      <c r="F1332">
        <v>207.27</v>
      </c>
      <c r="G1332">
        <v>40.935055512531001</v>
      </c>
      <c r="H1332">
        <v>7.94896073348119</v>
      </c>
      <c r="I1332">
        <v>31.517877464886102</v>
      </c>
      <c r="J1332">
        <v>-6.67856569946135</v>
      </c>
      <c r="K1332">
        <v>209.56100715731401</v>
      </c>
      <c r="L1332">
        <v>180.698119001317</v>
      </c>
      <c r="M1332">
        <v>33.623899134289204</v>
      </c>
      <c r="N1332">
        <v>0.88543974899968703</v>
      </c>
      <c r="O1332">
        <v>20.5673758865248</v>
      </c>
      <c r="P1332">
        <v>65.683453237410006</v>
      </c>
      <c r="Q1332">
        <v>3.0212151122115002E-2</v>
      </c>
    </row>
    <row r="1333" spans="1:17" hidden="1" x14ac:dyDescent="0.3">
      <c r="A1333" t="s">
        <v>2831</v>
      </c>
      <c r="B1333" t="s">
        <v>2832</v>
      </c>
      <c r="C1333" t="s">
        <v>3119</v>
      </c>
      <c r="D1333" t="s">
        <v>82</v>
      </c>
      <c r="E1333">
        <v>1328.644434</v>
      </c>
      <c r="F1333">
        <v>833</v>
      </c>
      <c r="G1333">
        <v>-21.8272553843819</v>
      </c>
      <c r="H1333">
        <v>9.8577661358661608</v>
      </c>
      <c r="I1333">
        <v>-2.2991540231934202</v>
      </c>
      <c r="J1333">
        <v>4.8591884471410998</v>
      </c>
      <c r="K1333">
        <v>819.00281363839395</v>
      </c>
      <c r="L1333">
        <v>817.44743252493197</v>
      </c>
      <c r="M1333">
        <v>59.558310671022902</v>
      </c>
      <c r="N1333">
        <v>0.58801754396588002</v>
      </c>
      <c r="O1333">
        <v>25.618247298919499</v>
      </c>
      <c r="P1333">
        <v>19.366626065773399</v>
      </c>
      <c r="Q1333">
        <v>-5.9933679932231997E-2</v>
      </c>
    </row>
    <row r="1334" spans="1:17" hidden="1" x14ac:dyDescent="0.3">
      <c r="A1334" t="s">
        <v>2833</v>
      </c>
      <c r="B1334" t="s">
        <v>2834</v>
      </c>
      <c r="C1334" t="s">
        <v>3119</v>
      </c>
      <c r="D1334" t="s">
        <v>270</v>
      </c>
      <c r="E1334">
        <v>1328.1522840600001</v>
      </c>
      <c r="F1334">
        <v>930.3</v>
      </c>
      <c r="G1334">
        <v>140.37528088218801</v>
      </c>
      <c r="H1334">
        <v>-8.5678303671190701</v>
      </c>
      <c r="I1334">
        <v>47.293449596424303</v>
      </c>
      <c r="J1334">
        <v>0.45421079823448901</v>
      </c>
      <c r="K1334">
        <v>1009.04248436681</v>
      </c>
      <c r="L1334">
        <v>791.51489295572605</v>
      </c>
      <c r="M1334">
        <v>21.822021746033801</v>
      </c>
      <c r="N1334">
        <v>0.47640867284257998</v>
      </c>
      <c r="O1334">
        <v>32.215414382457197</v>
      </c>
      <c r="P1334">
        <v>163.09389140271401</v>
      </c>
      <c r="Q1334">
        <v>0.16692810602438601</v>
      </c>
    </row>
    <row r="1335" spans="1:17" hidden="1" x14ac:dyDescent="0.3">
      <c r="A1335" t="s">
        <v>2835</v>
      </c>
      <c r="B1335" t="s">
        <v>2836</v>
      </c>
      <c r="C1335" t="s">
        <v>3119</v>
      </c>
      <c r="D1335" t="s">
        <v>463</v>
      </c>
      <c r="E1335">
        <v>1327.23175225</v>
      </c>
      <c r="F1335">
        <v>90.25</v>
      </c>
      <c r="G1335">
        <v>-50.427443252024098</v>
      </c>
      <c r="H1335">
        <v>-9.1872476903090696</v>
      </c>
      <c r="I1335">
        <v>-19.884817339547201</v>
      </c>
      <c r="J1335">
        <v>-0.85564098903665498</v>
      </c>
      <c r="K1335">
        <v>100.059120066406</v>
      </c>
      <c r="L1335">
        <v>107.445544217942</v>
      </c>
      <c r="M1335">
        <v>23.508134524926199</v>
      </c>
      <c r="N1335">
        <v>0.37872463651335397</v>
      </c>
      <c r="O1335">
        <v>65.096952908587198</v>
      </c>
      <c r="P1335">
        <v>2.31266296338283</v>
      </c>
      <c r="Q1335">
        <v>-7.2461983090349999E-2</v>
      </c>
    </row>
    <row r="1336" spans="1:17" hidden="1" x14ac:dyDescent="0.3">
      <c r="A1336" t="s">
        <v>2837</v>
      </c>
      <c r="B1336" t="s">
        <v>2838</v>
      </c>
      <c r="C1336" t="s">
        <v>3119</v>
      </c>
      <c r="D1336" t="s">
        <v>1472</v>
      </c>
      <c r="E1336">
        <v>1325.9937829999999</v>
      </c>
      <c r="F1336">
        <v>295.85000000000002</v>
      </c>
      <c r="G1336">
        <v>8.2959145668857808</v>
      </c>
      <c r="H1336">
        <v>2.30065461336065</v>
      </c>
      <c r="I1336">
        <v>7.3071663821731896</v>
      </c>
      <c r="J1336">
        <v>2.0952845940807201</v>
      </c>
      <c r="K1336">
        <v>302.11779994277799</v>
      </c>
      <c r="L1336">
        <v>284.11273992445899</v>
      </c>
      <c r="M1336">
        <v>47.512972176180398</v>
      </c>
      <c r="N1336">
        <v>0.90150613243730804</v>
      </c>
      <c r="O1336">
        <v>34.865641372317</v>
      </c>
      <c r="P1336">
        <v>40.146849834201802</v>
      </c>
    </row>
    <row r="1337" spans="1:17" hidden="1" x14ac:dyDescent="0.3">
      <c r="A1337" t="s">
        <v>2839</v>
      </c>
      <c r="B1337" t="s">
        <v>2840</v>
      </c>
      <c r="C1337" t="s">
        <v>3119</v>
      </c>
      <c r="D1337" t="s">
        <v>48</v>
      </c>
      <c r="E1337">
        <v>1323.9991394000001</v>
      </c>
      <c r="F1337">
        <v>231.7</v>
      </c>
      <c r="G1337">
        <v>189.87923631534099</v>
      </c>
      <c r="H1337">
        <v>6.2294454995098896</v>
      </c>
      <c r="I1337">
        <v>76.038529269554104</v>
      </c>
      <c r="J1337">
        <v>1.3346426830652001</v>
      </c>
      <c r="K1337">
        <v>236.87616075380299</v>
      </c>
      <c r="L1337">
        <v>168.368351064282</v>
      </c>
      <c r="M1337">
        <v>26.582436801645599</v>
      </c>
      <c r="N1337">
        <v>0.26300056790132198</v>
      </c>
      <c r="O1337">
        <v>32.865774708674998</v>
      </c>
      <c r="P1337">
        <v>229.353233830845</v>
      </c>
      <c r="Q1337">
        <v>0.13502389603454201</v>
      </c>
    </row>
    <row r="1338" spans="1:17" hidden="1" x14ac:dyDescent="0.3">
      <c r="A1338" t="s">
        <v>2841</v>
      </c>
      <c r="B1338" t="s">
        <v>2842</v>
      </c>
      <c r="C1338" t="s">
        <v>3119</v>
      </c>
      <c r="D1338" t="s">
        <v>21</v>
      </c>
      <c r="E1338">
        <v>1322.8359887399999</v>
      </c>
      <c r="F1338">
        <v>135.80000000000001</v>
      </c>
      <c r="G1338">
        <v>51.677611345058203</v>
      </c>
      <c r="H1338">
        <v>-3.8853222891339398</v>
      </c>
      <c r="I1338">
        <v>38.258258348932003</v>
      </c>
      <c r="J1338">
        <v>-0.226435720908959</v>
      </c>
      <c r="K1338">
        <v>143.89568749568301</v>
      </c>
      <c r="L1338">
        <v>127.153418547697</v>
      </c>
      <c r="M1338">
        <v>33.074865901335301</v>
      </c>
      <c r="N1338">
        <v>1.16160861243473</v>
      </c>
      <c r="O1338">
        <v>35.714285714285701</v>
      </c>
      <c r="P1338">
        <v>67.447595561035698</v>
      </c>
      <c r="Q1338">
        <v>9.6756440431168003E-2</v>
      </c>
    </row>
    <row r="1339" spans="1:17" hidden="1" x14ac:dyDescent="0.3">
      <c r="A1339" t="s">
        <v>2843</v>
      </c>
      <c r="B1339" t="s">
        <v>2844</v>
      </c>
      <c r="C1339" t="s">
        <v>3119</v>
      </c>
      <c r="D1339" t="s">
        <v>54</v>
      </c>
      <c r="E1339">
        <v>1318.3459104599999</v>
      </c>
      <c r="F1339">
        <v>1256.7</v>
      </c>
      <c r="G1339">
        <v>-59.0903300573774</v>
      </c>
      <c r="H1339">
        <v>-11.421524248440001</v>
      </c>
      <c r="I1339">
        <v>-41.972557417273798</v>
      </c>
      <c r="J1339">
        <v>-0.947213493352145</v>
      </c>
      <c r="K1339">
        <v>1520.2597809245001</v>
      </c>
      <c r="L1339">
        <v>1819.3461055170801</v>
      </c>
      <c r="M1339">
        <v>9.4409003318427107</v>
      </c>
      <c r="N1339">
        <v>0.93124168639739202</v>
      </c>
      <c r="O1339">
        <v>113.256942786663</v>
      </c>
      <c r="P1339">
        <v>7.0397342532260101</v>
      </c>
      <c r="Q1339">
        <v>2.4537546055749999E-2</v>
      </c>
    </row>
    <row r="1340" spans="1:17" hidden="1" x14ac:dyDescent="0.3">
      <c r="A1340" t="s">
        <v>2845</v>
      </c>
      <c r="B1340" t="s">
        <v>2846</v>
      </c>
      <c r="C1340" t="s">
        <v>3119</v>
      </c>
      <c r="D1340" t="s">
        <v>270</v>
      </c>
      <c r="E1340">
        <v>1316.492404111</v>
      </c>
      <c r="F1340">
        <v>139.99</v>
      </c>
      <c r="G1340">
        <v>46.087148199525998</v>
      </c>
      <c r="H1340">
        <v>2.0389560886425699</v>
      </c>
      <c r="I1340">
        <v>5.3405224470751698</v>
      </c>
      <c r="J1340">
        <v>-3.4670252885950199</v>
      </c>
      <c r="K1340">
        <v>147.31982671814299</v>
      </c>
      <c r="L1340">
        <v>130.14298133947599</v>
      </c>
      <c r="M1340">
        <v>32.555277560325798</v>
      </c>
      <c r="N1340">
        <v>0.75176455524467301</v>
      </c>
      <c r="O1340">
        <v>27.1519394242445</v>
      </c>
      <c r="P1340">
        <v>70.927960927960896</v>
      </c>
      <c r="Q1340">
        <v>1.6983112318442999E-2</v>
      </c>
    </row>
    <row r="1341" spans="1:17" hidden="1" x14ac:dyDescent="0.3">
      <c r="A1341" t="s">
        <v>2847</v>
      </c>
      <c r="B1341" t="s">
        <v>2848</v>
      </c>
      <c r="C1341" t="s">
        <v>3119</v>
      </c>
      <c r="D1341" t="s">
        <v>270</v>
      </c>
      <c r="E1341">
        <v>1311.5759690299999</v>
      </c>
      <c r="F1341">
        <v>96.77</v>
      </c>
      <c r="G1341">
        <v>-29.125581494531101</v>
      </c>
      <c r="H1341">
        <v>-2.9315274196033001</v>
      </c>
      <c r="I1341">
        <v>-10.6401542681834</v>
      </c>
      <c r="J1341">
        <v>0.34845880653828398</v>
      </c>
      <c r="K1341">
        <v>103.82646875894</v>
      </c>
      <c r="L1341">
        <v>108.818812153537</v>
      </c>
      <c r="M1341">
        <v>39.542859602790301</v>
      </c>
      <c r="N1341">
        <v>0.42986872059478998</v>
      </c>
      <c r="O1341">
        <v>33.2954428025214</v>
      </c>
      <c r="P1341">
        <v>5.1847826086956301</v>
      </c>
      <c r="Q1341">
        <v>-5.0398248030199003E-2</v>
      </c>
    </row>
    <row r="1342" spans="1:17" hidden="1" x14ac:dyDescent="0.3">
      <c r="A1342" t="s">
        <v>2849</v>
      </c>
      <c r="B1342" t="s">
        <v>2850</v>
      </c>
      <c r="C1342" t="s">
        <v>3119</v>
      </c>
      <c r="D1342" t="s">
        <v>757</v>
      </c>
      <c r="E1342">
        <v>1307.4938999999999</v>
      </c>
      <c r="F1342">
        <v>244.62</v>
      </c>
      <c r="G1342">
        <v>-42.115935192280297</v>
      </c>
      <c r="H1342">
        <v>10.3703058409815</v>
      </c>
      <c r="I1342">
        <v>-16.1229455847979</v>
      </c>
      <c r="J1342">
        <v>10.9452284017531</v>
      </c>
      <c r="K1342">
        <v>239.643687672353</v>
      </c>
      <c r="M1342">
        <v>53.628759324802502</v>
      </c>
      <c r="N1342">
        <v>1.1092582672392499</v>
      </c>
      <c r="O1342">
        <v>90.499550322949801</v>
      </c>
      <c r="P1342">
        <v>15.392235482805701</v>
      </c>
    </row>
    <row r="1343" spans="1:17" hidden="1" x14ac:dyDescent="0.3">
      <c r="A1343" t="s">
        <v>2851</v>
      </c>
      <c r="B1343" t="s">
        <v>2852</v>
      </c>
      <c r="C1343" t="s">
        <v>3119</v>
      </c>
      <c r="D1343" t="s">
        <v>757</v>
      </c>
      <c r="E1343">
        <v>1303.1667</v>
      </c>
      <c r="F1343">
        <v>15.76</v>
      </c>
      <c r="G1343">
        <v>-32.780952058323699</v>
      </c>
      <c r="H1343">
        <v>-15.0286509683816</v>
      </c>
      <c r="I1343">
        <v>-61.742554260262203</v>
      </c>
      <c r="J1343">
        <v>-2.6545811056238202</v>
      </c>
      <c r="K1343">
        <v>22.339136958816201</v>
      </c>
      <c r="L1343">
        <v>28.5806329030471</v>
      </c>
      <c r="M1343">
        <v>28.606659641742201</v>
      </c>
      <c r="N1343">
        <v>0.245313654923309</v>
      </c>
      <c r="O1343">
        <v>187.11928934010101</v>
      </c>
      <c r="P1343">
        <v>9.9790648988136805</v>
      </c>
      <c r="Q1343">
        <v>0.109413711001054</v>
      </c>
    </row>
    <row r="1344" spans="1:17" hidden="1" x14ac:dyDescent="0.3">
      <c r="A1344" t="s">
        <v>2853</v>
      </c>
      <c r="B1344" t="s">
        <v>2854</v>
      </c>
      <c r="C1344" t="s">
        <v>3119</v>
      </c>
      <c r="D1344" t="s">
        <v>2742</v>
      </c>
      <c r="E1344">
        <v>1298.9895785000001</v>
      </c>
      <c r="F1344">
        <v>1241</v>
      </c>
      <c r="G1344">
        <v>375.70609684984998</v>
      </c>
      <c r="H1344">
        <v>0.59491800430128305</v>
      </c>
      <c r="I1344">
        <v>53.5545312392086</v>
      </c>
      <c r="J1344">
        <v>0.86409303069736199</v>
      </c>
      <c r="K1344">
        <v>1373.6173114142</v>
      </c>
      <c r="L1344">
        <v>1078.8007810187</v>
      </c>
      <c r="M1344">
        <v>35.724131037050597</v>
      </c>
      <c r="N1344">
        <v>0.99524615260655802</v>
      </c>
      <c r="O1344">
        <v>45.8058017727639</v>
      </c>
      <c r="P1344">
        <v>418.37928153717598</v>
      </c>
    </row>
    <row r="1345" spans="1:17" hidden="1" x14ac:dyDescent="0.3">
      <c r="A1345" t="s">
        <v>2855</v>
      </c>
      <c r="B1345" t="s">
        <v>2856</v>
      </c>
      <c r="C1345" t="s">
        <v>3119</v>
      </c>
      <c r="D1345" t="s">
        <v>568</v>
      </c>
      <c r="E1345">
        <v>1294.0039658650001</v>
      </c>
      <c r="F1345">
        <v>23.27</v>
      </c>
      <c r="G1345">
        <v>-44.154724555828501</v>
      </c>
      <c r="H1345">
        <v>7.2434174913609004</v>
      </c>
      <c r="I1345">
        <v>3.83916094823079</v>
      </c>
      <c r="J1345">
        <v>-4.19692469085411</v>
      </c>
      <c r="K1345">
        <v>23.7314596045039</v>
      </c>
      <c r="L1345">
        <v>24.559705203003201</v>
      </c>
      <c r="M1345">
        <v>37.770573563622001</v>
      </c>
      <c r="N1345">
        <v>0.63347622946955495</v>
      </c>
      <c r="O1345">
        <v>39.664804469273697</v>
      </c>
      <c r="P1345">
        <v>55.133333333333297</v>
      </c>
      <c r="Q1345">
        <v>0.25053016062236599</v>
      </c>
    </row>
    <row r="1346" spans="1:17" hidden="1" x14ac:dyDescent="0.3">
      <c r="A1346" t="s">
        <v>2857</v>
      </c>
      <c r="B1346" t="s">
        <v>2858</v>
      </c>
      <c r="C1346" t="s">
        <v>3119</v>
      </c>
      <c r="D1346" t="s">
        <v>114</v>
      </c>
      <c r="E1346">
        <v>1293.7969720799999</v>
      </c>
      <c r="F1346">
        <v>57.48</v>
      </c>
      <c r="G1346">
        <v>-13.859563553164699</v>
      </c>
      <c r="H1346">
        <v>-0.905454128251582</v>
      </c>
      <c r="I1346">
        <v>-10.043127219774799</v>
      </c>
      <c r="J1346">
        <v>4.6684081009698799</v>
      </c>
      <c r="K1346">
        <v>62.564657992418198</v>
      </c>
      <c r="L1346">
        <v>61.9255042299651</v>
      </c>
      <c r="M1346">
        <v>41.610416574263901</v>
      </c>
      <c r="N1346">
        <v>0.92802381102601605</v>
      </c>
      <c r="O1346">
        <v>49.617258176757097</v>
      </c>
      <c r="P1346">
        <v>24.956521739130402</v>
      </c>
      <c r="Q1346">
        <v>4.6760510773294003E-2</v>
      </c>
    </row>
    <row r="1347" spans="1:17" hidden="1" x14ac:dyDescent="0.3">
      <c r="A1347" t="s">
        <v>2859</v>
      </c>
      <c r="B1347" t="s">
        <v>2860</v>
      </c>
      <c r="C1347" t="s">
        <v>3119</v>
      </c>
      <c r="D1347" t="s">
        <v>24</v>
      </c>
      <c r="E1347">
        <v>1292.3589372250001</v>
      </c>
      <c r="F1347">
        <v>286.75</v>
      </c>
      <c r="G1347">
        <v>-51.361073762177703</v>
      </c>
      <c r="H1347">
        <v>4.06379482268175</v>
      </c>
      <c r="I1347">
        <v>-19.601900216142202</v>
      </c>
      <c r="J1347">
        <v>-4.4001990256740703E-2</v>
      </c>
      <c r="K1347">
        <v>296.231141666491</v>
      </c>
      <c r="M1347">
        <v>40.102144157408702</v>
      </c>
      <c r="N1347">
        <v>0.48337377574193002</v>
      </c>
      <c r="O1347">
        <v>63.557105492589301</v>
      </c>
      <c r="P1347">
        <v>2.7777777777777599</v>
      </c>
    </row>
    <row r="1348" spans="1:17" hidden="1" x14ac:dyDescent="0.3">
      <c r="A1348" t="s">
        <v>2861</v>
      </c>
      <c r="B1348" t="s">
        <v>2862</v>
      </c>
      <c r="C1348" t="s">
        <v>3119</v>
      </c>
      <c r="D1348" t="s">
        <v>211</v>
      </c>
      <c r="E1348">
        <v>1289.4290414249999</v>
      </c>
      <c r="F1348">
        <v>792.75</v>
      </c>
      <c r="G1348">
        <v>-21.6213194146159</v>
      </c>
      <c r="H1348">
        <v>-21.138267231515499</v>
      </c>
      <c r="I1348">
        <v>-7.5351346931770298</v>
      </c>
      <c r="J1348">
        <v>-2.4492091584699902</v>
      </c>
      <c r="K1348">
        <v>989.06207581536398</v>
      </c>
      <c r="L1348">
        <v>934.68173937859103</v>
      </c>
      <c r="M1348">
        <v>20.453493730525999</v>
      </c>
      <c r="N1348">
        <v>0.40854590710595601</v>
      </c>
      <c r="O1348">
        <v>92.872910753705398</v>
      </c>
      <c r="P1348">
        <v>25.633914421553001</v>
      </c>
      <c r="Q1348">
        <v>8.3996597356331998E-2</v>
      </c>
    </row>
    <row r="1349" spans="1:17" hidden="1" x14ac:dyDescent="0.3">
      <c r="A1349" t="s">
        <v>2863</v>
      </c>
      <c r="B1349" t="s">
        <v>2864</v>
      </c>
      <c r="C1349" t="s">
        <v>3119</v>
      </c>
      <c r="D1349" t="s">
        <v>421</v>
      </c>
      <c r="E1349">
        <v>1288.2398736</v>
      </c>
      <c r="F1349">
        <v>208.36</v>
      </c>
      <c r="G1349">
        <v>-35.114887265294797</v>
      </c>
      <c r="H1349">
        <v>-1.97780949329038</v>
      </c>
      <c r="I1349">
        <v>-10.1036751624267</v>
      </c>
      <c r="J1349">
        <v>0.53640682801116601</v>
      </c>
      <c r="K1349">
        <v>227.64882372454099</v>
      </c>
      <c r="L1349">
        <v>241.99884689672001</v>
      </c>
      <c r="M1349">
        <v>28.9442858439118</v>
      </c>
      <c r="N1349">
        <v>0.44127647683781202</v>
      </c>
      <c r="O1349">
        <v>49.716836244960597</v>
      </c>
      <c r="P1349">
        <v>1.6142404291636201</v>
      </c>
      <c r="Q1349">
        <v>9.4529734115241001E-2</v>
      </c>
    </row>
    <row r="1350" spans="1:17" hidden="1" x14ac:dyDescent="0.3">
      <c r="A1350" t="s">
        <v>2865</v>
      </c>
      <c r="B1350" t="s">
        <v>2866</v>
      </c>
      <c r="C1350" t="s">
        <v>3119</v>
      </c>
      <c r="D1350" t="s">
        <v>267</v>
      </c>
      <c r="E1350">
        <v>1286.4573509700001</v>
      </c>
      <c r="F1350">
        <v>244.65</v>
      </c>
      <c r="G1350">
        <v>9.8269760592664106</v>
      </c>
      <c r="H1350">
        <v>-14.908696356613101</v>
      </c>
      <c r="I1350">
        <v>12.8010321785807</v>
      </c>
      <c r="J1350">
        <v>-12.097140180535799</v>
      </c>
      <c r="K1350">
        <v>299.437054946611</v>
      </c>
      <c r="L1350">
        <v>269.02272740698402</v>
      </c>
      <c r="M1350">
        <v>17.6621753984954</v>
      </c>
      <c r="N1350">
        <v>1.24592307279629</v>
      </c>
      <c r="O1350">
        <v>79.317392192928594</v>
      </c>
      <c r="P1350">
        <v>45.2359750667854</v>
      </c>
      <c r="Q1350">
        <v>0.13543198296741399</v>
      </c>
    </row>
    <row r="1351" spans="1:17" hidden="1" x14ac:dyDescent="0.3">
      <c r="A1351" t="s">
        <v>2867</v>
      </c>
      <c r="B1351" t="s">
        <v>2868</v>
      </c>
      <c r="C1351" t="s">
        <v>3119</v>
      </c>
      <c r="D1351" t="s">
        <v>250</v>
      </c>
      <c r="E1351">
        <v>1286.3582814060001</v>
      </c>
      <c r="F1351">
        <v>23.21</v>
      </c>
      <c r="G1351">
        <v>-45.349451997782502</v>
      </c>
      <c r="H1351">
        <v>-5.4862407749999003</v>
      </c>
      <c r="I1351">
        <v>-23.053240257825099</v>
      </c>
      <c r="J1351">
        <v>-0.34438147596601798</v>
      </c>
      <c r="K1351">
        <v>25.567488951300099</v>
      </c>
      <c r="L1351">
        <v>29.273205242889102</v>
      </c>
      <c r="M1351">
        <v>43.131189796603202</v>
      </c>
      <c r="N1351">
        <v>1.3570469453351901</v>
      </c>
      <c r="O1351">
        <v>97.328737613097701</v>
      </c>
      <c r="P1351">
        <v>5.5479763528876802</v>
      </c>
      <c r="Q1351">
        <v>-5.8128888938520001E-2</v>
      </c>
    </row>
    <row r="1352" spans="1:17" hidden="1" x14ac:dyDescent="0.3">
      <c r="A1352" t="s">
        <v>2869</v>
      </c>
      <c r="B1352" t="s">
        <v>2870</v>
      </c>
      <c r="C1352" t="s">
        <v>3119</v>
      </c>
      <c r="D1352" t="s">
        <v>411</v>
      </c>
      <c r="E1352">
        <v>1286.243444706</v>
      </c>
      <c r="F1352">
        <v>32.01</v>
      </c>
      <c r="G1352">
        <v>-16.498879274398199</v>
      </c>
      <c r="H1352">
        <v>-0.42238238128359601</v>
      </c>
      <c r="I1352">
        <v>-28.853798409434699</v>
      </c>
      <c r="J1352">
        <v>2.8150479501376999</v>
      </c>
      <c r="K1352">
        <v>34.262139315768401</v>
      </c>
      <c r="L1352">
        <v>34.921840768818797</v>
      </c>
      <c r="M1352">
        <v>40.245375734902098</v>
      </c>
      <c r="N1352">
        <v>0.96324253392020898</v>
      </c>
      <c r="O1352">
        <v>45.267104029990598</v>
      </c>
      <c r="P1352">
        <v>25.776031434184599</v>
      </c>
      <c r="Q1352">
        <v>-2.1107065113863999E-2</v>
      </c>
    </row>
    <row r="1353" spans="1:17" hidden="1" x14ac:dyDescent="0.3">
      <c r="A1353" t="s">
        <v>2871</v>
      </c>
      <c r="B1353" t="s">
        <v>2872</v>
      </c>
      <c r="C1353" t="s">
        <v>3119</v>
      </c>
      <c r="D1353" t="s">
        <v>114</v>
      </c>
      <c r="E1353">
        <v>1285.947588</v>
      </c>
      <c r="F1353">
        <v>463.6</v>
      </c>
      <c r="G1353">
        <v>43.310988284694602</v>
      </c>
      <c r="H1353">
        <v>-1.8419315050678</v>
      </c>
      <c r="I1353">
        <v>-15.790571285555499</v>
      </c>
      <c r="J1353">
        <v>2.2400509068673</v>
      </c>
      <c r="K1353">
        <v>516.37786508741203</v>
      </c>
      <c r="L1353">
        <v>506.54132546143097</v>
      </c>
      <c r="M1353">
        <v>32.749607064854303</v>
      </c>
      <c r="N1353">
        <v>0.244671031812873</v>
      </c>
      <c r="O1353">
        <v>45.168248490077602</v>
      </c>
      <c r="P1353">
        <v>76.676829268292707</v>
      </c>
      <c r="Q1353">
        <v>0.12917837486065001</v>
      </c>
    </row>
    <row r="1354" spans="1:17" hidden="1" x14ac:dyDescent="0.3">
      <c r="A1354" t="s">
        <v>2873</v>
      </c>
      <c r="B1354" t="s">
        <v>2874</v>
      </c>
      <c r="C1354" t="s">
        <v>3119</v>
      </c>
      <c r="D1354" t="s">
        <v>69</v>
      </c>
      <c r="E1354">
        <v>1284.135</v>
      </c>
      <c r="F1354">
        <v>43.53</v>
      </c>
      <c r="G1354">
        <v>-37.410487202123001</v>
      </c>
      <c r="H1354">
        <v>-8.4151705081189991</v>
      </c>
      <c r="I1354">
        <v>-15.059879451964299</v>
      </c>
      <c r="J1354">
        <v>-9.5450732078810593E-2</v>
      </c>
      <c r="K1354">
        <v>43.881137565408999</v>
      </c>
      <c r="L1354">
        <v>46.700889239003303</v>
      </c>
      <c r="M1354">
        <v>63.928300984670898</v>
      </c>
      <c r="N1354">
        <v>0.94073150677532802</v>
      </c>
      <c r="O1354">
        <v>32.069836894095999</v>
      </c>
      <c r="P1354">
        <v>17.648648648648599</v>
      </c>
      <c r="Q1354">
        <v>2.6270434548708001E-2</v>
      </c>
    </row>
    <row r="1355" spans="1:17" hidden="1" x14ac:dyDescent="0.3">
      <c r="A1355" t="s">
        <v>2875</v>
      </c>
      <c r="B1355" t="s">
        <v>2876</v>
      </c>
      <c r="C1355" t="s">
        <v>3119</v>
      </c>
      <c r="D1355" t="s">
        <v>72</v>
      </c>
      <c r="E1355">
        <v>1277.636</v>
      </c>
      <c r="F1355">
        <v>840.55</v>
      </c>
      <c r="G1355">
        <v>70.627447016665599</v>
      </c>
      <c r="H1355">
        <v>6.4734088040421902</v>
      </c>
      <c r="I1355">
        <v>29.155281237641301</v>
      </c>
      <c r="J1355">
        <v>4.6843544686058598</v>
      </c>
      <c r="K1355">
        <v>866.842671690923</v>
      </c>
      <c r="L1355">
        <v>739.74824331149205</v>
      </c>
      <c r="M1355">
        <v>41.3805541846355</v>
      </c>
      <c r="N1355">
        <v>0.63595116304942001</v>
      </c>
      <c r="O1355">
        <v>28.279102968294499</v>
      </c>
      <c r="P1355">
        <v>108.2889356957</v>
      </c>
      <c r="Q1355">
        <v>0.17367905918412299</v>
      </c>
    </row>
    <row r="1356" spans="1:17" hidden="1" x14ac:dyDescent="0.3">
      <c r="A1356" t="s">
        <v>2877</v>
      </c>
      <c r="B1356" t="s">
        <v>2878</v>
      </c>
      <c r="C1356" t="s">
        <v>3119</v>
      </c>
      <c r="D1356" t="s">
        <v>267</v>
      </c>
      <c r="E1356">
        <v>1269.2778000000001</v>
      </c>
      <c r="F1356">
        <v>1268.75</v>
      </c>
      <c r="G1356">
        <v>110.725575221022</v>
      </c>
      <c r="H1356">
        <v>9.2633691321208307</v>
      </c>
      <c r="I1356">
        <v>-13.3731516179579</v>
      </c>
      <c r="J1356">
        <v>-0.16508772039931499</v>
      </c>
      <c r="K1356">
        <v>1288.15441896429</v>
      </c>
      <c r="L1356">
        <v>1200.8868452112699</v>
      </c>
      <c r="M1356">
        <v>47.440868820365402</v>
      </c>
      <c r="N1356">
        <v>1.7208458507365501</v>
      </c>
      <c r="O1356">
        <v>36.902463054187201</v>
      </c>
      <c r="P1356">
        <v>124.358974358974</v>
      </c>
      <c r="Q1356">
        <v>0.1636344706832</v>
      </c>
    </row>
    <row r="1357" spans="1:17" hidden="1" x14ac:dyDescent="0.3">
      <c r="A1357" t="s">
        <v>2879</v>
      </c>
      <c r="B1357" t="s">
        <v>2880</v>
      </c>
      <c r="C1357" t="s">
        <v>3119</v>
      </c>
      <c r="D1357" t="s">
        <v>206</v>
      </c>
      <c r="E1357">
        <v>1268.9958588750001</v>
      </c>
      <c r="F1357">
        <v>450.05</v>
      </c>
      <c r="G1357">
        <v>32.616611035590701</v>
      </c>
      <c r="H1357">
        <v>-1.6305353012767401</v>
      </c>
      <c r="I1357">
        <v>11.946568005234299</v>
      </c>
      <c r="J1357">
        <v>6.9787928397187997</v>
      </c>
      <c r="K1357">
        <v>480.43007926050598</v>
      </c>
      <c r="L1357">
        <v>426.93280808862301</v>
      </c>
      <c r="M1357">
        <v>38.279908099098897</v>
      </c>
      <c r="N1357">
        <v>0.43689480298241601</v>
      </c>
      <c r="O1357">
        <v>38.1290967670258</v>
      </c>
      <c r="P1357">
        <v>64.612289685442505</v>
      </c>
      <c r="Q1357">
        <v>0.12148917302311101</v>
      </c>
    </row>
    <row r="1358" spans="1:17" hidden="1" x14ac:dyDescent="0.3">
      <c r="A1358" t="s">
        <v>2881</v>
      </c>
      <c r="B1358" t="s">
        <v>2882</v>
      </c>
      <c r="C1358" t="s">
        <v>3119</v>
      </c>
      <c r="D1358" t="s">
        <v>487</v>
      </c>
      <c r="E1358">
        <v>1267.2215796600001</v>
      </c>
      <c r="F1358">
        <v>382.85</v>
      </c>
      <c r="G1358">
        <v>65.769667156369195</v>
      </c>
      <c r="H1358">
        <v>-0.46927394367198499</v>
      </c>
      <c r="I1358">
        <v>41.871495267323702</v>
      </c>
      <c r="J1358">
        <v>2.3150489689229001</v>
      </c>
      <c r="K1358">
        <v>391.398467033391</v>
      </c>
      <c r="L1358">
        <v>324.883728185314</v>
      </c>
      <c r="M1358">
        <v>33.337189338679899</v>
      </c>
      <c r="N1358">
        <v>0.75065571179889501</v>
      </c>
      <c r="O1358">
        <v>18.806321013451701</v>
      </c>
      <c r="P1358">
        <v>100.55002619172301</v>
      </c>
      <c r="Q1358">
        <v>6.8503632343174997E-2</v>
      </c>
    </row>
    <row r="1359" spans="1:17" hidden="1" x14ac:dyDescent="0.3">
      <c r="A1359" t="s">
        <v>2883</v>
      </c>
      <c r="B1359" t="s">
        <v>2884</v>
      </c>
      <c r="C1359" t="s">
        <v>3119</v>
      </c>
      <c r="D1359" t="s">
        <v>247</v>
      </c>
      <c r="E1359">
        <v>1267.0073649999999</v>
      </c>
      <c r="F1359">
        <v>77.69</v>
      </c>
      <c r="G1359">
        <v>-20.365892534438299</v>
      </c>
      <c r="H1359">
        <v>0.12833900649576699</v>
      </c>
      <c r="I1359">
        <v>-15.289145239060201</v>
      </c>
      <c r="J1359">
        <v>1.27042615371014</v>
      </c>
      <c r="K1359">
        <v>81.190061806821902</v>
      </c>
      <c r="L1359">
        <v>83.665610939664703</v>
      </c>
      <c r="M1359">
        <v>39.480725996056002</v>
      </c>
      <c r="N1359">
        <v>0.59503451674354102</v>
      </c>
      <c r="O1359">
        <v>35.0881709357703</v>
      </c>
      <c r="P1359">
        <v>12.5942028985507</v>
      </c>
      <c r="Q1359">
        <v>6.2056501507490001E-3</v>
      </c>
    </row>
    <row r="1360" spans="1:17" hidden="1" x14ac:dyDescent="0.3">
      <c r="A1360" t="s">
        <v>2885</v>
      </c>
      <c r="B1360" t="s">
        <v>2886</v>
      </c>
      <c r="C1360" t="s">
        <v>3119</v>
      </c>
      <c r="D1360" t="s">
        <v>2887</v>
      </c>
      <c r="E1360">
        <v>1264.2042253</v>
      </c>
      <c r="F1360">
        <v>565</v>
      </c>
      <c r="G1360">
        <v>153.150565306696</v>
      </c>
      <c r="H1360">
        <v>0.95127313995694096</v>
      </c>
      <c r="I1360">
        <v>87.7521459210366</v>
      </c>
      <c r="J1360">
        <v>3.59866093193193</v>
      </c>
      <c r="K1360">
        <v>601.93442316600294</v>
      </c>
      <c r="L1360">
        <v>472.40145249697503</v>
      </c>
      <c r="M1360">
        <v>38.4051496555456</v>
      </c>
      <c r="N1360">
        <v>0.44383273824958902</v>
      </c>
      <c r="O1360">
        <v>33.433628318583999</v>
      </c>
      <c r="P1360">
        <v>171.50408457472301</v>
      </c>
    </row>
    <row r="1361" spans="1:17" hidden="1" x14ac:dyDescent="0.3">
      <c r="A1361" t="s">
        <v>2888</v>
      </c>
      <c r="B1361" t="s">
        <v>2889</v>
      </c>
      <c r="C1361" t="s">
        <v>3119</v>
      </c>
      <c r="D1361" t="s">
        <v>1472</v>
      </c>
      <c r="E1361">
        <v>1255.4289000000001</v>
      </c>
      <c r="F1361">
        <v>132.22</v>
      </c>
      <c r="G1361">
        <v>163.42489115010301</v>
      </c>
      <c r="H1361">
        <v>19.855068765195298</v>
      </c>
      <c r="I1361">
        <v>34.879268763768401</v>
      </c>
      <c r="J1361">
        <v>4.60562027222461</v>
      </c>
      <c r="K1361">
        <v>122.80347142858901</v>
      </c>
      <c r="L1361">
        <v>102.232823544883</v>
      </c>
      <c r="M1361">
        <v>52.925213732850999</v>
      </c>
      <c r="N1361">
        <v>1.1300456607348699</v>
      </c>
      <c r="O1361">
        <v>14.006958100136099</v>
      </c>
      <c r="P1361">
        <v>186.19047619047601</v>
      </c>
      <c r="Q1361">
        <v>0.137394249201478</v>
      </c>
    </row>
    <row r="1362" spans="1:17" hidden="1" x14ac:dyDescent="0.3">
      <c r="A1362" t="s">
        <v>2890</v>
      </c>
      <c r="B1362" t="s">
        <v>2891</v>
      </c>
      <c r="C1362" t="s">
        <v>3119</v>
      </c>
      <c r="D1362" t="s">
        <v>490</v>
      </c>
      <c r="E1362">
        <v>1253.2439999999999</v>
      </c>
      <c r="F1362">
        <v>543</v>
      </c>
      <c r="G1362">
        <v>-13.6749009938487</v>
      </c>
      <c r="H1362">
        <v>5.6832032335033196</v>
      </c>
      <c r="I1362">
        <v>33.3566081155261</v>
      </c>
      <c r="J1362">
        <v>0.77679144339578199</v>
      </c>
      <c r="K1362">
        <v>546.91327253478096</v>
      </c>
      <c r="L1362">
        <v>507.491024875204</v>
      </c>
      <c r="M1362">
        <v>45.100265699382803</v>
      </c>
      <c r="N1362">
        <v>0.178237746993121</v>
      </c>
      <c r="O1362">
        <v>35.1565377532228</v>
      </c>
      <c r="P1362">
        <v>53.389830508474503</v>
      </c>
      <c r="Q1362">
        <v>6.1978784179480004E-3</v>
      </c>
    </row>
    <row r="1363" spans="1:17" hidden="1" x14ac:dyDescent="0.3">
      <c r="A1363" t="s">
        <v>2892</v>
      </c>
      <c r="B1363" t="s">
        <v>2893</v>
      </c>
      <c r="C1363" t="s">
        <v>3119</v>
      </c>
      <c r="D1363" t="s">
        <v>2894</v>
      </c>
      <c r="E1363">
        <v>1248.7819158</v>
      </c>
      <c r="F1363">
        <v>550</v>
      </c>
      <c r="G1363">
        <v>294.57541035885203</v>
      </c>
      <c r="H1363">
        <v>14.478913605226699</v>
      </c>
      <c r="I1363">
        <v>-4.7137581651109803</v>
      </c>
      <c r="J1363">
        <v>-6.7191435159538102</v>
      </c>
      <c r="K1363">
        <v>569.38843429396104</v>
      </c>
      <c r="L1363">
        <v>494.66087360052501</v>
      </c>
      <c r="M1363">
        <v>32.680711143422599</v>
      </c>
      <c r="N1363">
        <v>0.64510531979605701</v>
      </c>
      <c r="O1363">
        <v>45.090909090909001</v>
      </c>
      <c r="P1363">
        <v>312.60315078769599</v>
      </c>
    </row>
    <row r="1364" spans="1:17" hidden="1" x14ac:dyDescent="0.3">
      <c r="A1364" t="s">
        <v>2895</v>
      </c>
      <c r="B1364" t="s">
        <v>2896</v>
      </c>
      <c r="C1364" t="s">
        <v>3119</v>
      </c>
      <c r="D1364" t="s">
        <v>2238</v>
      </c>
      <c r="E1364">
        <v>1247.1539330000001</v>
      </c>
      <c r="F1364">
        <v>788.35</v>
      </c>
      <c r="G1364">
        <v>-51.5620405754958</v>
      </c>
      <c r="H1364">
        <v>-12.436070037762301</v>
      </c>
      <c r="I1364">
        <v>-35.9681810968099</v>
      </c>
      <c r="J1364">
        <v>-8.6492105550498799</v>
      </c>
      <c r="K1364">
        <v>1016.28214332293</v>
      </c>
      <c r="L1364">
        <v>1093.8438287443901</v>
      </c>
      <c r="M1364">
        <v>15.4768344096</v>
      </c>
      <c r="N1364">
        <v>1.78293344667912</v>
      </c>
      <c r="O1364">
        <v>84.048963024037505</v>
      </c>
      <c r="P1364">
        <v>1.19376163275786</v>
      </c>
      <c r="Q1364">
        <v>7.4521277797478996E-2</v>
      </c>
    </row>
    <row r="1365" spans="1:17" hidden="1" x14ac:dyDescent="0.3">
      <c r="A1365" t="s">
        <v>2897</v>
      </c>
      <c r="B1365" t="s">
        <v>2898</v>
      </c>
      <c r="C1365" t="s">
        <v>3119</v>
      </c>
      <c r="D1365" t="s">
        <v>232</v>
      </c>
      <c r="E1365">
        <v>1239.6307999399901</v>
      </c>
      <c r="F1365">
        <v>324.35000000000002</v>
      </c>
      <c r="G1365">
        <v>-53.878989702522396</v>
      </c>
      <c r="H1365">
        <v>-3.4973332374175801</v>
      </c>
      <c r="I1365">
        <v>-35.142990052498298</v>
      </c>
      <c r="J1365">
        <v>3.66588743594005</v>
      </c>
      <c r="K1365">
        <v>357.03388628783301</v>
      </c>
      <c r="L1365">
        <v>419.45980825216901</v>
      </c>
      <c r="M1365">
        <v>35.760265195043303</v>
      </c>
      <c r="N1365">
        <v>0.53789647885612102</v>
      </c>
      <c r="O1365">
        <v>95.899491290272806</v>
      </c>
      <c r="P1365">
        <v>1.9808206256877801</v>
      </c>
    </row>
    <row r="1366" spans="1:17" hidden="1" x14ac:dyDescent="0.3">
      <c r="A1366" t="s">
        <v>2899</v>
      </c>
      <c r="B1366" t="s">
        <v>2900</v>
      </c>
      <c r="C1366" t="s">
        <v>3119</v>
      </c>
      <c r="D1366" t="s">
        <v>51</v>
      </c>
      <c r="E1366">
        <v>1236.23481216</v>
      </c>
      <c r="F1366">
        <v>617.20000000000005</v>
      </c>
      <c r="G1366">
        <v>-23.8011856037858</v>
      </c>
      <c r="H1366">
        <v>-1.64908702646554</v>
      </c>
      <c r="I1366">
        <v>4.9037911448402598</v>
      </c>
      <c r="J1366">
        <v>-0.48231530351583102</v>
      </c>
      <c r="K1366">
        <v>667.315268366194</v>
      </c>
      <c r="L1366">
        <v>640.346821796992</v>
      </c>
      <c r="M1366">
        <v>28.289820969281902</v>
      </c>
      <c r="N1366">
        <v>0.62674220487825605</v>
      </c>
      <c r="O1366">
        <v>31.5375891121192</v>
      </c>
      <c r="P1366">
        <v>15.407629020194401</v>
      </c>
      <c r="Q1366">
        <v>6.4545367276499996E-2</v>
      </c>
    </row>
    <row r="1367" spans="1:17" hidden="1" x14ac:dyDescent="0.3">
      <c r="A1367" t="s">
        <v>2901</v>
      </c>
      <c r="B1367" t="s">
        <v>2902</v>
      </c>
      <c r="C1367" t="s">
        <v>3119</v>
      </c>
      <c r="D1367" t="s">
        <v>134</v>
      </c>
      <c r="E1367">
        <v>1227.804589179</v>
      </c>
      <c r="F1367">
        <v>47.81</v>
      </c>
      <c r="G1367">
        <v>75.279346185328805</v>
      </c>
      <c r="H1367">
        <v>2.7151519554179799</v>
      </c>
      <c r="I1367">
        <v>42.118677086348299</v>
      </c>
      <c r="J1367">
        <v>2.64401136040822</v>
      </c>
      <c r="K1367">
        <v>49.864696782683701</v>
      </c>
      <c r="L1367">
        <v>42.406564432980502</v>
      </c>
      <c r="M1367">
        <v>41.834642047993697</v>
      </c>
      <c r="N1367">
        <v>0.55692395812781104</v>
      </c>
      <c r="O1367">
        <v>44.112110437147003</v>
      </c>
      <c r="P1367">
        <v>94.349593495934897</v>
      </c>
      <c r="Q1367">
        <v>7.8180605655889995E-2</v>
      </c>
    </row>
    <row r="1368" spans="1:17" hidden="1" x14ac:dyDescent="0.3">
      <c r="A1368" t="s">
        <v>2903</v>
      </c>
      <c r="B1368" t="s">
        <v>2904</v>
      </c>
      <c r="C1368" t="s">
        <v>3119</v>
      </c>
      <c r="D1368" t="s">
        <v>69</v>
      </c>
      <c r="E1368">
        <v>1223.1631504500001</v>
      </c>
      <c r="F1368">
        <v>82.75</v>
      </c>
      <c r="G1368">
        <v>-18.457473297601599</v>
      </c>
      <c r="H1368">
        <v>-1.0803457744415199</v>
      </c>
      <c r="I1368">
        <v>-26.234724770869501</v>
      </c>
      <c r="J1368">
        <v>3.0798940686941201</v>
      </c>
      <c r="K1368">
        <v>91.808241520379696</v>
      </c>
      <c r="L1368">
        <v>98.106556821421805</v>
      </c>
      <c r="M1368">
        <v>33.397073873516298</v>
      </c>
      <c r="N1368">
        <v>0.69037295367849805</v>
      </c>
      <c r="O1368">
        <v>49.728096676737103</v>
      </c>
      <c r="P1368">
        <v>1.9214188939524499</v>
      </c>
      <c r="Q1368">
        <v>-1.3271487968447E-2</v>
      </c>
    </row>
    <row r="1369" spans="1:17" hidden="1" x14ac:dyDescent="0.3">
      <c r="A1369" t="s">
        <v>2905</v>
      </c>
      <c r="B1369" t="s">
        <v>2906</v>
      </c>
      <c r="C1369" t="s">
        <v>3119</v>
      </c>
      <c r="D1369" t="s">
        <v>232</v>
      </c>
      <c r="E1369">
        <v>1222.9294625</v>
      </c>
      <c r="F1369">
        <v>775</v>
      </c>
      <c r="G1369">
        <v>16.339960605523299</v>
      </c>
      <c r="H1369">
        <v>0.86391694794137996</v>
      </c>
      <c r="I1369">
        <v>39.782039473418898</v>
      </c>
      <c r="J1369">
        <v>-2.18706397829096</v>
      </c>
      <c r="K1369">
        <v>800.8048930164</v>
      </c>
      <c r="L1369">
        <v>701.47240991561898</v>
      </c>
      <c r="M1369">
        <v>29.730880297695901</v>
      </c>
      <c r="N1369">
        <v>2.0984219098269299</v>
      </c>
      <c r="O1369">
        <v>26.903225806451601</v>
      </c>
      <c r="P1369">
        <v>78.550858196060304</v>
      </c>
      <c r="Q1369">
        <v>0.21002723759561101</v>
      </c>
    </row>
    <row r="1370" spans="1:17" hidden="1" x14ac:dyDescent="0.3">
      <c r="A1370" t="s">
        <v>2907</v>
      </c>
      <c r="B1370" t="s">
        <v>2908</v>
      </c>
      <c r="C1370" t="s">
        <v>3119</v>
      </c>
      <c r="D1370" t="s">
        <v>943</v>
      </c>
      <c r="E1370">
        <v>1221.4680028749999</v>
      </c>
      <c r="F1370">
        <v>865.45</v>
      </c>
      <c r="G1370">
        <v>-10.163342098938401</v>
      </c>
      <c r="H1370">
        <v>6.3974983256785896</v>
      </c>
      <c r="I1370">
        <v>8.4468847619621492</v>
      </c>
      <c r="J1370">
        <v>-3.5041820079316501</v>
      </c>
      <c r="K1370">
        <v>862.63745623017098</v>
      </c>
      <c r="L1370">
        <v>782.82119028848501</v>
      </c>
      <c r="M1370">
        <v>36.079475273749601</v>
      </c>
      <c r="N1370">
        <v>0.98035729751831902</v>
      </c>
      <c r="O1370">
        <v>17.464902651799601</v>
      </c>
      <c r="P1370">
        <v>43.977707536183601</v>
      </c>
      <c r="Q1370">
        <v>7.6628800383946996E-2</v>
      </c>
    </row>
    <row r="1371" spans="1:17" hidden="1" x14ac:dyDescent="0.3">
      <c r="A1371" t="s">
        <v>2909</v>
      </c>
      <c r="B1371" t="s">
        <v>2910</v>
      </c>
      <c r="C1371" t="s">
        <v>3119</v>
      </c>
      <c r="D1371" t="s">
        <v>48</v>
      </c>
      <c r="E1371">
        <v>1220.6507790749999</v>
      </c>
      <c r="F1371">
        <v>126.75</v>
      </c>
      <c r="G1371">
        <v>-2.6540452305145301</v>
      </c>
      <c r="H1371">
        <v>-12.954042632585001</v>
      </c>
      <c r="I1371">
        <v>-5.7670701591550504</v>
      </c>
      <c r="J1371">
        <v>-1.7558364225654099</v>
      </c>
      <c r="K1371">
        <v>160.29526765103</v>
      </c>
      <c r="L1371">
        <v>152.90339459884899</v>
      </c>
      <c r="M1371">
        <v>19.025405595414099</v>
      </c>
      <c r="N1371">
        <v>2.0226259230169101</v>
      </c>
      <c r="O1371">
        <v>79.802761341222805</v>
      </c>
      <c r="P1371">
        <v>30.602782071097302</v>
      </c>
      <c r="Q1371">
        <v>0.127965563504158</v>
      </c>
    </row>
    <row r="1372" spans="1:17" hidden="1" x14ac:dyDescent="0.3">
      <c r="A1372" t="s">
        <v>2911</v>
      </c>
      <c r="B1372" t="s">
        <v>2912</v>
      </c>
      <c r="C1372" t="s">
        <v>3119</v>
      </c>
      <c r="D1372" t="s">
        <v>367</v>
      </c>
      <c r="E1372">
        <v>1220.4000000000001</v>
      </c>
      <c r="F1372">
        <v>40.68</v>
      </c>
      <c r="G1372">
        <v>-19.495196050146099</v>
      </c>
      <c r="H1372">
        <v>4.65897958342725</v>
      </c>
      <c r="I1372">
        <v>13.421230165835899</v>
      </c>
      <c r="J1372">
        <v>1.7224752455296299</v>
      </c>
      <c r="K1372">
        <v>42.927268715936201</v>
      </c>
      <c r="M1372">
        <v>42.408838462287797</v>
      </c>
      <c r="N1372">
        <v>1.3850820481991399</v>
      </c>
      <c r="O1372">
        <v>39.036381514257599</v>
      </c>
      <c r="P1372">
        <v>35.6</v>
      </c>
    </row>
    <row r="1373" spans="1:17" hidden="1" x14ac:dyDescent="0.3">
      <c r="A1373" t="s">
        <v>2913</v>
      </c>
      <c r="B1373" t="s">
        <v>2914</v>
      </c>
      <c r="C1373" t="s">
        <v>3119</v>
      </c>
      <c r="D1373" t="s">
        <v>166</v>
      </c>
      <c r="E1373">
        <v>1219.4742982499999</v>
      </c>
      <c r="F1373">
        <v>994.5</v>
      </c>
      <c r="G1373">
        <v>-32.005770011060399</v>
      </c>
      <c r="H1373">
        <v>-10.935821132052499</v>
      </c>
      <c r="I1373">
        <v>-7.2679002431811899</v>
      </c>
      <c r="J1373">
        <v>-2.3691651640992801</v>
      </c>
      <c r="K1373">
        <v>1128.6826670221999</v>
      </c>
      <c r="L1373">
        <v>1164.37117459308</v>
      </c>
      <c r="M1373">
        <v>30.974881868983999</v>
      </c>
      <c r="N1373">
        <v>0.58789971607414904</v>
      </c>
      <c r="O1373">
        <v>58.3710407239818</v>
      </c>
      <c r="P1373">
        <v>10.5184197366227</v>
      </c>
      <c r="Q1373">
        <v>-5.4971249159642001E-2</v>
      </c>
    </row>
    <row r="1374" spans="1:17" hidden="1" x14ac:dyDescent="0.3">
      <c r="A1374" t="s">
        <v>2915</v>
      </c>
      <c r="B1374" t="s">
        <v>2916</v>
      </c>
      <c r="C1374" t="s">
        <v>3119</v>
      </c>
      <c r="D1374" t="s">
        <v>111</v>
      </c>
      <c r="E1374">
        <v>1218.016905508</v>
      </c>
      <c r="F1374">
        <v>21.58</v>
      </c>
      <c r="G1374">
        <v>-24.1879046998916</v>
      </c>
      <c r="H1374">
        <v>-6.4413039374143102</v>
      </c>
      <c r="I1374">
        <v>-24.3052827414852</v>
      </c>
      <c r="J1374">
        <v>0.60204264479377601</v>
      </c>
      <c r="K1374">
        <v>24.6562594729421</v>
      </c>
      <c r="L1374">
        <v>26.821798642200999</v>
      </c>
      <c r="M1374">
        <v>33.666252557769099</v>
      </c>
      <c r="N1374">
        <v>1.05206335638798</v>
      </c>
      <c r="O1374">
        <v>82.576459684893393</v>
      </c>
      <c r="P1374">
        <v>10.1020408163265</v>
      </c>
      <c r="Q1374">
        <v>0.186331935937598</v>
      </c>
    </row>
    <row r="1375" spans="1:17" hidden="1" x14ac:dyDescent="0.3">
      <c r="A1375" t="s">
        <v>2917</v>
      </c>
      <c r="B1375" t="s">
        <v>2918</v>
      </c>
      <c r="C1375" t="s">
        <v>3119</v>
      </c>
      <c r="D1375" t="s">
        <v>114</v>
      </c>
      <c r="E1375">
        <v>1217.9930355899901</v>
      </c>
      <c r="F1375">
        <v>10.17</v>
      </c>
      <c r="G1375">
        <v>-22.5858799637281</v>
      </c>
      <c r="H1375">
        <v>-9.2908560334420702</v>
      </c>
      <c r="I1375">
        <v>-25.412748804833701</v>
      </c>
      <c r="J1375">
        <v>0.29182539101944099</v>
      </c>
      <c r="K1375">
        <v>11.700762489858301</v>
      </c>
      <c r="L1375">
        <v>12.7793231735532</v>
      </c>
      <c r="M1375">
        <v>26.516534404145901</v>
      </c>
      <c r="N1375">
        <v>0.35411297590440399</v>
      </c>
      <c r="O1375">
        <v>80.924287118977304</v>
      </c>
      <c r="P1375">
        <v>5.9374999999999902</v>
      </c>
      <c r="Q1375">
        <v>2.530767212585E-2</v>
      </c>
    </row>
    <row r="1376" spans="1:17" hidden="1" x14ac:dyDescent="0.3">
      <c r="A1376" t="s">
        <v>2919</v>
      </c>
      <c r="B1376" t="s">
        <v>2920</v>
      </c>
      <c r="C1376" t="s">
        <v>3119</v>
      </c>
      <c r="D1376" t="s">
        <v>51</v>
      </c>
      <c r="E1376">
        <v>1213.5864581000001</v>
      </c>
      <c r="F1376">
        <v>384.25</v>
      </c>
      <c r="G1376">
        <v>-15.7245524002171</v>
      </c>
      <c r="H1376">
        <v>8.1318331342038999</v>
      </c>
      <c r="I1376">
        <v>20.6690021843905</v>
      </c>
      <c r="J1376">
        <v>9.6536783011717109</v>
      </c>
      <c r="K1376">
        <v>377.00311298819997</v>
      </c>
      <c r="L1376">
        <v>362.80424491726001</v>
      </c>
      <c r="M1376">
        <v>52.409650545770901</v>
      </c>
      <c r="N1376">
        <v>0.93576867688919496</v>
      </c>
      <c r="O1376">
        <v>11.5159401431359</v>
      </c>
      <c r="P1376">
        <v>45.9361944549943</v>
      </c>
      <c r="Q1376">
        <v>-3.997267934098E-3</v>
      </c>
    </row>
    <row r="1377" spans="1:17" hidden="1" x14ac:dyDescent="0.3">
      <c r="A1377" t="s">
        <v>2921</v>
      </c>
      <c r="B1377" t="s">
        <v>2922</v>
      </c>
      <c r="C1377" t="s">
        <v>3119</v>
      </c>
      <c r="D1377" t="s">
        <v>114</v>
      </c>
      <c r="E1377">
        <v>1207.12677022</v>
      </c>
      <c r="F1377">
        <v>947.3</v>
      </c>
      <c r="G1377">
        <v>450.068211595143</v>
      </c>
      <c r="H1377">
        <v>5.5153041158667699</v>
      </c>
      <c r="I1377">
        <v>12.4471682389068</v>
      </c>
      <c r="J1377">
        <v>-8.9711381398055501</v>
      </c>
      <c r="K1377">
        <v>977.497313085006</v>
      </c>
      <c r="L1377">
        <v>773.78338203775797</v>
      </c>
      <c r="M1377">
        <v>37.562565184272103</v>
      </c>
      <c r="N1377">
        <v>3.2651450897364702</v>
      </c>
      <c r="O1377">
        <v>39.026707484429402</v>
      </c>
      <c r="P1377">
        <v>468.09595202398799</v>
      </c>
      <c r="Q1377">
        <v>0.17827495124069001</v>
      </c>
    </row>
    <row r="1378" spans="1:17" hidden="1" x14ac:dyDescent="0.3">
      <c r="A1378" t="s">
        <v>2923</v>
      </c>
      <c r="B1378" t="s">
        <v>2924</v>
      </c>
      <c r="C1378" t="s">
        <v>3119</v>
      </c>
      <c r="D1378" t="s">
        <v>487</v>
      </c>
      <c r="E1378">
        <v>1205.0797855999999</v>
      </c>
      <c r="F1378">
        <v>7140</v>
      </c>
      <c r="G1378">
        <v>58.431944464575402</v>
      </c>
      <c r="H1378">
        <v>1.8527884869595399</v>
      </c>
      <c r="I1378">
        <v>29.814425889630702</v>
      </c>
      <c r="J1378">
        <v>2.7767914433957799</v>
      </c>
      <c r="K1378">
        <v>7090.06010245383</v>
      </c>
      <c r="L1378">
        <v>6009.1192725552301</v>
      </c>
      <c r="M1378">
        <v>45.186010653029903</v>
      </c>
      <c r="N1378">
        <v>0.38942720619367299</v>
      </c>
      <c r="O1378">
        <v>16.2464985994397</v>
      </c>
      <c r="P1378">
        <v>84.446080520788897</v>
      </c>
      <c r="Q1378">
        <v>0.205372989163258</v>
      </c>
    </row>
    <row r="1379" spans="1:17" hidden="1" x14ac:dyDescent="0.3">
      <c r="A1379" t="s">
        <v>2925</v>
      </c>
      <c r="B1379" t="s">
        <v>2926</v>
      </c>
      <c r="C1379" t="s">
        <v>3119</v>
      </c>
      <c r="D1379" t="s">
        <v>995</v>
      </c>
      <c r="E1379">
        <v>1203.1199999999999</v>
      </c>
      <c r="F1379">
        <v>197.77</v>
      </c>
      <c r="G1379">
        <v>-14.1044442381213</v>
      </c>
      <c r="H1379">
        <v>-7.0041002023724097</v>
      </c>
      <c r="I1379">
        <v>31.954699310986001</v>
      </c>
      <c r="J1379">
        <v>4.4118176069054597E-2</v>
      </c>
      <c r="K1379">
        <v>223.84657462225101</v>
      </c>
      <c r="L1379">
        <v>210.13842527302799</v>
      </c>
      <c r="M1379">
        <v>33.405953706858298</v>
      </c>
      <c r="N1379">
        <v>0.241492121373272</v>
      </c>
      <c r="O1379">
        <v>46.129342165141303</v>
      </c>
      <c r="P1379">
        <v>75.017699115044195</v>
      </c>
      <c r="Q1379">
        <v>-8.6128922229902996E-2</v>
      </c>
    </row>
    <row r="1380" spans="1:17" hidden="1" x14ac:dyDescent="0.3">
      <c r="A1380" t="s">
        <v>2927</v>
      </c>
      <c r="B1380" t="s">
        <v>2928</v>
      </c>
      <c r="C1380" t="s">
        <v>3119</v>
      </c>
      <c r="D1380" t="s">
        <v>1665</v>
      </c>
      <c r="E1380">
        <v>1202.6296084799999</v>
      </c>
      <c r="F1380">
        <v>1588.8</v>
      </c>
      <c r="G1380">
        <v>36.524788754034901</v>
      </c>
      <c r="H1380">
        <v>-1.2768047809226399</v>
      </c>
      <c r="I1380">
        <v>25.301821411704601</v>
      </c>
      <c r="J1380">
        <v>-1.1469912823199</v>
      </c>
      <c r="K1380">
        <v>1665.00251613877</v>
      </c>
      <c r="L1380">
        <v>1498.7230544654001</v>
      </c>
      <c r="M1380">
        <v>37.860833525291902</v>
      </c>
      <c r="N1380">
        <v>0.22375335979302999</v>
      </c>
      <c r="O1380">
        <v>29.550604229607199</v>
      </c>
      <c r="P1380">
        <v>60.0644771307676</v>
      </c>
      <c r="Q1380">
        <v>7.2870387296816996E-2</v>
      </c>
    </row>
    <row r="1381" spans="1:17" hidden="1" x14ac:dyDescent="0.3">
      <c r="A1381" t="s">
        <v>2929</v>
      </c>
      <c r="B1381" t="s">
        <v>2930</v>
      </c>
      <c r="C1381" t="s">
        <v>3119</v>
      </c>
      <c r="D1381" t="s">
        <v>91</v>
      </c>
      <c r="E1381">
        <v>1200.7357876946101</v>
      </c>
      <c r="F1381">
        <v>102.25</v>
      </c>
      <c r="G1381">
        <v>-11.6782161424147</v>
      </c>
      <c r="H1381">
        <v>-20.685849704444198</v>
      </c>
      <c r="I1381">
        <v>4.1582742680343898</v>
      </c>
      <c r="J1381">
        <v>1.0506346917432701</v>
      </c>
      <c r="K1381">
        <v>120.206418850303</v>
      </c>
      <c r="L1381">
        <v>110.52144143175499</v>
      </c>
      <c r="M1381">
        <v>26.069233198734</v>
      </c>
      <c r="N1381">
        <v>0.37652498766852599</v>
      </c>
      <c r="O1381">
        <v>48.166259168704102</v>
      </c>
      <c r="P1381">
        <v>22.601918465227801</v>
      </c>
      <c r="Q1381">
        <v>6.7679264129336003E-2</v>
      </c>
    </row>
    <row r="1382" spans="1:17" hidden="1" x14ac:dyDescent="0.3">
      <c r="A1382" t="s">
        <v>2931</v>
      </c>
      <c r="B1382" t="s">
        <v>2932</v>
      </c>
      <c r="C1382" t="s">
        <v>3119</v>
      </c>
      <c r="D1382" t="s">
        <v>276</v>
      </c>
      <c r="E1382">
        <v>1197.2602380000001</v>
      </c>
      <c r="F1382">
        <v>57.1</v>
      </c>
      <c r="G1382">
        <v>138.71997315580799</v>
      </c>
      <c r="H1382">
        <v>2.33577181668459</v>
      </c>
      <c r="I1382">
        <v>120.806167498988</v>
      </c>
      <c r="J1382">
        <v>5.2232524234320703</v>
      </c>
      <c r="K1382">
        <v>55.526007910506898</v>
      </c>
      <c r="L1382">
        <v>39.961395167000099</v>
      </c>
      <c r="M1382">
        <v>43.9602797756041</v>
      </c>
      <c r="N1382">
        <v>0.35489752553293502</v>
      </c>
      <c r="O1382">
        <v>25.744308231173299</v>
      </c>
      <c r="P1382">
        <v>279.780512138343</v>
      </c>
    </row>
    <row r="1383" spans="1:17" hidden="1" x14ac:dyDescent="0.3">
      <c r="A1383" t="s">
        <v>2933</v>
      </c>
      <c r="B1383" t="s">
        <v>2934</v>
      </c>
      <c r="C1383" t="s">
        <v>3119</v>
      </c>
      <c r="D1383" t="s">
        <v>82</v>
      </c>
      <c r="E1383">
        <v>1195.104</v>
      </c>
      <c r="F1383">
        <v>101.28</v>
      </c>
      <c r="G1383">
        <v>104.829402428298</v>
      </c>
      <c r="H1383">
        <v>-17.9270909014582</v>
      </c>
      <c r="I1383">
        <v>60.772066379981403</v>
      </c>
      <c r="J1383">
        <v>5.8220175740490401</v>
      </c>
      <c r="K1383">
        <v>115.14853500674501</v>
      </c>
      <c r="L1383">
        <v>88.461739663883506</v>
      </c>
      <c r="M1383">
        <v>32.888430696470103</v>
      </c>
      <c r="N1383">
        <v>0.109443900746708</v>
      </c>
      <c r="O1383">
        <v>55.371248025276401</v>
      </c>
      <c r="P1383">
        <v>142.007168458781</v>
      </c>
      <c r="Q1383">
        <v>0.119491151066958</v>
      </c>
    </row>
    <row r="1384" spans="1:17" hidden="1" x14ac:dyDescent="0.3">
      <c r="A1384" t="s">
        <v>2935</v>
      </c>
      <c r="B1384" t="s">
        <v>2936</v>
      </c>
      <c r="C1384" t="s">
        <v>3119</v>
      </c>
      <c r="D1384" t="s">
        <v>267</v>
      </c>
      <c r="E1384">
        <v>1192.580897868</v>
      </c>
      <c r="F1384">
        <v>224.76</v>
      </c>
      <c r="G1384">
        <v>88.176201302089595</v>
      </c>
      <c r="H1384">
        <v>34.253746067518499</v>
      </c>
      <c r="I1384">
        <v>67.667457574153104</v>
      </c>
      <c r="J1384">
        <v>15.367267633871901</v>
      </c>
      <c r="K1384">
        <v>199.059107742138</v>
      </c>
      <c r="L1384">
        <v>166.91471907166499</v>
      </c>
      <c r="M1384">
        <v>59.241591793649398</v>
      </c>
      <c r="N1384">
        <v>2.1801232769257402</v>
      </c>
      <c r="O1384">
        <v>12.395444029186599</v>
      </c>
      <c r="P1384">
        <v>109.859943977591</v>
      </c>
    </row>
    <row r="1385" spans="1:17" hidden="1" x14ac:dyDescent="0.3">
      <c r="A1385" t="s">
        <v>2937</v>
      </c>
      <c r="B1385" t="s">
        <v>2938</v>
      </c>
      <c r="C1385" t="s">
        <v>3119</v>
      </c>
      <c r="D1385" t="s">
        <v>463</v>
      </c>
      <c r="E1385">
        <v>1190.4290669879999</v>
      </c>
      <c r="F1385">
        <v>119.82</v>
      </c>
      <c r="G1385">
        <v>-42.877213584890498</v>
      </c>
      <c r="H1385">
        <v>-14.0560238827326</v>
      </c>
      <c r="I1385">
        <v>-28.492991191649001</v>
      </c>
      <c r="J1385">
        <v>-1.0100938025058599</v>
      </c>
      <c r="M1385">
        <v>24.6080722686402</v>
      </c>
      <c r="O1385">
        <v>47.721582373560302</v>
      </c>
      <c r="P1385">
        <v>1.4649843339825399</v>
      </c>
    </row>
    <row r="1386" spans="1:17" hidden="1" x14ac:dyDescent="0.3">
      <c r="A1386" t="s">
        <v>2939</v>
      </c>
      <c r="B1386" t="s">
        <v>2940</v>
      </c>
      <c r="C1386" t="s">
        <v>3119</v>
      </c>
      <c r="D1386" t="s">
        <v>48</v>
      </c>
      <c r="E1386">
        <v>1187.008199633</v>
      </c>
      <c r="F1386">
        <v>53.3</v>
      </c>
      <c r="G1386">
        <v>-48.6718523351553</v>
      </c>
      <c r="H1386">
        <v>-3.4239494368740599</v>
      </c>
      <c r="I1386">
        <v>-21.5803925544636</v>
      </c>
      <c r="J1386">
        <v>-0.50122300372406303</v>
      </c>
      <c r="K1386">
        <v>59.587128786662902</v>
      </c>
      <c r="L1386">
        <v>65.401146159945696</v>
      </c>
      <c r="M1386">
        <v>39.599814978042502</v>
      </c>
      <c r="N1386">
        <v>0.82132250007357599</v>
      </c>
      <c r="O1386">
        <v>74.765478424015001</v>
      </c>
      <c r="P1386">
        <v>7.2434607645874998</v>
      </c>
      <c r="Q1386">
        <v>8.4948335932103006E-2</v>
      </c>
    </row>
    <row r="1387" spans="1:17" hidden="1" x14ac:dyDescent="0.3">
      <c r="A1387" t="s">
        <v>2941</v>
      </c>
      <c r="B1387" t="s">
        <v>2942</v>
      </c>
      <c r="C1387" t="s">
        <v>3119</v>
      </c>
      <c r="D1387" t="s">
        <v>2943</v>
      </c>
      <c r="E1387">
        <v>1186.1969878</v>
      </c>
      <c r="F1387">
        <v>34</v>
      </c>
      <c r="G1387">
        <v>-32.600604750452398</v>
      </c>
      <c r="H1387">
        <v>-5.7183017539551004</v>
      </c>
      <c r="I1387">
        <v>11.610719252532601</v>
      </c>
      <c r="J1387">
        <v>-6.66297556745939</v>
      </c>
      <c r="K1387">
        <v>36.469984211365698</v>
      </c>
      <c r="L1387">
        <v>34.8826165351933</v>
      </c>
      <c r="M1387">
        <v>31.887938898165</v>
      </c>
      <c r="N1387">
        <v>0.87925410228223999</v>
      </c>
      <c r="O1387">
        <v>52.941176470588204</v>
      </c>
      <c r="P1387">
        <v>30.769230769230699</v>
      </c>
      <c r="Q1387">
        <v>0.14847690969920899</v>
      </c>
    </row>
    <row r="1388" spans="1:17" hidden="1" x14ac:dyDescent="0.3">
      <c r="A1388" t="s">
        <v>2944</v>
      </c>
      <c r="B1388" t="s">
        <v>2945</v>
      </c>
      <c r="C1388" t="s">
        <v>3119</v>
      </c>
      <c r="D1388" t="s">
        <v>995</v>
      </c>
      <c r="E1388">
        <v>1184.464952</v>
      </c>
      <c r="F1388">
        <v>77.78</v>
      </c>
      <c r="G1388">
        <v>-27.221565471725999</v>
      </c>
      <c r="H1388">
        <v>-0.79010915944287097</v>
      </c>
      <c r="I1388">
        <v>-19.054067247130899</v>
      </c>
      <c r="J1388">
        <v>1.4231792760953901</v>
      </c>
      <c r="K1388">
        <v>83.808178668472394</v>
      </c>
      <c r="L1388">
        <v>87.340749396262595</v>
      </c>
      <c r="M1388">
        <v>34.818283587722803</v>
      </c>
      <c r="N1388">
        <v>0.31171229504617498</v>
      </c>
      <c r="O1388">
        <v>48.688608896888603</v>
      </c>
      <c r="P1388">
        <v>5.1081081081081097</v>
      </c>
      <c r="Q1388">
        <v>-1.0705282414477E-2</v>
      </c>
    </row>
    <row r="1389" spans="1:17" hidden="1" x14ac:dyDescent="0.3">
      <c r="A1389" t="s">
        <v>2946</v>
      </c>
      <c r="B1389" t="s">
        <v>2947</v>
      </c>
      <c r="C1389" t="s">
        <v>3119</v>
      </c>
      <c r="D1389" t="s">
        <v>2948</v>
      </c>
      <c r="E1389">
        <v>1183.7331684999999</v>
      </c>
      <c r="F1389">
        <v>607</v>
      </c>
      <c r="G1389">
        <v>22.6932518048405</v>
      </c>
      <c r="H1389">
        <v>6.9523525671687896</v>
      </c>
      <c r="I1389">
        <v>18.871367422061802</v>
      </c>
      <c r="J1389">
        <v>2.9334815842408499</v>
      </c>
      <c r="K1389">
        <v>628.00267888800204</v>
      </c>
      <c r="L1389">
        <v>593.55658805309804</v>
      </c>
      <c r="M1389">
        <v>51.215067825937602</v>
      </c>
      <c r="N1389">
        <v>0.96073783840436</v>
      </c>
      <c r="O1389">
        <v>56.342668863261899</v>
      </c>
      <c r="P1389">
        <v>70.985915492957702</v>
      </c>
    </row>
    <row r="1390" spans="1:17" hidden="1" x14ac:dyDescent="0.3">
      <c r="A1390" t="s">
        <v>2949</v>
      </c>
      <c r="B1390" t="s">
        <v>2950</v>
      </c>
      <c r="C1390" t="s">
        <v>3119</v>
      </c>
      <c r="D1390" t="s">
        <v>296</v>
      </c>
      <c r="E1390">
        <v>1182.2457750000001</v>
      </c>
      <c r="F1390">
        <v>318.3</v>
      </c>
      <c r="G1390">
        <v>270.62107240196798</v>
      </c>
      <c r="H1390">
        <v>1.9405608725338099</v>
      </c>
      <c r="I1390">
        <v>21.0822096511525</v>
      </c>
      <c r="J1390">
        <v>1.08448375108809</v>
      </c>
      <c r="K1390">
        <v>329.85855792127899</v>
      </c>
      <c r="L1390">
        <v>264.75884755388103</v>
      </c>
      <c r="M1390">
        <v>31.8733275571477</v>
      </c>
      <c r="N1390">
        <v>0.28515108146787999</v>
      </c>
      <c r="O1390">
        <v>29.971724787935901</v>
      </c>
      <c r="P1390">
        <v>284.685211400176</v>
      </c>
    </row>
    <row r="1391" spans="1:17" hidden="1" x14ac:dyDescent="0.3">
      <c r="A1391" t="s">
        <v>2951</v>
      </c>
      <c r="B1391" t="s">
        <v>2952</v>
      </c>
      <c r="C1391" t="s">
        <v>3119</v>
      </c>
      <c r="D1391" t="s">
        <v>114</v>
      </c>
      <c r="E1391">
        <v>1179.41569568</v>
      </c>
      <c r="F1391">
        <v>621.75</v>
      </c>
      <c r="G1391">
        <v>-22.557490908690799</v>
      </c>
      <c r="H1391">
        <v>0.25473300944002902</v>
      </c>
      <c r="I1391">
        <v>-1.9756249769813801</v>
      </c>
      <c r="J1391">
        <v>-1.7544585566042199</v>
      </c>
      <c r="K1391">
        <v>658.59114448432604</v>
      </c>
      <c r="L1391">
        <v>657.16539525710198</v>
      </c>
      <c r="M1391">
        <v>32.774348972190403</v>
      </c>
      <c r="N1391">
        <v>0.32924361480658698</v>
      </c>
      <c r="O1391">
        <v>35.9067149175713</v>
      </c>
      <c r="P1391">
        <v>13.251366120218499</v>
      </c>
      <c r="Q1391">
        <v>5.9308467336200002E-2</v>
      </c>
    </row>
    <row r="1392" spans="1:17" hidden="1" x14ac:dyDescent="0.3">
      <c r="A1392" t="s">
        <v>2953</v>
      </c>
      <c r="B1392" t="s">
        <v>2954</v>
      </c>
      <c r="C1392" t="s">
        <v>3119</v>
      </c>
      <c r="D1392" t="s">
        <v>21</v>
      </c>
      <c r="E1392">
        <v>1163.500409904</v>
      </c>
      <c r="F1392">
        <v>105.33</v>
      </c>
      <c r="G1392">
        <v>-10.6029571550045</v>
      </c>
      <c r="H1392">
        <v>-3.26608164508123</v>
      </c>
      <c r="I1392">
        <v>-18.904982235120201</v>
      </c>
      <c r="J1392">
        <v>-0.26604959380827498</v>
      </c>
      <c r="K1392">
        <v>113.58893778277501</v>
      </c>
      <c r="L1392">
        <v>116.233599783824</v>
      </c>
      <c r="M1392">
        <v>27.586071300832799</v>
      </c>
      <c r="N1392">
        <v>0.51009334705221299</v>
      </c>
      <c r="O1392">
        <v>67.568593942846206</v>
      </c>
      <c r="P1392">
        <v>12.954423592493301</v>
      </c>
      <c r="Q1392">
        <v>-5.2639186409399999E-4</v>
      </c>
    </row>
    <row r="1393" spans="1:17" hidden="1" x14ac:dyDescent="0.3">
      <c r="A1393" t="s">
        <v>2955</v>
      </c>
      <c r="B1393" t="s">
        <v>2956</v>
      </c>
      <c r="C1393" t="s">
        <v>3119</v>
      </c>
      <c r="D1393" t="s">
        <v>267</v>
      </c>
      <c r="E1393">
        <v>1160.7754228849999</v>
      </c>
      <c r="F1393">
        <v>310.14999999999998</v>
      </c>
      <c r="G1393">
        <v>42.650509312751304</v>
      </c>
      <c r="H1393">
        <v>2.0761449662162299</v>
      </c>
      <c r="I1393">
        <v>49.011893688568897</v>
      </c>
      <c r="J1393">
        <v>7.3727098107427098</v>
      </c>
      <c r="M1393">
        <v>43.248641938035</v>
      </c>
      <c r="O1393">
        <v>57.975173303240297</v>
      </c>
      <c r="P1393">
        <v>60.657860657860603</v>
      </c>
    </row>
    <row r="1394" spans="1:17" hidden="1" x14ac:dyDescent="0.3">
      <c r="A1394" t="s">
        <v>2957</v>
      </c>
      <c r="B1394" t="s">
        <v>2958</v>
      </c>
      <c r="C1394" t="s">
        <v>3119</v>
      </c>
      <c r="D1394" t="s">
        <v>490</v>
      </c>
      <c r="E1394">
        <v>1159.51068156</v>
      </c>
      <c r="F1394">
        <v>164.01</v>
      </c>
      <c r="G1394">
        <v>32.138343487239503</v>
      </c>
      <c r="H1394">
        <v>-5.21426817357864</v>
      </c>
      <c r="I1394">
        <v>20.653564192513699</v>
      </c>
      <c r="J1394">
        <v>2.71721394517597</v>
      </c>
      <c r="K1394">
        <v>182.022622594604</v>
      </c>
      <c r="L1394">
        <v>161.52238560233101</v>
      </c>
      <c r="M1394">
        <v>38.204002017967298</v>
      </c>
      <c r="N1394">
        <v>0.28086927038322201</v>
      </c>
      <c r="O1394">
        <v>51.454179623193703</v>
      </c>
      <c r="P1394">
        <v>53.855534709193201</v>
      </c>
      <c r="Q1394">
        <v>4.2872997419764997E-2</v>
      </c>
    </row>
    <row r="1395" spans="1:17" hidden="1" x14ac:dyDescent="0.3">
      <c r="A1395" t="s">
        <v>2959</v>
      </c>
      <c r="B1395" t="s">
        <v>2960</v>
      </c>
      <c r="C1395" t="s">
        <v>3119</v>
      </c>
      <c r="D1395" t="s">
        <v>411</v>
      </c>
      <c r="E1395">
        <v>1158.802481386</v>
      </c>
      <c r="F1395">
        <v>91</v>
      </c>
      <c r="G1395">
        <v>0.18478230433305801</v>
      </c>
      <c r="H1395">
        <v>-0.67561126003602101</v>
      </c>
      <c r="I1395">
        <v>43.2017296648973</v>
      </c>
      <c r="J1395">
        <v>-4.75731409070975</v>
      </c>
      <c r="K1395">
        <v>96.647849488942697</v>
      </c>
      <c r="L1395">
        <v>82.478371097021693</v>
      </c>
      <c r="M1395">
        <v>34.605401078590198</v>
      </c>
      <c r="N1395">
        <v>3.71309436087755</v>
      </c>
      <c r="O1395">
        <v>49.120879120879103</v>
      </c>
      <c r="P1395">
        <v>95.2789699570815</v>
      </c>
      <c r="Q1395">
        <v>8.6023567295219996E-2</v>
      </c>
    </row>
    <row r="1396" spans="1:17" hidden="1" x14ac:dyDescent="0.3">
      <c r="A1396" t="s">
        <v>2961</v>
      </c>
      <c r="B1396" t="s">
        <v>2962</v>
      </c>
      <c r="C1396" t="s">
        <v>3119</v>
      </c>
      <c r="D1396" t="s">
        <v>622</v>
      </c>
      <c r="E1396">
        <v>1157.043058</v>
      </c>
      <c r="F1396">
        <v>19.41</v>
      </c>
      <c r="G1396">
        <v>8.0112206101166503</v>
      </c>
      <c r="H1396">
        <v>-7.3789932839865404</v>
      </c>
      <c r="I1396">
        <v>38.554284162199203</v>
      </c>
      <c r="J1396">
        <v>4.4073306852537604</v>
      </c>
      <c r="K1396">
        <v>18.825679742982</v>
      </c>
      <c r="L1396">
        <v>15.6825194758928</v>
      </c>
      <c r="M1396">
        <v>37.502714668910301</v>
      </c>
      <c r="N1396">
        <v>8.6603226513310205E-2</v>
      </c>
      <c r="O1396">
        <v>35.754765584750103</v>
      </c>
      <c r="P1396">
        <v>94.1</v>
      </c>
      <c r="Q1396">
        <v>5.4397273260183003E-2</v>
      </c>
    </row>
    <row r="1397" spans="1:17" hidden="1" x14ac:dyDescent="0.3">
      <c r="A1397" t="s">
        <v>2963</v>
      </c>
      <c r="B1397" t="s">
        <v>2964</v>
      </c>
      <c r="C1397" t="s">
        <v>3119</v>
      </c>
      <c r="D1397" t="s">
        <v>178</v>
      </c>
      <c r="E1397">
        <v>1155.9456</v>
      </c>
      <c r="F1397">
        <v>481.8</v>
      </c>
      <c r="G1397">
        <v>95.394186481454597</v>
      </c>
      <c r="H1397">
        <v>11.424770631169901</v>
      </c>
      <c r="I1397">
        <v>109.778408874696</v>
      </c>
      <c r="J1397">
        <v>-5.0844525757429802</v>
      </c>
      <c r="K1397">
        <v>457.23943737254302</v>
      </c>
      <c r="M1397">
        <v>38.023203739987203</v>
      </c>
      <c r="N1397">
        <v>0.36839061467283502</v>
      </c>
      <c r="O1397">
        <v>17.579908675799</v>
      </c>
      <c r="P1397">
        <v>136.40824337585801</v>
      </c>
    </row>
    <row r="1398" spans="1:17" hidden="1" x14ac:dyDescent="0.3">
      <c r="A1398" t="s">
        <v>2965</v>
      </c>
      <c r="B1398" t="s">
        <v>2966</v>
      </c>
      <c r="C1398" t="s">
        <v>3119</v>
      </c>
      <c r="D1398" t="s">
        <v>211</v>
      </c>
      <c r="E1398">
        <v>1146.109706</v>
      </c>
      <c r="F1398">
        <v>125.8</v>
      </c>
      <c r="G1398">
        <v>-12.6234672826357</v>
      </c>
      <c r="H1398">
        <v>2.10271444150208</v>
      </c>
      <c r="I1398">
        <v>-7.3557262254230604</v>
      </c>
      <c r="J1398">
        <v>1.8236926159250899</v>
      </c>
      <c r="K1398">
        <v>127.029261770828</v>
      </c>
      <c r="L1398">
        <v>129.35962315968601</v>
      </c>
      <c r="M1398">
        <v>57.017159787373203</v>
      </c>
      <c r="N1398">
        <v>0.77626350212928696</v>
      </c>
      <c r="O1398">
        <v>24.006359300476898</v>
      </c>
      <c r="P1398">
        <v>15.4128440366972</v>
      </c>
      <c r="Q1398">
        <v>6.1496546161533001E-2</v>
      </c>
    </row>
    <row r="1399" spans="1:17" hidden="1" x14ac:dyDescent="0.3">
      <c r="A1399" t="s">
        <v>2967</v>
      </c>
      <c r="B1399" t="s">
        <v>2968</v>
      </c>
      <c r="C1399" t="s">
        <v>3119</v>
      </c>
      <c r="D1399" t="s">
        <v>1472</v>
      </c>
      <c r="E1399">
        <v>1144.9509558</v>
      </c>
      <c r="F1399">
        <v>164.21</v>
      </c>
      <c r="G1399">
        <v>-55.661618134883099</v>
      </c>
      <c r="H1399">
        <v>-12.9325516599583</v>
      </c>
      <c r="I1399">
        <v>-42.336816523562597</v>
      </c>
      <c r="J1399">
        <v>4.0535210031442102</v>
      </c>
      <c r="K1399">
        <v>193.84901232231999</v>
      </c>
      <c r="L1399">
        <v>232.91880332470399</v>
      </c>
      <c r="M1399">
        <v>31.776390796406801</v>
      </c>
      <c r="N1399">
        <v>0.92587130513016003</v>
      </c>
      <c r="O1399">
        <v>101.571158881919</v>
      </c>
      <c r="P1399">
        <v>3.7924277858542399</v>
      </c>
      <c r="Q1399">
        <v>1.6954521363866999E-2</v>
      </c>
    </row>
    <row r="1400" spans="1:17" hidden="1" x14ac:dyDescent="0.3">
      <c r="A1400" t="s">
        <v>2969</v>
      </c>
      <c r="B1400" t="s">
        <v>2970</v>
      </c>
      <c r="C1400" t="s">
        <v>3119</v>
      </c>
      <c r="D1400" t="s">
        <v>134</v>
      </c>
      <c r="E1400">
        <v>1142.678416</v>
      </c>
      <c r="F1400">
        <v>58</v>
      </c>
      <c r="G1400">
        <v>295.077672676568</v>
      </c>
      <c r="H1400">
        <v>10.4374174376815</v>
      </c>
      <c r="I1400">
        <v>59.506974228813299</v>
      </c>
      <c r="J1400">
        <v>12.4651031317074</v>
      </c>
      <c r="K1400">
        <v>52.214473332103701</v>
      </c>
      <c r="L1400">
        <v>42.117618793578302</v>
      </c>
      <c r="M1400">
        <v>65.673106852452406</v>
      </c>
      <c r="N1400">
        <v>0.62659314478315797</v>
      </c>
      <c r="O1400">
        <v>10.1724137931034</v>
      </c>
      <c r="P1400">
        <v>328.67701404286697</v>
      </c>
      <c r="Q1400">
        <v>0.270180952744136</v>
      </c>
    </row>
    <row r="1401" spans="1:17" hidden="1" x14ac:dyDescent="0.3">
      <c r="A1401" t="s">
        <v>2971</v>
      </c>
      <c r="B1401" t="s">
        <v>2972</v>
      </c>
      <c r="C1401" t="s">
        <v>3119</v>
      </c>
      <c r="E1401">
        <v>1140.15611743</v>
      </c>
      <c r="F1401">
        <v>263.35000000000002</v>
      </c>
      <c r="G1401">
        <v>554.98529304930503</v>
      </c>
      <c r="H1401">
        <v>-13.174769777076399</v>
      </c>
      <c r="I1401">
        <v>18.108677988437702</v>
      </c>
      <c r="J1401">
        <v>1.92642647989212</v>
      </c>
      <c r="K1401">
        <v>331.23416494506102</v>
      </c>
      <c r="L1401">
        <v>275.66879752528098</v>
      </c>
      <c r="M1401">
        <v>21.058298210817998</v>
      </c>
      <c r="N1401">
        <v>1.1700163283617899</v>
      </c>
      <c r="O1401">
        <v>87.886842604898405</v>
      </c>
      <c r="P1401">
        <v>692.03007518796903</v>
      </c>
      <c r="Q1401">
        <v>0.192626399220303</v>
      </c>
    </row>
    <row r="1402" spans="1:17" hidden="1" x14ac:dyDescent="0.3">
      <c r="A1402" t="s">
        <v>2973</v>
      </c>
      <c r="B1402" t="s">
        <v>2974</v>
      </c>
      <c r="C1402" t="s">
        <v>3119</v>
      </c>
      <c r="D1402" t="s">
        <v>211</v>
      </c>
      <c r="E1402">
        <v>1137.0704249999999</v>
      </c>
      <c r="F1402">
        <v>84.05</v>
      </c>
      <c r="G1402">
        <v>-28.006863602121999</v>
      </c>
      <c r="H1402">
        <v>-11.181780603074101</v>
      </c>
      <c r="I1402">
        <v>-39.088986545587503</v>
      </c>
      <c r="J1402">
        <v>2.0925809170799798</v>
      </c>
      <c r="K1402">
        <v>101.470266707128</v>
      </c>
      <c r="L1402">
        <v>111.764137126571</v>
      </c>
      <c r="M1402">
        <v>28.476052094726999</v>
      </c>
      <c r="N1402">
        <v>0.74845604351194195</v>
      </c>
      <c r="O1402">
        <v>86.793575252825605</v>
      </c>
      <c r="P1402">
        <v>2.3751522533495799</v>
      </c>
      <c r="Q1402">
        <v>6.9916925497595997E-2</v>
      </c>
    </row>
    <row r="1403" spans="1:17" hidden="1" x14ac:dyDescent="0.3">
      <c r="A1403" t="s">
        <v>2975</v>
      </c>
      <c r="B1403" t="s">
        <v>2976</v>
      </c>
      <c r="C1403" t="s">
        <v>3119</v>
      </c>
      <c r="D1403" t="s">
        <v>2742</v>
      </c>
      <c r="E1403">
        <v>1134.35726</v>
      </c>
      <c r="F1403">
        <v>1383.7</v>
      </c>
      <c r="G1403">
        <v>334.67960457360903</v>
      </c>
      <c r="H1403">
        <v>1.3733757766391099</v>
      </c>
      <c r="I1403">
        <v>14.773255605817599</v>
      </c>
      <c r="J1403">
        <v>1.8836080280760299</v>
      </c>
      <c r="K1403">
        <v>1526.2584835006201</v>
      </c>
      <c r="L1403">
        <v>1322.6607890988</v>
      </c>
      <c r="M1403">
        <v>48.546511679012603</v>
      </c>
      <c r="N1403">
        <v>1.2166751283352999</v>
      </c>
      <c r="O1403">
        <v>59.716701597167003</v>
      </c>
      <c r="P1403">
        <v>364.32885906040201</v>
      </c>
    </row>
    <row r="1404" spans="1:17" hidden="1" x14ac:dyDescent="0.3">
      <c r="A1404" t="s">
        <v>2977</v>
      </c>
      <c r="B1404" t="s">
        <v>2978</v>
      </c>
      <c r="C1404" t="s">
        <v>3119</v>
      </c>
      <c r="D1404" t="s">
        <v>178</v>
      </c>
      <c r="E1404">
        <v>1134.285918609</v>
      </c>
      <c r="F1404">
        <v>170.79</v>
      </c>
      <c r="G1404">
        <v>22.975469844028801</v>
      </c>
      <c r="H1404">
        <v>-2.72418818260235</v>
      </c>
      <c r="I1404">
        <v>-20.534028984508002</v>
      </c>
      <c r="J1404">
        <v>1.75385909096172</v>
      </c>
      <c r="K1404">
        <v>188.26560021025301</v>
      </c>
      <c r="L1404">
        <v>175.79211187111099</v>
      </c>
      <c r="M1404">
        <v>31.688850266893599</v>
      </c>
      <c r="N1404">
        <v>0.64850278596718502</v>
      </c>
      <c r="O1404">
        <v>49.183207447742802</v>
      </c>
      <c r="P1404">
        <v>77.259989621172807</v>
      </c>
      <c r="Q1404">
        <v>0.170616078755947</v>
      </c>
    </row>
    <row r="1405" spans="1:17" hidden="1" x14ac:dyDescent="0.3">
      <c r="A1405" t="s">
        <v>2979</v>
      </c>
      <c r="B1405" t="s">
        <v>2980</v>
      </c>
      <c r="C1405" t="s">
        <v>3119</v>
      </c>
      <c r="D1405" t="s">
        <v>463</v>
      </c>
      <c r="E1405">
        <v>1133.85913407</v>
      </c>
      <c r="F1405">
        <v>67.86</v>
      </c>
      <c r="G1405">
        <v>8.4838874781323597</v>
      </c>
      <c r="H1405">
        <v>-5.6252823336772</v>
      </c>
      <c r="I1405">
        <v>-0.98088566041381597</v>
      </c>
      <c r="J1405">
        <v>6.9438484301249002</v>
      </c>
      <c r="K1405">
        <v>72.883228681478698</v>
      </c>
      <c r="L1405">
        <v>71.662771245280993</v>
      </c>
      <c r="M1405">
        <v>49.794832710192097</v>
      </c>
      <c r="N1405">
        <v>0.38757347343176002</v>
      </c>
      <c r="O1405">
        <v>35.057471264367798</v>
      </c>
      <c r="P1405">
        <v>27.4366197183098</v>
      </c>
      <c r="Q1405">
        <v>5.7214178735496002E-2</v>
      </c>
    </row>
    <row r="1406" spans="1:17" hidden="1" x14ac:dyDescent="0.3">
      <c r="A1406" t="s">
        <v>2981</v>
      </c>
      <c r="B1406" t="s">
        <v>2982</v>
      </c>
      <c r="C1406" t="s">
        <v>3119</v>
      </c>
      <c r="D1406" t="s">
        <v>21</v>
      </c>
      <c r="E1406">
        <v>1132.30728</v>
      </c>
      <c r="F1406">
        <v>955.05</v>
      </c>
      <c r="G1406">
        <v>-26.363038151723998</v>
      </c>
      <c r="H1406">
        <v>0.117646777809609</v>
      </c>
      <c r="I1406">
        <v>-17.599101620449101</v>
      </c>
      <c r="J1406">
        <v>1.4134374061286901</v>
      </c>
      <c r="K1406">
        <v>999.51587897871104</v>
      </c>
      <c r="L1406">
        <v>1053.3330089441799</v>
      </c>
      <c r="M1406">
        <v>38.422120377565697</v>
      </c>
      <c r="N1406">
        <v>0.63334507079825397</v>
      </c>
      <c r="O1406">
        <v>53.646405947332603</v>
      </c>
      <c r="P1406">
        <v>1.60106382978721</v>
      </c>
      <c r="Q1406">
        <v>0.11677069206111</v>
      </c>
    </row>
    <row r="1407" spans="1:17" hidden="1" x14ac:dyDescent="0.3">
      <c r="A1407" t="s">
        <v>2983</v>
      </c>
      <c r="B1407" t="s">
        <v>2984</v>
      </c>
      <c r="C1407" t="s">
        <v>3119</v>
      </c>
      <c r="D1407" t="s">
        <v>470</v>
      </c>
      <c r="E1407">
        <v>1132.0556948200001</v>
      </c>
      <c r="F1407">
        <v>473.3</v>
      </c>
      <c r="G1407">
        <v>2.7120554895229598</v>
      </c>
      <c r="H1407">
        <v>-8.4866251001609001</v>
      </c>
      <c r="I1407">
        <v>23.673227088808598</v>
      </c>
      <c r="J1407">
        <v>1.9419801420965499</v>
      </c>
      <c r="K1407">
        <v>539.49363579474505</v>
      </c>
      <c r="L1407">
        <v>483.08912556751699</v>
      </c>
      <c r="M1407">
        <v>27.528623627743599</v>
      </c>
      <c r="N1407">
        <v>0.766547931040793</v>
      </c>
      <c r="O1407">
        <v>41.126135643355099</v>
      </c>
      <c r="P1407">
        <v>47.998749218261402</v>
      </c>
      <c r="Q1407">
        <v>0.116035072696812</v>
      </c>
    </row>
    <row r="1408" spans="1:17" hidden="1" x14ac:dyDescent="0.3">
      <c r="A1408" t="s">
        <v>2985</v>
      </c>
      <c r="B1408" t="s">
        <v>2986</v>
      </c>
      <c r="C1408" t="s">
        <v>3119</v>
      </c>
      <c r="D1408" t="s">
        <v>69</v>
      </c>
      <c r="E1408">
        <v>1131.3549609690001</v>
      </c>
      <c r="F1408">
        <v>101.81</v>
      </c>
      <c r="G1408">
        <v>8.2717261385790195</v>
      </c>
      <c r="H1408">
        <v>-3.0123770385575002</v>
      </c>
      <c r="I1408">
        <v>-16.477422145191898</v>
      </c>
      <c r="J1408">
        <v>-0.819053693525853</v>
      </c>
      <c r="K1408">
        <v>117.11484683702299</v>
      </c>
      <c r="L1408">
        <v>115.272012183328</v>
      </c>
      <c r="M1408">
        <v>19.982157007644702</v>
      </c>
      <c r="N1408">
        <v>0.36195950443678099</v>
      </c>
      <c r="O1408">
        <v>46.213535016206599</v>
      </c>
      <c r="P1408">
        <v>32.478854912166497</v>
      </c>
    </row>
    <row r="1409" spans="1:17" hidden="1" x14ac:dyDescent="0.3">
      <c r="A1409" t="s">
        <v>2987</v>
      </c>
      <c r="B1409" t="s">
        <v>2988</v>
      </c>
      <c r="C1409" t="s">
        <v>3119</v>
      </c>
      <c r="D1409" t="s">
        <v>270</v>
      </c>
      <c r="E1409">
        <v>1130.2709949099999</v>
      </c>
      <c r="F1409">
        <v>92.98</v>
      </c>
      <c r="G1409">
        <v>-19.154920352281199</v>
      </c>
      <c r="H1409">
        <v>12.501526410425299</v>
      </c>
      <c r="I1409">
        <v>4.8512310892512103</v>
      </c>
      <c r="J1409">
        <v>-1.5905554953797201</v>
      </c>
      <c r="K1409">
        <v>91.839041377954203</v>
      </c>
      <c r="L1409">
        <v>88.898544391479007</v>
      </c>
      <c r="M1409">
        <v>43.948749697551499</v>
      </c>
      <c r="N1409">
        <v>5.1722659268291302</v>
      </c>
      <c r="O1409">
        <v>25.833512583351201</v>
      </c>
      <c r="P1409">
        <v>36.735294117647001</v>
      </c>
      <c r="Q1409">
        <v>0.13133513111652101</v>
      </c>
    </row>
    <row r="1410" spans="1:17" hidden="1" x14ac:dyDescent="0.3">
      <c r="A1410" t="s">
        <v>2989</v>
      </c>
      <c r="B1410" t="s">
        <v>2990</v>
      </c>
      <c r="C1410" t="s">
        <v>3119</v>
      </c>
      <c r="D1410" t="s">
        <v>211</v>
      </c>
      <c r="E1410">
        <v>1128.1044102000001</v>
      </c>
      <c r="F1410">
        <v>628</v>
      </c>
      <c r="G1410">
        <v>-6.5715331344970602</v>
      </c>
      <c r="H1410">
        <v>-10.576536237863699</v>
      </c>
      <c r="I1410">
        <v>-13.4913503640554</v>
      </c>
      <c r="J1410">
        <v>2.26080970823595</v>
      </c>
      <c r="K1410">
        <v>676.90286167203999</v>
      </c>
      <c r="L1410">
        <v>647.91919219488796</v>
      </c>
      <c r="M1410">
        <v>24.803274940227201</v>
      </c>
      <c r="N1410">
        <v>0.82761213799232602</v>
      </c>
      <c r="O1410">
        <v>21.019108280254699</v>
      </c>
      <c r="P1410">
        <v>28.137114874515401</v>
      </c>
      <c r="Q1410">
        <v>5.7313134181715998E-2</v>
      </c>
    </row>
    <row r="1411" spans="1:17" hidden="1" x14ac:dyDescent="0.3">
      <c r="A1411" t="s">
        <v>2991</v>
      </c>
      <c r="B1411" t="s">
        <v>2992</v>
      </c>
      <c r="C1411" t="s">
        <v>3119</v>
      </c>
      <c r="D1411" t="s">
        <v>270</v>
      </c>
      <c r="E1411">
        <v>1125.4114888649999</v>
      </c>
      <c r="F1411">
        <v>677.4</v>
      </c>
      <c r="G1411">
        <v>4.9458458469112596</v>
      </c>
      <c r="H1411">
        <v>-11.417956459224399</v>
      </c>
      <c r="I1411">
        <v>24.664086851223399</v>
      </c>
      <c r="J1411">
        <v>6.8608882251669803</v>
      </c>
      <c r="K1411">
        <v>708.84503999999504</v>
      </c>
      <c r="L1411">
        <v>627.86665903212395</v>
      </c>
      <c r="M1411">
        <v>35.475264987165403</v>
      </c>
      <c r="N1411">
        <v>0.46630194624594801</v>
      </c>
      <c r="O1411">
        <v>39.061116031886598</v>
      </c>
      <c r="P1411">
        <v>53.605442176870703</v>
      </c>
      <c r="Q1411">
        <v>7.4980394247897E-2</v>
      </c>
    </row>
    <row r="1412" spans="1:17" hidden="1" x14ac:dyDescent="0.3">
      <c r="A1412" t="s">
        <v>2993</v>
      </c>
      <c r="B1412" t="s">
        <v>2994</v>
      </c>
      <c r="C1412" t="s">
        <v>3119</v>
      </c>
      <c r="D1412" t="s">
        <v>216</v>
      </c>
      <c r="E1412">
        <v>1118.764048603</v>
      </c>
      <c r="F1412">
        <v>16.97</v>
      </c>
      <c r="G1412">
        <v>-42.107563045252299</v>
      </c>
      <c r="H1412">
        <v>-4.07191891421932</v>
      </c>
      <c r="I1412">
        <v>-44.099658386480101</v>
      </c>
      <c r="J1412">
        <v>-0.32083998352505899</v>
      </c>
      <c r="K1412">
        <v>18.618151970403101</v>
      </c>
      <c r="L1412">
        <v>21.6876397680332</v>
      </c>
      <c r="M1412">
        <v>32.864858777831699</v>
      </c>
      <c r="N1412">
        <v>0.30586953862798799</v>
      </c>
      <c r="O1412">
        <v>147.49558043606299</v>
      </c>
      <c r="P1412">
        <v>14.9728997289972</v>
      </c>
      <c r="Q1412">
        <v>5.2926818736481002E-2</v>
      </c>
    </row>
    <row r="1413" spans="1:17" hidden="1" x14ac:dyDescent="0.3">
      <c r="A1413" t="s">
        <v>2995</v>
      </c>
      <c r="B1413" t="s">
        <v>2996</v>
      </c>
      <c r="C1413" t="s">
        <v>3119</v>
      </c>
      <c r="D1413" t="s">
        <v>18</v>
      </c>
      <c r="E1413">
        <v>1118.16223847999</v>
      </c>
      <c r="F1413">
        <v>1087.8</v>
      </c>
      <c r="G1413">
        <v>5.90737675616103</v>
      </c>
      <c r="H1413">
        <v>2.52013483501216</v>
      </c>
      <c r="I1413">
        <v>0.77692832868792105</v>
      </c>
      <c r="J1413">
        <v>-5.9203239412195998</v>
      </c>
      <c r="K1413">
        <v>1000.77395146344</v>
      </c>
      <c r="L1413">
        <v>968.65541633957105</v>
      </c>
      <c r="M1413">
        <v>58.299288065127001</v>
      </c>
      <c r="N1413">
        <v>1.0849331226961501</v>
      </c>
      <c r="O1413">
        <v>45.431145431145403</v>
      </c>
      <c r="P1413">
        <v>46.505050505050399</v>
      </c>
      <c r="Q1413">
        <v>0.17906112399094401</v>
      </c>
    </row>
    <row r="1414" spans="1:17" hidden="1" x14ac:dyDescent="0.3">
      <c r="A1414" t="s">
        <v>2997</v>
      </c>
      <c r="B1414" t="s">
        <v>2998</v>
      </c>
      <c r="C1414" t="s">
        <v>3119</v>
      </c>
      <c r="D1414" t="s">
        <v>2999</v>
      </c>
      <c r="E1414">
        <v>1116.5711633999999</v>
      </c>
      <c r="F1414">
        <v>1069.0999999999999</v>
      </c>
      <c r="G1414">
        <v>159.696639360738</v>
      </c>
      <c r="H1414">
        <v>27.968449489263602</v>
      </c>
      <c r="I1414">
        <v>101.932868850273</v>
      </c>
      <c r="J1414">
        <v>5.1525958192001404</v>
      </c>
      <c r="K1414">
        <v>942.18513471233405</v>
      </c>
      <c r="L1414">
        <v>730.92492962794802</v>
      </c>
      <c r="M1414">
        <v>65.314990961779699</v>
      </c>
      <c r="N1414">
        <v>0.95162667908999099</v>
      </c>
      <c r="O1414">
        <v>5.2286970348891701</v>
      </c>
      <c r="P1414">
        <v>206.94803330462199</v>
      </c>
    </row>
    <row r="1415" spans="1:17" hidden="1" x14ac:dyDescent="0.3">
      <c r="A1415" t="s">
        <v>3000</v>
      </c>
      <c r="B1415" t="s">
        <v>3001</v>
      </c>
      <c r="C1415" t="s">
        <v>3119</v>
      </c>
      <c r="D1415" t="s">
        <v>270</v>
      </c>
      <c r="E1415">
        <v>1113.7339199999999</v>
      </c>
      <c r="F1415">
        <v>104</v>
      </c>
      <c r="G1415">
        <v>-10.6091940629295</v>
      </c>
      <c r="H1415">
        <v>3.8083060031181</v>
      </c>
      <c r="I1415">
        <v>11.083453834226001</v>
      </c>
      <c r="J1415">
        <v>0.68355135015569402</v>
      </c>
      <c r="K1415">
        <v>103.956587547677</v>
      </c>
      <c r="L1415">
        <v>99.188380367760701</v>
      </c>
      <c r="M1415">
        <v>35.198799493424801</v>
      </c>
      <c r="N1415">
        <v>0.85073718325412295</v>
      </c>
      <c r="O1415">
        <v>16.25</v>
      </c>
      <c r="P1415">
        <v>40.180617333872497</v>
      </c>
      <c r="Q1415">
        <v>7.2179900314137999E-2</v>
      </c>
    </row>
    <row r="1416" spans="1:17" hidden="1" x14ac:dyDescent="0.3">
      <c r="A1416" t="s">
        <v>3002</v>
      </c>
      <c r="B1416" t="s">
        <v>3003</v>
      </c>
      <c r="C1416" t="s">
        <v>3119</v>
      </c>
      <c r="D1416" t="s">
        <v>463</v>
      </c>
      <c r="E1416">
        <v>1111.6682122499999</v>
      </c>
      <c r="F1416">
        <v>392.5</v>
      </c>
      <c r="G1416">
        <v>46.129515949240101</v>
      </c>
      <c r="H1416">
        <v>3.9149620900431699</v>
      </c>
      <c r="I1416">
        <v>46.999352814521799</v>
      </c>
      <c r="J1416">
        <v>7.28085648404618</v>
      </c>
      <c r="K1416">
        <v>362.584282431877</v>
      </c>
      <c r="L1416">
        <v>308.95559999851997</v>
      </c>
      <c r="M1416">
        <v>57.728895504553101</v>
      </c>
      <c r="N1416">
        <v>1.1735588790529099</v>
      </c>
      <c r="O1416">
        <v>8.0254777070063597</v>
      </c>
      <c r="P1416">
        <v>107.507269362939</v>
      </c>
      <c r="Q1416">
        <v>0.11452569549399599</v>
      </c>
    </row>
    <row r="1417" spans="1:17" hidden="1" x14ac:dyDescent="0.3">
      <c r="A1417" t="s">
        <v>3004</v>
      </c>
      <c r="B1417" t="s">
        <v>3005</v>
      </c>
      <c r="C1417" t="s">
        <v>3119</v>
      </c>
      <c r="D1417" t="s">
        <v>51</v>
      </c>
      <c r="E1417">
        <v>1109.91290172</v>
      </c>
      <c r="F1417">
        <v>1796.55</v>
      </c>
      <c r="G1417">
        <v>-25.931962879925699</v>
      </c>
      <c r="H1417">
        <v>-9.0579642012124904</v>
      </c>
      <c r="I1417">
        <v>-28.497643310098301</v>
      </c>
      <c r="J1417">
        <v>-2.5475328809285398</v>
      </c>
      <c r="K1417">
        <v>2023.5379297972599</v>
      </c>
      <c r="L1417">
        <v>2144.76447478817</v>
      </c>
      <c r="M1417">
        <v>30.8909427423349</v>
      </c>
      <c r="N1417">
        <v>0.87423960629256103</v>
      </c>
      <c r="O1417">
        <v>57.1846038239959</v>
      </c>
      <c r="P1417">
        <v>5.5335271830117199</v>
      </c>
      <c r="Q1417">
        <v>-3.0027746689661999E-2</v>
      </c>
    </row>
    <row r="1418" spans="1:17" hidden="1" x14ac:dyDescent="0.3">
      <c r="A1418" t="s">
        <v>3006</v>
      </c>
      <c r="B1418" t="s">
        <v>3007</v>
      </c>
      <c r="C1418" t="s">
        <v>3119</v>
      </c>
      <c r="D1418" t="s">
        <v>270</v>
      </c>
      <c r="E1418">
        <v>1107.0506734000001</v>
      </c>
      <c r="F1418">
        <v>185.62</v>
      </c>
      <c r="G1418">
        <v>1.87172548381662</v>
      </c>
      <c r="H1418">
        <v>-12.467989908153299</v>
      </c>
      <c r="I1418">
        <v>29.896050309720799</v>
      </c>
      <c r="J1418">
        <v>1.12914484860219</v>
      </c>
      <c r="K1418">
        <v>208.71313061750701</v>
      </c>
      <c r="L1418">
        <v>177.165956581996</v>
      </c>
      <c r="M1418">
        <v>27.691351545790098</v>
      </c>
      <c r="N1418">
        <v>0.31113848521458498</v>
      </c>
      <c r="O1418">
        <v>44.068527098373004</v>
      </c>
      <c r="P1418">
        <v>71.631992602866305</v>
      </c>
      <c r="Q1418">
        <v>0.11914266198491499</v>
      </c>
    </row>
    <row r="1419" spans="1:17" hidden="1" x14ac:dyDescent="0.3">
      <c r="A1419" t="s">
        <v>3008</v>
      </c>
      <c r="B1419" t="s">
        <v>3009</v>
      </c>
      <c r="C1419" t="s">
        <v>3119</v>
      </c>
      <c r="D1419" t="s">
        <v>3010</v>
      </c>
      <c r="E1419">
        <v>1105.49993094</v>
      </c>
      <c r="F1419">
        <v>169.8</v>
      </c>
      <c r="G1419">
        <v>-64.094364387845005</v>
      </c>
      <c r="H1419">
        <v>-5.4212977103452804</v>
      </c>
      <c r="I1419">
        <v>-7.2757541309491103</v>
      </c>
      <c r="J1419">
        <v>-1.35630939938248</v>
      </c>
      <c r="K1419">
        <v>185.32230278111399</v>
      </c>
      <c r="L1419">
        <v>196.31381376635801</v>
      </c>
      <c r="M1419">
        <v>32.666856619705598</v>
      </c>
      <c r="N1419">
        <v>0.38376479286823201</v>
      </c>
      <c r="O1419">
        <v>91.283863368669003</v>
      </c>
      <c r="P1419">
        <v>16.9421487603306</v>
      </c>
    </row>
    <row r="1420" spans="1:17" hidden="1" x14ac:dyDescent="0.3">
      <c r="A1420" t="s">
        <v>3011</v>
      </c>
      <c r="B1420" t="s">
        <v>3012</v>
      </c>
      <c r="C1420" t="s">
        <v>3119</v>
      </c>
      <c r="D1420" t="s">
        <v>958</v>
      </c>
      <c r="E1420">
        <v>1104.4162314</v>
      </c>
      <c r="F1420">
        <v>551.70000000000005</v>
      </c>
      <c r="G1420">
        <v>-42.925644049862598</v>
      </c>
      <c r="H1420">
        <v>-10.898604271357099</v>
      </c>
      <c r="I1420">
        <v>-4.6039345152726003</v>
      </c>
      <c r="J1420">
        <v>0.44468167237673301</v>
      </c>
      <c r="K1420">
        <v>650.74115712577895</v>
      </c>
      <c r="L1420">
        <v>646.55020345330695</v>
      </c>
      <c r="M1420">
        <v>26.7800955063171</v>
      </c>
      <c r="N1420">
        <v>0.46500719536859297</v>
      </c>
      <c r="O1420">
        <v>54.9755301794453</v>
      </c>
      <c r="P1420">
        <v>15.045355020331501</v>
      </c>
      <c r="Q1420">
        <v>2.8077223187742001E-2</v>
      </c>
    </row>
    <row r="1421" spans="1:17" hidden="1" x14ac:dyDescent="0.3">
      <c r="A1421" t="s">
        <v>3013</v>
      </c>
      <c r="B1421" t="s">
        <v>3014</v>
      </c>
      <c r="C1421" t="s">
        <v>3119</v>
      </c>
      <c r="D1421" t="s">
        <v>88</v>
      </c>
      <c r="E1421">
        <v>1100.128258</v>
      </c>
      <c r="F1421">
        <v>42.2</v>
      </c>
      <c r="G1421">
        <v>-35.440675752227399</v>
      </c>
      <c r="H1421">
        <v>-0.45969495651701497</v>
      </c>
      <c r="I1421">
        <v>-24.020876526168902</v>
      </c>
      <c r="J1421">
        <v>-0.68439577121609096</v>
      </c>
      <c r="K1421">
        <v>47.015450951076701</v>
      </c>
      <c r="L1421">
        <v>53.394531946748003</v>
      </c>
      <c r="M1421">
        <v>34.206200682589703</v>
      </c>
      <c r="N1421">
        <v>0.83867483268080001</v>
      </c>
      <c r="O1421">
        <v>104.976303317535</v>
      </c>
      <c r="P1421">
        <v>5.7644110275689204</v>
      </c>
      <c r="Q1421">
        <v>-4.0763356868337E-2</v>
      </c>
    </row>
    <row r="1422" spans="1:17" hidden="1" x14ac:dyDescent="0.3">
      <c r="A1422" t="s">
        <v>3015</v>
      </c>
      <c r="B1422" t="s">
        <v>3016</v>
      </c>
      <c r="C1422" t="s">
        <v>3119</v>
      </c>
      <c r="D1422" t="s">
        <v>622</v>
      </c>
      <c r="E1422">
        <v>1099.3345627599999</v>
      </c>
      <c r="F1422">
        <v>188.63</v>
      </c>
      <c r="G1422">
        <v>-26.836055633098599</v>
      </c>
      <c r="H1422">
        <v>-9.2370210458471593</v>
      </c>
      <c r="I1422">
        <v>-17.941564378174402</v>
      </c>
      <c r="J1422">
        <v>-0.38124670374318598</v>
      </c>
      <c r="K1422">
        <v>216.09232053017001</v>
      </c>
      <c r="L1422">
        <v>230.40002560173801</v>
      </c>
      <c r="M1422">
        <v>24.545148841303099</v>
      </c>
      <c r="N1422">
        <v>0.41844257924405698</v>
      </c>
      <c r="O1422">
        <v>63.282616762975103</v>
      </c>
      <c r="P1422">
        <v>1.6051710207379299</v>
      </c>
      <c r="Q1422">
        <v>-9.8841635751335005E-2</v>
      </c>
    </row>
    <row r="1423" spans="1:17" hidden="1" x14ac:dyDescent="0.3">
      <c r="A1423" t="s">
        <v>3017</v>
      </c>
      <c r="B1423" t="s">
        <v>3018</v>
      </c>
      <c r="C1423" t="s">
        <v>3119</v>
      </c>
      <c r="D1423" t="s">
        <v>490</v>
      </c>
      <c r="E1423">
        <v>1097.777797968</v>
      </c>
      <c r="F1423">
        <v>176.48</v>
      </c>
      <c r="G1423">
        <v>-31.820184235635299</v>
      </c>
      <c r="H1423">
        <v>-10.507372833325901</v>
      </c>
      <c r="I1423">
        <v>-14.037018924153299</v>
      </c>
      <c r="J1423">
        <v>0.98247269304835005</v>
      </c>
      <c r="K1423">
        <v>207.73409676466301</v>
      </c>
      <c r="L1423">
        <v>207.393474322705</v>
      </c>
      <c r="M1423">
        <v>24.116634845265899</v>
      </c>
      <c r="N1423">
        <v>0.31495093540810198</v>
      </c>
      <c r="O1423">
        <v>49.320036264732501</v>
      </c>
      <c r="P1423">
        <v>10.368980612883</v>
      </c>
      <c r="Q1423">
        <v>-1.6102168621257001E-2</v>
      </c>
    </row>
    <row r="1424" spans="1:17" hidden="1" x14ac:dyDescent="0.3">
      <c r="A1424" t="s">
        <v>3019</v>
      </c>
      <c r="B1424" t="s">
        <v>3020</v>
      </c>
      <c r="C1424" t="s">
        <v>3119</v>
      </c>
      <c r="D1424" t="s">
        <v>129</v>
      </c>
      <c r="E1424">
        <v>1096.0033773</v>
      </c>
      <c r="F1424">
        <v>685.25</v>
      </c>
      <c r="G1424">
        <v>-39.143930260117997</v>
      </c>
      <c r="H1424">
        <v>-7.8225046548870099</v>
      </c>
      <c r="I1424">
        <v>-24.756739701406101</v>
      </c>
      <c r="J1424">
        <v>2.67197330796317</v>
      </c>
      <c r="K1424">
        <v>760.88627164314801</v>
      </c>
      <c r="L1424">
        <v>814.43389102308095</v>
      </c>
      <c r="M1424">
        <v>32.865565168534602</v>
      </c>
      <c r="N1424">
        <v>0.42148558875284498</v>
      </c>
      <c r="O1424">
        <v>57.606712878511402</v>
      </c>
      <c r="P1424">
        <v>7.0535853772847901</v>
      </c>
      <c r="Q1424">
        <v>8.5363074957947996E-2</v>
      </c>
    </row>
    <row r="1425" spans="1:17" hidden="1" x14ac:dyDescent="0.3">
      <c r="A1425" t="s">
        <v>3021</v>
      </c>
      <c r="B1425" t="s">
        <v>3022</v>
      </c>
      <c r="C1425" t="s">
        <v>3119</v>
      </c>
      <c r="D1425" t="s">
        <v>59</v>
      </c>
      <c r="E1425">
        <v>1093.8179158739999</v>
      </c>
      <c r="F1425">
        <v>153.63</v>
      </c>
      <c r="G1425">
        <v>-60.682094946316703</v>
      </c>
      <c r="H1425">
        <v>-12.595764888497699</v>
      </c>
      <c r="I1425">
        <v>-33.364469545209502</v>
      </c>
      <c r="J1425">
        <v>1.7781308145291499</v>
      </c>
      <c r="K1425">
        <v>189.70084990590999</v>
      </c>
      <c r="M1425">
        <v>22.132072898289401</v>
      </c>
      <c r="N1425">
        <v>0.82540545820738498</v>
      </c>
      <c r="O1425">
        <v>93.028705330989993</v>
      </c>
      <c r="P1425">
        <v>0.70136339800732606</v>
      </c>
    </row>
    <row r="1426" spans="1:17" hidden="1" x14ac:dyDescent="0.3">
      <c r="A1426" t="s">
        <v>3023</v>
      </c>
      <c r="B1426" t="s">
        <v>3024</v>
      </c>
      <c r="C1426" t="s">
        <v>3119</v>
      </c>
      <c r="D1426" t="s">
        <v>958</v>
      </c>
      <c r="E1426">
        <v>1092.1668641799999</v>
      </c>
      <c r="F1426">
        <v>58.94</v>
      </c>
      <c r="G1426">
        <v>-50.751992920538697</v>
      </c>
      <c r="H1426">
        <v>-7.48848009689116</v>
      </c>
      <c r="I1426">
        <v>-20.512347372697398</v>
      </c>
      <c r="J1426">
        <v>-1.14442263474434</v>
      </c>
      <c r="K1426">
        <v>67.085456709649506</v>
      </c>
      <c r="L1426">
        <v>74.036753498104602</v>
      </c>
      <c r="M1426">
        <v>23.606322926581001</v>
      </c>
      <c r="N1426">
        <v>0.41269169819606499</v>
      </c>
      <c r="O1426">
        <v>59.9083814048184</v>
      </c>
      <c r="P1426">
        <v>0.75213675213674502</v>
      </c>
      <c r="Q1426">
        <v>-2.6049359853569001E-2</v>
      </c>
    </row>
    <row r="1427" spans="1:17" hidden="1" x14ac:dyDescent="0.3">
      <c r="A1427" t="s">
        <v>3025</v>
      </c>
      <c r="B1427" t="s">
        <v>3026</v>
      </c>
      <c r="C1427" t="s">
        <v>3119</v>
      </c>
      <c r="E1427">
        <v>1086.50864758799</v>
      </c>
      <c r="F1427">
        <v>20.28</v>
      </c>
      <c r="G1427">
        <v>326.02410434614302</v>
      </c>
      <c r="H1427">
        <v>65.278175868287605</v>
      </c>
      <c r="I1427">
        <v>-42.6454000089864</v>
      </c>
      <c r="J1427">
        <v>4.8039880961154404</v>
      </c>
      <c r="K1427">
        <v>23.299186201080602</v>
      </c>
      <c r="L1427">
        <v>30.399770947285798</v>
      </c>
      <c r="M1427">
        <v>93.751606530221395</v>
      </c>
      <c r="N1427">
        <v>1.62276681865881</v>
      </c>
      <c r="O1427">
        <v>340.43392504930898</v>
      </c>
      <c r="P1427">
        <v>352.75874369214398</v>
      </c>
      <c r="Q1427">
        <v>0.28598976285931499</v>
      </c>
    </row>
    <row r="1428" spans="1:17" hidden="1" x14ac:dyDescent="0.3">
      <c r="A1428" t="s">
        <v>3027</v>
      </c>
      <c r="B1428" t="s">
        <v>3028</v>
      </c>
      <c r="C1428" t="s">
        <v>3119</v>
      </c>
      <c r="D1428" t="s">
        <v>565</v>
      </c>
      <c r="E1428">
        <v>1085.6913416259999</v>
      </c>
      <c r="F1428">
        <v>201.61</v>
      </c>
      <c r="G1428">
        <v>-5.7693285849681999</v>
      </c>
      <c r="H1428">
        <v>-0.67595433131567695</v>
      </c>
      <c r="I1428">
        <v>-9.2347144767174196</v>
      </c>
      <c r="J1428">
        <v>2.9924777179055901</v>
      </c>
      <c r="K1428">
        <v>220.16963424172201</v>
      </c>
      <c r="L1428">
        <v>225.11952978244801</v>
      </c>
      <c r="M1428">
        <v>37.2727866806813</v>
      </c>
      <c r="N1428">
        <v>0.28353926613514802</v>
      </c>
      <c r="O1428">
        <v>45.0324884678339</v>
      </c>
      <c r="P1428">
        <v>8.86069114470844</v>
      </c>
      <c r="Q1428">
        <v>2.7986765149499999E-2</v>
      </c>
    </row>
    <row r="1429" spans="1:17" hidden="1" x14ac:dyDescent="0.3">
      <c r="A1429" t="s">
        <v>3029</v>
      </c>
      <c r="B1429" t="s">
        <v>3030</v>
      </c>
      <c r="C1429" t="s">
        <v>3119</v>
      </c>
      <c r="D1429" t="s">
        <v>958</v>
      </c>
      <c r="E1429">
        <v>1085.10705605</v>
      </c>
      <c r="F1429">
        <v>165.95</v>
      </c>
      <c r="G1429">
        <v>-53.247962565956598</v>
      </c>
      <c r="H1429">
        <v>-12.9190499420511</v>
      </c>
      <c r="I1429">
        <v>-29.805920705235799</v>
      </c>
      <c r="J1429">
        <v>-4.2274208565199798</v>
      </c>
      <c r="K1429">
        <v>199.16719224517999</v>
      </c>
      <c r="L1429">
        <v>220.03274287654699</v>
      </c>
      <c r="M1429">
        <v>15.980843236469701</v>
      </c>
      <c r="N1429">
        <v>0.41969509307010799</v>
      </c>
      <c r="O1429">
        <v>71.858993672793005</v>
      </c>
      <c r="P1429">
        <v>0.78955359854235796</v>
      </c>
      <c r="Q1429">
        <v>-5.7545939546965998E-2</v>
      </c>
    </row>
    <row r="1430" spans="1:17" hidden="1" x14ac:dyDescent="0.3">
      <c r="A1430" t="s">
        <v>3031</v>
      </c>
      <c r="B1430" t="s">
        <v>3032</v>
      </c>
      <c r="C1430" t="s">
        <v>3119</v>
      </c>
      <c r="D1430" t="s">
        <v>1472</v>
      </c>
      <c r="E1430">
        <v>1083.5524937099999</v>
      </c>
      <c r="F1430">
        <v>124.17</v>
      </c>
      <c r="G1430">
        <v>-46.980121381225302</v>
      </c>
      <c r="H1430">
        <v>-1.87772924405335</v>
      </c>
      <c r="I1430">
        <v>-25.475434938341301</v>
      </c>
      <c r="J1430">
        <v>-0.13734247331646199</v>
      </c>
      <c r="K1430">
        <v>135.49398184310601</v>
      </c>
      <c r="L1430">
        <v>150.21495066817999</v>
      </c>
      <c r="M1430">
        <v>30.454054979468399</v>
      </c>
      <c r="N1430">
        <v>0.44371717612246597</v>
      </c>
      <c r="O1430">
        <v>53.821373922847698</v>
      </c>
      <c r="P1430">
        <v>2.3575962410353499</v>
      </c>
      <c r="Q1430">
        <v>4.3626014734189998E-2</v>
      </c>
    </row>
    <row r="1431" spans="1:17" hidden="1" x14ac:dyDescent="0.3">
      <c r="A1431" t="s">
        <v>3033</v>
      </c>
      <c r="B1431" t="s">
        <v>3034</v>
      </c>
      <c r="C1431" t="s">
        <v>3119</v>
      </c>
      <c r="D1431" t="s">
        <v>622</v>
      </c>
      <c r="E1431">
        <v>1081.0523250000001</v>
      </c>
      <c r="F1431">
        <v>167.67</v>
      </c>
      <c r="G1431">
        <v>-30.6397000457224</v>
      </c>
      <c r="H1431">
        <v>1.35294557606194</v>
      </c>
      <c r="I1431">
        <v>-27.8261994735409</v>
      </c>
      <c r="J1431">
        <v>1.2470295386338699</v>
      </c>
      <c r="K1431">
        <v>178.831940701576</v>
      </c>
      <c r="L1431">
        <v>206.30829783477199</v>
      </c>
      <c r="M1431">
        <v>43.964173737691397</v>
      </c>
      <c r="N1431">
        <v>1.81496032598941</v>
      </c>
      <c r="O1431">
        <v>83.604699707759295</v>
      </c>
      <c r="P1431">
        <v>16.761838440111401</v>
      </c>
      <c r="Q1431">
        <v>7.3120653715075007E-2</v>
      </c>
    </row>
    <row r="1432" spans="1:17" hidden="1" x14ac:dyDescent="0.3">
      <c r="A1432" t="s">
        <v>3035</v>
      </c>
      <c r="B1432" t="s">
        <v>3036</v>
      </c>
      <c r="C1432" t="s">
        <v>3119</v>
      </c>
      <c r="D1432" t="s">
        <v>2185</v>
      </c>
      <c r="E1432">
        <v>1080.90981515</v>
      </c>
      <c r="F1432">
        <v>394.5</v>
      </c>
      <c r="G1432">
        <v>66.318053963678906</v>
      </c>
      <c r="H1432">
        <v>-8.5637053646627201</v>
      </c>
      <c r="I1432">
        <v>-58.714413770469903</v>
      </c>
      <c r="J1432">
        <v>-3.4459463756297302</v>
      </c>
      <c r="K1432">
        <v>505.37928641495398</v>
      </c>
      <c r="L1432">
        <v>590.23843059498699</v>
      </c>
      <c r="M1432">
        <v>22.108643272699702</v>
      </c>
      <c r="N1432">
        <v>0.34336331206467802</v>
      </c>
      <c r="O1432">
        <v>148.41571609632399</v>
      </c>
      <c r="P1432">
        <v>84.345794392523302</v>
      </c>
      <c r="Q1432">
        <v>0.23763132040763199</v>
      </c>
    </row>
    <row r="1433" spans="1:17" hidden="1" x14ac:dyDescent="0.3">
      <c r="A1433" t="s">
        <v>3037</v>
      </c>
      <c r="B1433" t="s">
        <v>3038</v>
      </c>
      <c r="C1433" t="s">
        <v>3119</v>
      </c>
      <c r="D1433" t="s">
        <v>490</v>
      </c>
      <c r="E1433">
        <v>1080.7043000000001</v>
      </c>
      <c r="F1433">
        <v>98.38</v>
      </c>
      <c r="G1433">
        <v>-15.601920543367999</v>
      </c>
      <c r="H1433">
        <v>2.9654517767489299</v>
      </c>
      <c r="I1433">
        <v>28.233157567614199</v>
      </c>
      <c r="J1433">
        <v>0.94714919467345204</v>
      </c>
      <c r="K1433">
        <v>91.945556188729597</v>
      </c>
      <c r="L1433">
        <v>84.498136116203497</v>
      </c>
      <c r="M1433">
        <v>53.321457195019399</v>
      </c>
      <c r="N1433">
        <v>0.814910600893893</v>
      </c>
      <c r="O1433">
        <v>27.7597072575726</v>
      </c>
      <c r="P1433">
        <v>49.060606060605998</v>
      </c>
      <c r="Q1433">
        <v>2.0685966330646E-2</v>
      </c>
    </row>
    <row r="1434" spans="1:17" hidden="1" x14ac:dyDescent="0.3">
      <c r="A1434" t="s">
        <v>3039</v>
      </c>
      <c r="B1434" t="s">
        <v>3040</v>
      </c>
      <c r="C1434" t="s">
        <v>3119</v>
      </c>
      <c r="D1434" t="s">
        <v>206</v>
      </c>
      <c r="E1434">
        <v>1079.3123100749999</v>
      </c>
      <c r="F1434">
        <v>1026.75</v>
      </c>
      <c r="G1434">
        <v>23.671127912309299</v>
      </c>
      <c r="H1434">
        <v>28.9297743342118</v>
      </c>
      <c r="I1434">
        <v>41.173125123776401</v>
      </c>
      <c r="J1434">
        <v>26.2183498849542</v>
      </c>
      <c r="K1434">
        <v>808.70107182214304</v>
      </c>
      <c r="L1434">
        <v>765.11601491239401</v>
      </c>
      <c r="M1434">
        <v>83.735058641434193</v>
      </c>
      <c r="N1434">
        <v>4.8088326996164099</v>
      </c>
      <c r="O1434">
        <v>10.542975407840199</v>
      </c>
      <c r="P1434">
        <v>71.382073109664404</v>
      </c>
      <c r="Q1434">
        <v>8.2899691974632997E-2</v>
      </c>
    </row>
    <row r="1435" spans="1:17" hidden="1" x14ac:dyDescent="0.3">
      <c r="A1435" t="s">
        <v>3041</v>
      </c>
      <c r="B1435" t="s">
        <v>3042</v>
      </c>
      <c r="C1435" t="s">
        <v>3119</v>
      </c>
      <c r="D1435" t="s">
        <v>267</v>
      </c>
      <c r="E1435">
        <v>1072.5153742499999</v>
      </c>
      <c r="F1435">
        <v>912.1</v>
      </c>
      <c r="G1435">
        <v>7.2091125163705101</v>
      </c>
      <c r="H1435">
        <v>2.9077987463022699</v>
      </c>
      <c r="I1435">
        <v>-10.534085614206401</v>
      </c>
      <c r="J1435">
        <v>3.8188268416258699</v>
      </c>
      <c r="K1435">
        <v>951.97549896556995</v>
      </c>
      <c r="L1435">
        <v>931.25506108644799</v>
      </c>
      <c r="M1435">
        <v>46.2335484792697</v>
      </c>
      <c r="N1435">
        <v>0.53924313524455403</v>
      </c>
      <c r="O1435">
        <v>22.788071483389899</v>
      </c>
      <c r="P1435">
        <v>29.101203113941899</v>
      </c>
      <c r="Q1435">
        <v>6.9893779253882002E-2</v>
      </c>
    </row>
    <row r="1436" spans="1:17" hidden="1" x14ac:dyDescent="0.3">
      <c r="A1436" t="s">
        <v>3043</v>
      </c>
      <c r="B1436" t="s">
        <v>3044</v>
      </c>
      <c r="C1436" t="s">
        <v>3119</v>
      </c>
      <c r="D1436" t="s">
        <v>82</v>
      </c>
      <c r="E1436">
        <v>1072.4455671549999</v>
      </c>
      <c r="F1436">
        <v>219.55</v>
      </c>
      <c r="G1436">
        <v>-57.738980477420803</v>
      </c>
      <c r="H1436">
        <v>-6.9760466069926101</v>
      </c>
      <c r="I1436">
        <v>-13.8296501689635</v>
      </c>
      <c r="J1436">
        <v>-4.1189088546033599</v>
      </c>
      <c r="K1436">
        <v>247.415318433724</v>
      </c>
      <c r="L1436">
        <v>260.54703828188002</v>
      </c>
      <c r="M1436">
        <v>27.046579673781999</v>
      </c>
      <c r="N1436">
        <v>0.28357287247610102</v>
      </c>
      <c r="O1436">
        <v>73.992256889091294</v>
      </c>
      <c r="P1436">
        <v>33.060606060605998</v>
      </c>
    </row>
    <row r="1437" spans="1:17" hidden="1" x14ac:dyDescent="0.3">
      <c r="A1437" t="s">
        <v>3045</v>
      </c>
      <c r="B1437" t="s">
        <v>3046</v>
      </c>
      <c r="C1437" t="s">
        <v>3119</v>
      </c>
      <c r="D1437" t="s">
        <v>487</v>
      </c>
      <c r="E1437">
        <v>1071.7026545000001</v>
      </c>
      <c r="F1437">
        <v>1055</v>
      </c>
      <c r="G1437">
        <v>360.55019940707098</v>
      </c>
      <c r="H1437">
        <v>11.273441763486201</v>
      </c>
      <c r="I1437">
        <v>228.744635713609</v>
      </c>
      <c r="J1437">
        <v>0.42228344301252602</v>
      </c>
      <c r="K1437">
        <v>884.46978775904495</v>
      </c>
      <c r="L1437">
        <v>542.70175215601398</v>
      </c>
      <c r="M1437">
        <v>54.373819002868203</v>
      </c>
      <c r="N1437">
        <v>0.30978089211587201</v>
      </c>
      <c r="O1437">
        <v>5.3080568720379198</v>
      </c>
      <c r="P1437">
        <v>400</v>
      </c>
      <c r="Q1437">
        <v>0.161201397195359</v>
      </c>
    </row>
    <row r="1438" spans="1:17" hidden="1" x14ac:dyDescent="0.3">
      <c r="A1438" t="s">
        <v>3047</v>
      </c>
      <c r="B1438" t="s">
        <v>3048</v>
      </c>
      <c r="C1438" t="s">
        <v>3119</v>
      </c>
      <c r="D1438" t="s">
        <v>2621</v>
      </c>
      <c r="E1438">
        <v>1068.9695818799901</v>
      </c>
      <c r="F1438">
        <v>1700</v>
      </c>
      <c r="G1438">
        <v>137.61135731551599</v>
      </c>
      <c r="H1438">
        <v>8.2521126291878506</v>
      </c>
      <c r="I1438">
        <v>136.30002466023299</v>
      </c>
      <c r="J1438">
        <v>8.1991516918429799</v>
      </c>
      <c r="K1438">
        <v>1674.8128721422599</v>
      </c>
      <c r="L1438">
        <v>1271.0203788076501</v>
      </c>
      <c r="M1438">
        <v>54.355728185002697</v>
      </c>
      <c r="N1438">
        <v>0.62946988886606803</v>
      </c>
      <c r="O1438">
        <v>21.297058823529401</v>
      </c>
      <c r="P1438">
        <v>215.985130111524</v>
      </c>
      <c r="Q1438">
        <v>0.239257596831673</v>
      </c>
    </row>
    <row r="1439" spans="1:17" hidden="1" x14ac:dyDescent="0.3">
      <c r="A1439" t="s">
        <v>3049</v>
      </c>
      <c r="B1439" t="s">
        <v>3050</v>
      </c>
      <c r="C1439" t="s">
        <v>3119</v>
      </c>
      <c r="D1439" t="s">
        <v>490</v>
      </c>
      <c r="E1439">
        <v>1064.159229823</v>
      </c>
      <c r="F1439">
        <v>61.87</v>
      </c>
      <c r="G1439">
        <v>-24.805350111143898</v>
      </c>
      <c r="H1439">
        <v>-9.8252335250494198</v>
      </c>
      <c r="I1439">
        <v>-24.373819124648399</v>
      </c>
      <c r="J1439">
        <v>-1.5067480428078399</v>
      </c>
      <c r="K1439">
        <v>73.048149732235402</v>
      </c>
      <c r="L1439">
        <v>78.862392557977003</v>
      </c>
      <c r="M1439">
        <v>27.343831776786601</v>
      </c>
      <c r="N1439">
        <v>0.83977103168241796</v>
      </c>
      <c r="O1439">
        <v>69.629869080329698</v>
      </c>
      <c r="P1439">
        <v>10.5808757819481</v>
      </c>
      <c r="Q1439">
        <v>-8.2617872784261998E-2</v>
      </c>
    </row>
    <row r="1440" spans="1:17" hidden="1" x14ac:dyDescent="0.3">
      <c r="A1440" t="s">
        <v>3051</v>
      </c>
      <c r="B1440" t="s">
        <v>3052</v>
      </c>
      <c r="C1440" t="s">
        <v>3119</v>
      </c>
      <c r="D1440" t="s">
        <v>137</v>
      </c>
      <c r="E1440">
        <v>1061.5219159999999</v>
      </c>
      <c r="F1440">
        <v>2.0299999999999998</v>
      </c>
      <c r="G1440">
        <v>75.626783660462294</v>
      </c>
      <c r="H1440">
        <v>8.2629313211755697</v>
      </c>
      <c r="I1440">
        <v>-50.502156779058403</v>
      </c>
      <c r="J1440">
        <v>2.7569894631977601</v>
      </c>
      <c r="K1440">
        <v>2.1108382069278302</v>
      </c>
      <c r="L1440">
        <v>2.32154419365204</v>
      </c>
      <c r="M1440">
        <v>54.516459838727101</v>
      </c>
      <c r="N1440">
        <v>0.237950014294457</v>
      </c>
      <c r="O1440">
        <v>103.448275862069</v>
      </c>
      <c r="P1440">
        <v>98.581560283687807</v>
      </c>
    </row>
    <row r="1441" spans="1:17" hidden="1" x14ac:dyDescent="0.3">
      <c r="A1441" t="s">
        <v>3053</v>
      </c>
      <c r="B1441" t="s">
        <v>3054</v>
      </c>
      <c r="C1441" t="s">
        <v>3119</v>
      </c>
      <c r="D1441" t="s">
        <v>216</v>
      </c>
      <c r="E1441">
        <v>1059.0125</v>
      </c>
      <c r="F1441">
        <v>8143</v>
      </c>
      <c r="G1441">
        <v>-1.43183123705463</v>
      </c>
      <c r="H1441">
        <v>-2.4119829138717201</v>
      </c>
      <c r="I1441">
        <v>-12.4023558676869</v>
      </c>
      <c r="J1441">
        <v>1.4529348302931799</v>
      </c>
      <c r="K1441">
        <v>8255.6777691474708</v>
      </c>
      <c r="L1441">
        <v>8130.4647470424698</v>
      </c>
      <c r="M1441">
        <v>45.005034856618003</v>
      </c>
      <c r="N1441">
        <v>0.45190607410644501</v>
      </c>
      <c r="O1441">
        <v>23.431167874247802</v>
      </c>
      <c r="P1441">
        <v>19.395325650274199</v>
      </c>
      <c r="Q1441">
        <v>0.19418066548937801</v>
      </c>
    </row>
    <row r="1442" spans="1:17" hidden="1" x14ac:dyDescent="0.3">
      <c r="A1442" t="s">
        <v>3055</v>
      </c>
      <c r="B1442" t="s">
        <v>3056</v>
      </c>
      <c r="C1442" t="s">
        <v>3119</v>
      </c>
      <c r="D1442" t="s">
        <v>3057</v>
      </c>
      <c r="E1442">
        <v>1055.8219171718899</v>
      </c>
      <c r="F1442">
        <v>989.55</v>
      </c>
      <c r="G1442">
        <v>1118.9097595711501</v>
      </c>
      <c r="H1442">
        <v>5.7652645496927004</v>
      </c>
      <c r="I1442">
        <v>655.79623637729003</v>
      </c>
      <c r="K1442">
        <v>832.23651696155298</v>
      </c>
      <c r="L1442">
        <v>460.55083567341302</v>
      </c>
      <c r="M1442">
        <v>94.555005251233993</v>
      </c>
      <c r="N1442">
        <v>0.110619469026548</v>
      </c>
      <c r="O1442">
        <v>1.01056035571645E-2</v>
      </c>
      <c r="P1442">
        <v>1370.35661218424</v>
      </c>
      <c r="Q1442">
        <v>0.31258150677232199</v>
      </c>
    </row>
    <row r="1443" spans="1:17" hidden="1" x14ac:dyDescent="0.3">
      <c r="A1443" t="s">
        <v>3058</v>
      </c>
      <c r="B1443" t="s">
        <v>3059</v>
      </c>
      <c r="C1443" t="s">
        <v>3119</v>
      </c>
      <c r="D1443" t="s">
        <v>51</v>
      </c>
      <c r="E1443">
        <v>1051.9203126899999</v>
      </c>
      <c r="F1443">
        <v>1506.5</v>
      </c>
      <c r="G1443">
        <v>150.990116714012</v>
      </c>
      <c r="H1443">
        <v>9.4949237598174303</v>
      </c>
      <c r="I1443">
        <v>-2.8169611303390698</v>
      </c>
      <c r="J1443">
        <v>-2.6101275946543798</v>
      </c>
      <c r="K1443">
        <v>1496.8505572798899</v>
      </c>
      <c r="L1443">
        <v>1372.0757564924299</v>
      </c>
      <c r="M1443">
        <v>67.671425472034201</v>
      </c>
      <c r="N1443">
        <v>1.4458843802374699</v>
      </c>
      <c r="O1443">
        <v>23.066710919349401</v>
      </c>
      <c r="P1443">
        <v>173.41197822141501</v>
      </c>
      <c r="Q1443">
        <v>0.12759469942854601</v>
      </c>
    </row>
    <row r="1444" spans="1:17" hidden="1" x14ac:dyDescent="0.3">
      <c r="A1444" t="s">
        <v>3060</v>
      </c>
      <c r="B1444" t="s">
        <v>3061</v>
      </c>
      <c r="C1444" t="s">
        <v>3119</v>
      </c>
      <c r="D1444" t="s">
        <v>487</v>
      </c>
      <c r="E1444">
        <v>1050.852194955</v>
      </c>
      <c r="F1444">
        <v>208.07</v>
      </c>
      <c r="G1444">
        <v>84.080078900927305</v>
      </c>
      <c r="H1444">
        <v>6.7312158084915303</v>
      </c>
      <c r="I1444">
        <v>37.564490108272103</v>
      </c>
      <c r="J1444">
        <v>3.0425930751661401</v>
      </c>
      <c r="K1444">
        <v>201.31662139583599</v>
      </c>
      <c r="L1444">
        <v>169.37276214720401</v>
      </c>
      <c r="M1444">
        <v>43.915569225181102</v>
      </c>
      <c r="N1444">
        <v>1.4704416480546401</v>
      </c>
      <c r="O1444">
        <v>13.7597923775652</v>
      </c>
      <c r="P1444">
        <v>107.447657028913</v>
      </c>
      <c r="Q1444">
        <v>6.7668346772510005E-2</v>
      </c>
    </row>
    <row r="1445" spans="1:17" hidden="1" x14ac:dyDescent="0.3">
      <c r="A1445" t="s">
        <v>3062</v>
      </c>
      <c r="B1445" t="s">
        <v>3063</v>
      </c>
      <c r="C1445" t="s">
        <v>3119</v>
      </c>
      <c r="D1445" t="s">
        <v>958</v>
      </c>
      <c r="E1445">
        <v>1041.170676</v>
      </c>
      <c r="F1445">
        <v>282.2</v>
      </c>
      <c r="G1445">
        <v>-57.011524212628103</v>
      </c>
      <c r="H1445">
        <v>-10.597426837652399</v>
      </c>
      <c r="I1445">
        <v>-17.737886376546601</v>
      </c>
      <c r="J1445">
        <v>-3.4972926814346099</v>
      </c>
      <c r="K1445">
        <v>325.92140576033199</v>
      </c>
      <c r="L1445">
        <v>340.98226793615999</v>
      </c>
      <c r="M1445">
        <v>13.7111058279564</v>
      </c>
      <c r="N1445">
        <v>0.22854060875389801</v>
      </c>
      <c r="O1445">
        <v>89.865343727852505</v>
      </c>
      <c r="P1445">
        <v>2.6181818181818</v>
      </c>
      <c r="Q1445">
        <v>5.3449407469603999E-2</v>
      </c>
    </row>
    <row r="1446" spans="1:17" hidden="1" x14ac:dyDescent="0.3">
      <c r="A1446" t="s">
        <v>3064</v>
      </c>
      <c r="B1446" t="s">
        <v>3065</v>
      </c>
      <c r="C1446" t="s">
        <v>3119</v>
      </c>
      <c r="D1446" t="s">
        <v>247</v>
      </c>
      <c r="E1446">
        <v>1036.32873864</v>
      </c>
      <c r="F1446">
        <v>647.04999999999995</v>
      </c>
      <c r="G1446">
        <v>-13.4709011301451</v>
      </c>
      <c r="H1446">
        <v>-2.8340001043232701</v>
      </c>
      <c r="I1446">
        <v>15.3760717740172</v>
      </c>
      <c r="J1446">
        <v>-2.4495190011007302</v>
      </c>
      <c r="K1446">
        <v>622.47961012824703</v>
      </c>
      <c r="L1446">
        <v>575.02940844019304</v>
      </c>
      <c r="M1446">
        <v>55.771647862458202</v>
      </c>
      <c r="N1446">
        <v>1.24374176548089</v>
      </c>
      <c r="O1446">
        <v>17.765242253303398</v>
      </c>
      <c r="P1446">
        <v>61.359102244389</v>
      </c>
    </row>
    <row r="1447" spans="1:17" hidden="1" x14ac:dyDescent="0.3">
      <c r="A1447" t="s">
        <v>3066</v>
      </c>
      <c r="B1447" t="s">
        <v>3067</v>
      </c>
      <c r="C1447" t="s">
        <v>3119</v>
      </c>
      <c r="D1447" t="s">
        <v>85</v>
      </c>
      <c r="E1447">
        <v>1036.0443594999999</v>
      </c>
      <c r="F1447">
        <v>2469.9499999999998</v>
      </c>
      <c r="G1447">
        <v>71.750887611603801</v>
      </c>
      <c r="H1447">
        <v>-2.30804802822577E-2</v>
      </c>
      <c r="I1447">
        <v>-9.7272838866647398</v>
      </c>
      <c r="J1447">
        <v>-2.0557922647501399</v>
      </c>
      <c r="K1447">
        <v>2568.9021961436101</v>
      </c>
      <c r="L1447">
        <v>2346.7928420868302</v>
      </c>
      <c r="M1447">
        <v>41.2835916082201</v>
      </c>
      <c r="N1447">
        <v>0.66147031062536898</v>
      </c>
      <c r="O1447">
        <v>43.646632522925501</v>
      </c>
      <c r="P1447">
        <v>121.143343182021</v>
      </c>
      <c r="Q1447">
        <v>0.107225831517319</v>
      </c>
    </row>
    <row r="1448" spans="1:17" hidden="1" x14ac:dyDescent="0.3">
      <c r="A1448" t="s">
        <v>3068</v>
      </c>
      <c r="B1448" t="s">
        <v>3069</v>
      </c>
      <c r="C1448" t="s">
        <v>3119</v>
      </c>
      <c r="D1448" t="s">
        <v>757</v>
      </c>
      <c r="E1448">
        <v>1035.2882129100001</v>
      </c>
      <c r="F1448">
        <v>205.1</v>
      </c>
      <c r="G1448">
        <v>-37.4451052422488</v>
      </c>
      <c r="H1448">
        <v>-9.0148378421885695</v>
      </c>
      <c r="I1448">
        <v>-27.596057894705599</v>
      </c>
      <c r="J1448">
        <v>4.5122686726717296</v>
      </c>
      <c r="K1448">
        <v>235.27688002215601</v>
      </c>
      <c r="M1448">
        <v>33.188288563275101</v>
      </c>
      <c r="N1448">
        <v>0.74220462159451495</v>
      </c>
      <c r="O1448">
        <v>56.362749878108197</v>
      </c>
      <c r="P1448">
        <v>5.17948717948717</v>
      </c>
    </row>
    <row r="1449" spans="1:17" hidden="1" x14ac:dyDescent="0.3">
      <c r="A1449" t="s">
        <v>3070</v>
      </c>
      <c r="B1449" t="s">
        <v>3071</v>
      </c>
      <c r="C1449" t="s">
        <v>3119</v>
      </c>
      <c r="D1449" t="s">
        <v>250</v>
      </c>
      <c r="E1449">
        <v>1034.0913010500001</v>
      </c>
      <c r="F1449">
        <v>424.35</v>
      </c>
      <c r="G1449">
        <v>-13.839070241614399</v>
      </c>
      <c r="H1449">
        <v>12.9217527411062</v>
      </c>
      <c r="I1449">
        <v>-0.60843244618931003</v>
      </c>
      <c r="J1449">
        <v>3.59569467684361</v>
      </c>
      <c r="K1449">
        <v>423.358434254972</v>
      </c>
      <c r="L1449">
        <v>428.96876797424898</v>
      </c>
      <c r="M1449">
        <v>47.841843650078403</v>
      </c>
      <c r="N1449">
        <v>0.45889836055723698</v>
      </c>
      <c r="O1449">
        <v>20.5608577824908</v>
      </c>
      <c r="P1449">
        <v>17.337204479469101</v>
      </c>
      <c r="Q1449">
        <v>-9.5567935846949999E-3</v>
      </c>
    </row>
    <row r="1450" spans="1:17" hidden="1" x14ac:dyDescent="0.3">
      <c r="A1450" t="s">
        <v>3072</v>
      </c>
      <c r="B1450" t="s">
        <v>3073</v>
      </c>
      <c r="C1450" t="s">
        <v>3119</v>
      </c>
      <c r="D1450" t="s">
        <v>223</v>
      </c>
      <c r="E1450">
        <v>1028.74779072</v>
      </c>
      <c r="F1450">
        <v>219.9</v>
      </c>
      <c r="G1450">
        <v>-12.051836814386499</v>
      </c>
      <c r="H1450">
        <v>-8.57953206896401</v>
      </c>
      <c r="I1450">
        <v>11.8198581786265</v>
      </c>
      <c r="J1450">
        <v>0.34886351546785899</v>
      </c>
      <c r="K1450">
        <v>248.12262574626001</v>
      </c>
      <c r="L1450">
        <v>220.22979644952599</v>
      </c>
      <c r="M1450">
        <v>19.124195147029202</v>
      </c>
      <c r="N1450">
        <v>0.44808618258040001</v>
      </c>
      <c r="O1450">
        <v>40.745793542519301</v>
      </c>
      <c r="P1450">
        <v>52.7083333333333</v>
      </c>
      <c r="Q1450">
        <v>0.118116750605936</v>
      </c>
    </row>
    <row r="1451" spans="1:17" hidden="1" x14ac:dyDescent="0.3">
      <c r="A1451" t="s">
        <v>3074</v>
      </c>
      <c r="B1451" t="s">
        <v>3075</v>
      </c>
      <c r="C1451" t="s">
        <v>3119</v>
      </c>
      <c r="D1451" t="s">
        <v>85</v>
      </c>
      <c r="E1451">
        <v>1028.1816115199999</v>
      </c>
      <c r="F1451">
        <v>405</v>
      </c>
      <c r="G1451">
        <v>47.252325469013897</v>
      </c>
      <c r="H1451">
        <v>-11.813705721560201</v>
      </c>
      <c r="I1451">
        <v>-13.1002584782588</v>
      </c>
      <c r="J1451">
        <v>2.7201421356350899</v>
      </c>
      <c r="K1451">
        <v>458.24327521947998</v>
      </c>
      <c r="L1451">
        <v>463.15219185967101</v>
      </c>
      <c r="M1451">
        <v>43.1454844070782</v>
      </c>
      <c r="N1451">
        <v>0.89196355737231803</v>
      </c>
      <c r="O1451">
        <v>75.308641975308603</v>
      </c>
      <c r="P1451">
        <v>73.410404624277405</v>
      </c>
      <c r="Q1451">
        <v>0.14504085989134599</v>
      </c>
    </row>
    <row r="1452" spans="1:17" hidden="1" x14ac:dyDescent="0.3">
      <c r="A1452" t="s">
        <v>3076</v>
      </c>
      <c r="B1452" t="s">
        <v>3077</v>
      </c>
      <c r="C1452" t="s">
        <v>3119</v>
      </c>
      <c r="D1452" t="s">
        <v>267</v>
      </c>
      <c r="E1452">
        <v>1026.788</v>
      </c>
      <c r="F1452">
        <v>1833.55</v>
      </c>
      <c r="G1452">
        <v>-11.345364214263601</v>
      </c>
      <c r="H1452">
        <v>-6.2745847092987903</v>
      </c>
      <c r="I1452">
        <v>2.8096867948661699</v>
      </c>
      <c r="J1452">
        <v>-2.8833209161547799</v>
      </c>
      <c r="K1452">
        <v>1755.47148960755</v>
      </c>
      <c r="L1452">
        <v>1611.4512351380399</v>
      </c>
      <c r="M1452">
        <v>59.740160337576597</v>
      </c>
      <c r="N1452">
        <v>0.72241287272172605</v>
      </c>
      <c r="O1452">
        <v>7.1146137274685701</v>
      </c>
      <c r="P1452">
        <v>41.740105132962199</v>
      </c>
      <c r="Q1452">
        <v>5.6170378150321998E-2</v>
      </c>
    </row>
    <row r="1453" spans="1:17" hidden="1" x14ac:dyDescent="0.3">
      <c r="A1453" t="s">
        <v>3078</v>
      </c>
      <c r="B1453" t="s">
        <v>3079</v>
      </c>
      <c r="C1453" t="s">
        <v>3119</v>
      </c>
      <c r="D1453" t="s">
        <v>48</v>
      </c>
      <c r="E1453">
        <v>1024.06641247999</v>
      </c>
      <c r="F1453">
        <v>359.2</v>
      </c>
      <c r="G1453">
        <v>-68.808776329091003</v>
      </c>
      <c r="H1453">
        <v>-5.30999672153769</v>
      </c>
      <c r="I1453">
        <v>-33.1222654587893</v>
      </c>
      <c r="J1453">
        <v>4.6371903037946396</v>
      </c>
      <c r="K1453">
        <v>397.96434838066602</v>
      </c>
      <c r="L1453">
        <v>474.55349337391999</v>
      </c>
      <c r="M1453">
        <v>36.794174402865899</v>
      </c>
      <c r="N1453">
        <v>0.20100352688415801</v>
      </c>
      <c r="O1453">
        <v>122.71714922048901</v>
      </c>
      <c r="P1453">
        <v>18.333058804150799</v>
      </c>
      <c r="Q1453">
        <v>0.15751632276355601</v>
      </c>
    </row>
    <row r="1454" spans="1:17" hidden="1" x14ac:dyDescent="0.3">
      <c r="A1454" t="s">
        <v>3080</v>
      </c>
      <c r="B1454" t="s">
        <v>3081</v>
      </c>
      <c r="C1454" t="s">
        <v>3119</v>
      </c>
      <c r="D1454" t="s">
        <v>490</v>
      </c>
      <c r="E1454">
        <v>1019.8621491500001</v>
      </c>
      <c r="F1454">
        <v>783.25</v>
      </c>
      <c r="G1454">
        <v>-47.071779096943203</v>
      </c>
      <c r="H1454">
        <v>-24.2458173085571</v>
      </c>
      <c r="I1454">
        <v>-46.665378145448997</v>
      </c>
      <c r="J1454">
        <v>-6.4475217974333798</v>
      </c>
      <c r="K1454">
        <v>1082.8333384914499</v>
      </c>
      <c r="L1454">
        <v>1230.2180813447301</v>
      </c>
      <c r="M1454">
        <v>12.8831884821867</v>
      </c>
      <c r="N1454">
        <v>1.6793791835298</v>
      </c>
      <c r="O1454">
        <v>98.276412384296194</v>
      </c>
      <c r="P1454">
        <v>1.06451612903226</v>
      </c>
      <c r="Q1454">
        <v>-9.5508481492405997E-2</v>
      </c>
    </row>
    <row r="1455" spans="1:17" hidden="1" x14ac:dyDescent="0.3">
      <c r="A1455" t="s">
        <v>3082</v>
      </c>
      <c r="B1455" t="s">
        <v>3083</v>
      </c>
      <c r="C1455" t="s">
        <v>3119</v>
      </c>
      <c r="D1455" t="s">
        <v>568</v>
      </c>
      <c r="E1455">
        <v>1016.41859055</v>
      </c>
      <c r="F1455">
        <v>141.5</v>
      </c>
      <c r="G1455">
        <v>-20.843674494778401</v>
      </c>
      <c r="H1455">
        <v>-5.0204359264849598</v>
      </c>
      <c r="I1455">
        <v>12.673785704635399</v>
      </c>
      <c r="J1455">
        <v>-1.55350237625975</v>
      </c>
      <c r="K1455">
        <v>162.10895105276299</v>
      </c>
      <c r="L1455">
        <v>157.547466085206</v>
      </c>
      <c r="M1455">
        <v>23.512354062282402</v>
      </c>
      <c r="N1455">
        <v>0.95165449929133505</v>
      </c>
      <c r="O1455">
        <v>56.148409893992898</v>
      </c>
      <c r="P1455">
        <v>45.5761316872427</v>
      </c>
      <c r="Q1455">
        <v>0.12487947232213099</v>
      </c>
    </row>
    <row r="1456" spans="1:17" hidden="1" x14ac:dyDescent="0.3">
      <c r="A1456" t="s">
        <v>3084</v>
      </c>
      <c r="B1456" t="s">
        <v>3085</v>
      </c>
      <c r="C1456" t="s">
        <v>3119</v>
      </c>
      <c r="D1456" t="s">
        <v>490</v>
      </c>
      <c r="E1456">
        <v>1014.256807615</v>
      </c>
      <c r="F1456">
        <v>42</v>
      </c>
      <c r="G1456">
        <v>413.61782919140802</v>
      </c>
      <c r="H1456">
        <v>35.185321373686001</v>
      </c>
      <c r="I1456">
        <v>523.31572961329903</v>
      </c>
      <c r="J1456">
        <v>9.3881180531707997</v>
      </c>
      <c r="K1456">
        <v>35.737878066809003</v>
      </c>
      <c r="L1456">
        <v>21.391406385688502</v>
      </c>
      <c r="M1456">
        <v>67.246242278080203</v>
      </c>
      <c r="N1456">
        <v>0.32622467486698098</v>
      </c>
      <c r="O1456">
        <v>7.7857142857142803</v>
      </c>
      <c r="P1456">
        <v>621.64948453608201</v>
      </c>
    </row>
    <row r="1457" spans="1:17" hidden="1" x14ac:dyDescent="0.3">
      <c r="A1457" t="s">
        <v>3086</v>
      </c>
      <c r="B1457" t="s">
        <v>3087</v>
      </c>
      <c r="C1457" t="s">
        <v>3119</v>
      </c>
      <c r="D1457" t="s">
        <v>411</v>
      </c>
      <c r="E1457">
        <v>1013.9545591999999</v>
      </c>
      <c r="F1457">
        <v>97.39</v>
      </c>
      <c r="G1457">
        <v>31.6439013622003</v>
      </c>
      <c r="H1457">
        <v>-11.273187406881499</v>
      </c>
      <c r="I1457">
        <v>40.318048852793197</v>
      </c>
      <c r="J1457">
        <v>1.7230366618374899</v>
      </c>
      <c r="K1457">
        <v>103.977352219268</v>
      </c>
      <c r="L1457">
        <v>85.275525315044703</v>
      </c>
      <c r="M1457">
        <v>31.609426136094001</v>
      </c>
      <c r="N1457">
        <v>0.38793657508832602</v>
      </c>
      <c r="O1457">
        <v>28.144573364821799</v>
      </c>
      <c r="P1457">
        <v>97.947154471544593</v>
      </c>
      <c r="Q1457">
        <v>0.11531334887264801</v>
      </c>
    </row>
    <row r="1458" spans="1:17" hidden="1" x14ac:dyDescent="0.3">
      <c r="A1458" t="s">
        <v>3088</v>
      </c>
      <c r="B1458" t="s">
        <v>3089</v>
      </c>
      <c r="C1458" t="s">
        <v>3119</v>
      </c>
      <c r="D1458" t="s">
        <v>247</v>
      </c>
      <c r="E1458">
        <v>1013.21792496</v>
      </c>
      <c r="F1458">
        <v>234.7</v>
      </c>
      <c r="G1458">
        <v>47.607998402770697</v>
      </c>
      <c r="H1458">
        <v>-2.9367520800003701</v>
      </c>
      <c r="I1458">
        <v>-15.7244320644472</v>
      </c>
      <c r="J1458">
        <v>-1.4346104636847501</v>
      </c>
      <c r="K1458">
        <v>260.83795814759799</v>
      </c>
      <c r="L1458">
        <v>248.661926099114</v>
      </c>
      <c r="M1458">
        <v>21.296518450003902</v>
      </c>
      <c r="N1458">
        <v>0.68666303932162798</v>
      </c>
      <c r="O1458">
        <v>44.013634426928</v>
      </c>
      <c r="P1458">
        <v>70.753001091305904</v>
      </c>
      <c r="Q1458">
        <v>9.0310223759642996E-2</v>
      </c>
    </row>
    <row r="1459" spans="1:17" hidden="1" x14ac:dyDescent="0.3">
      <c r="A1459" t="s">
        <v>3090</v>
      </c>
      <c r="B1459" t="s">
        <v>3091</v>
      </c>
      <c r="C1459" t="s">
        <v>3119</v>
      </c>
      <c r="D1459" t="s">
        <v>211</v>
      </c>
      <c r="E1459">
        <v>1012.2</v>
      </c>
      <c r="F1459">
        <v>101.22</v>
      </c>
      <c r="G1459">
        <v>43.364664634446697</v>
      </c>
      <c r="H1459">
        <v>-23.518960550396798</v>
      </c>
      <c r="I1459">
        <v>20.3246387310841</v>
      </c>
      <c r="J1459">
        <v>-12.2296051450903</v>
      </c>
      <c r="K1459">
        <v>121.784791415915</v>
      </c>
      <c r="L1459">
        <v>102.87466473172999</v>
      </c>
      <c r="M1459">
        <v>13.2966155997398</v>
      </c>
      <c r="N1459">
        <v>0.410086913546651</v>
      </c>
      <c r="O1459">
        <v>43.943884607785002</v>
      </c>
      <c r="P1459">
        <v>61.178343949044603</v>
      </c>
      <c r="Q1459">
        <v>6.4579260076606998E-2</v>
      </c>
    </row>
    <row r="1460" spans="1:17" hidden="1" x14ac:dyDescent="0.3">
      <c r="A1460" t="s">
        <v>3092</v>
      </c>
      <c r="B1460" t="s">
        <v>3093</v>
      </c>
      <c r="C1460" t="s">
        <v>3119</v>
      </c>
      <c r="D1460" t="s">
        <v>21</v>
      </c>
      <c r="E1460">
        <v>1010.0003524</v>
      </c>
      <c r="F1460">
        <v>540.5</v>
      </c>
      <c r="G1460">
        <v>72.589681693893894</v>
      </c>
      <c r="H1460">
        <v>20.854197960949602</v>
      </c>
      <c r="I1460">
        <v>98.261599633429498</v>
      </c>
      <c r="J1460">
        <v>-2.45237522327088</v>
      </c>
      <c r="K1460">
        <v>450.76119110405699</v>
      </c>
      <c r="L1460">
        <v>353.977595862486</v>
      </c>
      <c r="M1460">
        <v>67.504340729843094</v>
      </c>
      <c r="N1460">
        <v>1.6839223737595901</v>
      </c>
      <c r="O1460">
        <v>3.7927844588344102</v>
      </c>
      <c r="P1460">
        <v>151.278475127847</v>
      </c>
    </row>
    <row r="1461" spans="1:17" hidden="1" x14ac:dyDescent="0.3">
      <c r="A1461" t="s">
        <v>3094</v>
      </c>
      <c r="B1461" t="s">
        <v>3095</v>
      </c>
      <c r="C1461" t="s">
        <v>3119</v>
      </c>
      <c r="D1461" t="s">
        <v>421</v>
      </c>
      <c r="E1461">
        <v>1008.277908</v>
      </c>
      <c r="F1461">
        <v>145</v>
      </c>
      <c r="G1461">
        <v>-21.5219168015565</v>
      </c>
      <c r="H1461">
        <v>-9.1083517981117108</v>
      </c>
      <c r="I1461">
        <v>-6.6859787510827102</v>
      </c>
      <c r="J1461">
        <v>-0.63071074530379501</v>
      </c>
      <c r="K1461">
        <v>161.047687213149</v>
      </c>
      <c r="L1461">
        <v>161.12135350885501</v>
      </c>
      <c r="M1461">
        <v>33.841393474253003</v>
      </c>
      <c r="N1461">
        <v>0.20137612992262099</v>
      </c>
      <c r="O1461">
        <v>34.827586206896498</v>
      </c>
      <c r="P1461">
        <v>10.224249334853599</v>
      </c>
      <c r="Q1461">
        <v>8.1600758577410008E-3</v>
      </c>
    </row>
    <row r="1462" spans="1:17" hidden="1" x14ac:dyDescent="0.3">
      <c r="A1462" t="s">
        <v>3096</v>
      </c>
      <c r="B1462" t="s">
        <v>3097</v>
      </c>
      <c r="C1462" t="s">
        <v>3119</v>
      </c>
      <c r="D1462" t="s">
        <v>421</v>
      </c>
      <c r="E1462">
        <v>1003.10178945599</v>
      </c>
      <c r="F1462">
        <v>50.31</v>
      </c>
      <c r="G1462">
        <v>-49.345146572189002</v>
      </c>
      <c r="H1462">
        <v>-0.386471996312717</v>
      </c>
      <c r="I1462">
        <v>-31.150722646553898</v>
      </c>
      <c r="J1462">
        <v>1.0146978668692199</v>
      </c>
      <c r="K1462">
        <v>54.116953474312098</v>
      </c>
      <c r="L1462">
        <v>62.721758624168601</v>
      </c>
      <c r="M1462">
        <v>36.091226490851803</v>
      </c>
      <c r="N1462">
        <v>0.394075685463953</v>
      </c>
      <c r="O1462">
        <v>68.952494533889805</v>
      </c>
      <c r="P1462">
        <v>2.6734693877550999</v>
      </c>
      <c r="Q1462">
        <v>-5.7579012005511999E-2</v>
      </c>
    </row>
    <row r="1463" spans="1:17" hidden="1" x14ac:dyDescent="0.3">
      <c r="A1463" t="s">
        <v>3098</v>
      </c>
      <c r="B1463" t="s">
        <v>3099</v>
      </c>
      <c r="C1463" t="s">
        <v>3119</v>
      </c>
      <c r="D1463" t="s">
        <v>3100</v>
      </c>
      <c r="E1463">
        <v>1000.818</v>
      </c>
      <c r="F1463">
        <v>507</v>
      </c>
      <c r="G1463">
        <v>226.87021875482901</v>
      </c>
      <c r="H1463">
        <v>-1.66026614996858</v>
      </c>
      <c r="I1463">
        <v>32.299637883420999</v>
      </c>
      <c r="J1463">
        <v>2.1406591278741498</v>
      </c>
      <c r="K1463">
        <v>490.96064740821402</v>
      </c>
      <c r="L1463">
        <v>394.70171531030797</v>
      </c>
      <c r="M1463">
        <v>55.730921072720598</v>
      </c>
      <c r="N1463">
        <v>0.91397483849030903</v>
      </c>
      <c r="O1463">
        <v>32.130177514792898</v>
      </c>
      <c r="P1463">
        <v>262.142857142857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Price_Filter_21_11_2024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2024-11-22T07:16:27Z</dcterms:created>
  <dcterms:modified xsi:type="dcterms:W3CDTF">2024-11-28T06:27:51Z</dcterms:modified>
</cp:coreProperties>
</file>